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tables/table14.xml" ContentType="application/vnd.openxmlformats-officedocument.spreadsheetml.table+xml"/>
  <Override PartName="/xl/tables/table15.xml" ContentType="application/vnd.openxmlformats-officedocument.spreadsheetml.table+xml"/>
  <Override PartName="/xl/tables/table16.xml" ContentType="application/vnd.openxmlformats-officedocument.spreadsheetml.table+xml"/>
  <Override PartName="/xl/tables/table17.xml" ContentType="application/vnd.openxmlformats-officedocument.spreadsheetml.table+xml"/>
  <Override PartName="/xl/tables/table18.xml" ContentType="application/vnd.openxmlformats-officedocument.spreadsheetml.table+xml"/>
  <Override PartName="/xl/tables/table19.xml" ContentType="application/vnd.openxmlformats-officedocument.spreadsheetml.table+xml"/>
  <Override PartName="/xl/tables/table20.xml" ContentType="application/vnd.openxmlformats-officedocument.spreadsheetml.table+xml"/>
  <Override PartName="/xl/tables/table21.xml" ContentType="application/vnd.openxmlformats-officedocument.spreadsheetml.table+xml"/>
  <Override PartName="/xl/tables/table22.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N:\Project\06190_MAX\MA1\MAX 2013\Validation_Software\Data\Excel_Tables\CMS_Version\"/>
    </mc:Choice>
  </mc:AlternateContent>
  <bookViews>
    <workbookView xWindow="2160" yWindow="2300" windowWidth="13880" windowHeight="8940" tabRatio="669" activeTab="1"/>
  </bookViews>
  <sheets>
    <sheet name="CoverPage" sheetId="37" r:id="rId1"/>
    <sheet name="Abbreviations and Acronyms" sheetId="36" r:id="rId2"/>
    <sheet name="IP All Stays" sheetId="25" r:id="rId3"/>
    <sheet name="IP FFS Non-Crossover" sheetId="3" r:id="rId4"/>
    <sheet name="IP FFS Crossover" sheetId="26" r:id="rId5"/>
    <sheet name="IP Encounter" sheetId="27" r:id="rId6"/>
    <sheet name="LT All Claims" sheetId="8" r:id="rId7"/>
    <sheet name="LT FFS Non-Crossover" sheetId="28" r:id="rId8"/>
    <sheet name="LT FFS Crossover" sheetId="30" r:id="rId9"/>
    <sheet name="LT Encounter" sheetId="29" r:id="rId10"/>
    <sheet name="OT All Claims" sheetId="6" r:id="rId11"/>
    <sheet name="OT FFS Non-Crossover" sheetId="31" r:id="rId12"/>
    <sheet name="OT FFS Crossover" sheetId="33" r:id="rId13"/>
    <sheet name="OT Encounter" sheetId="32" r:id="rId14"/>
    <sheet name="RX All Claims" sheetId="11" r:id="rId15"/>
    <sheet name="RX FFS Claims" sheetId="34" r:id="rId16"/>
    <sheet name="RX Encounter Claims" sheetId="35" r:id="rId17"/>
    <sheet name="PS All Recs" sheetId="17" r:id="rId18"/>
    <sheet name="PS Enrolled" sheetId="18" r:id="rId19"/>
    <sheet name="PS Enrolled $" sheetId="19" r:id="rId20"/>
    <sheet name="PS Full Benefits" sheetId="20" r:id="rId21"/>
    <sheet name="PS FFS Non-Duals" sheetId="21" r:id="rId22"/>
    <sheet name="PS FFS Duals" sheetId="22" r:id="rId23"/>
    <sheet name="PS FFS All" sheetId="23" r:id="rId24"/>
  </sheets>
  <definedNames>
    <definedName name="ColumnTitleregion1.A3.A7.3">'Abbreviations and Acronyms'!$A$3</definedName>
    <definedName name="ColumnTitleregion2.A9.A78.3">'Abbreviations and Acronyms'!$A$9</definedName>
    <definedName name="_xlnm.Print_Area" localSheetId="0">CoverPage!$A$1:$A$12</definedName>
    <definedName name="_xlnm.Print_Area" localSheetId="2">'IP All Stays'!$A$1:$K$27</definedName>
    <definedName name="_xlnm.Print_Area" localSheetId="5">'IP Encounter'!$A$1:$K$42</definedName>
    <definedName name="_xlnm.Print_Area" localSheetId="4">'IP FFS Crossover'!$A$1:$K$34</definedName>
    <definedName name="_xlnm.Print_Area" localSheetId="3">'IP FFS Non-Crossover'!$A$1:$K$43</definedName>
    <definedName name="_xlnm.Print_Area" localSheetId="6">'LT All Claims'!$A$1:$K$27</definedName>
    <definedName name="_xlnm.Print_Area" localSheetId="9">'LT Encounter'!$A$1:$K$33</definedName>
    <definedName name="_xlnm.Print_Area" localSheetId="8">'LT FFS Crossover'!$A$1:$K$25</definedName>
    <definedName name="_xlnm.Print_Area" localSheetId="7">'LT FFS Non-Crossover'!$A$1:$K$37</definedName>
    <definedName name="_xlnm.Print_Area" localSheetId="10">'OT All Claims'!$A$1:$K$57</definedName>
    <definedName name="_xlnm.Print_Area" localSheetId="13">'OT Encounter'!$A$1:$K$60</definedName>
    <definedName name="_xlnm.Print_Area" localSheetId="12">'OT FFS Crossover'!$A$1:$K$50</definedName>
    <definedName name="_xlnm.Print_Area" localSheetId="11">'OT FFS Non-Crossover'!$A$1:$K$133</definedName>
    <definedName name="_xlnm.Print_Area" localSheetId="17">'PS All Recs'!$A$1:$L$35</definedName>
    <definedName name="_xlnm.Print_Area" localSheetId="18">'PS Enrolled'!$A$1:$L$342</definedName>
    <definedName name="_xlnm.Print_Area" localSheetId="19">'PS Enrolled $'!$A$1:$L$174</definedName>
    <definedName name="_xlnm.Print_Area" localSheetId="23">'PS FFS All'!$A$1:$L$256</definedName>
    <definedName name="_xlnm.Print_Area" localSheetId="22">'PS FFS Duals'!$A$1:$L$206</definedName>
    <definedName name="_xlnm.Print_Area" localSheetId="21">'PS FFS Non-Duals'!$A$1:$L$255</definedName>
    <definedName name="_xlnm.Print_Area" localSheetId="20">'PS Full Benefits'!$A$1:$L$216</definedName>
    <definedName name="_xlnm.Print_Area" localSheetId="14">'RX All Claims'!$A$1:$K$25</definedName>
    <definedName name="_xlnm.Print_Area" localSheetId="16">'RX Encounter Claims'!$A$1:$K$34</definedName>
    <definedName name="_xlnm.Print_Area" localSheetId="15">'RX FFS Claims'!$A$1:$K$34</definedName>
    <definedName name="_xlnm.Print_Titles" localSheetId="2">'IP All Stays'!$1:$5</definedName>
    <definedName name="_xlnm.Print_Titles" localSheetId="5">'IP Encounter'!$1:$5</definedName>
    <definedName name="_xlnm.Print_Titles" localSheetId="4">'IP FFS Crossover'!$1:$5</definedName>
    <definedName name="_xlnm.Print_Titles" localSheetId="3">'IP FFS Non-Crossover'!$1:$5</definedName>
    <definedName name="_xlnm.Print_Titles" localSheetId="6">'LT All Claims'!$1:$5</definedName>
    <definedName name="_xlnm.Print_Titles" localSheetId="9">'LT Encounter'!$1:$5</definedName>
    <definedName name="_xlnm.Print_Titles" localSheetId="8">'LT FFS Crossover'!$1:$5</definedName>
    <definedName name="_xlnm.Print_Titles" localSheetId="7">'LT FFS Non-Crossover'!$1:$5</definedName>
    <definedName name="_xlnm.Print_Titles" localSheetId="10">'OT All Claims'!$1:$5</definedName>
    <definedName name="_xlnm.Print_Titles" localSheetId="13">'OT Encounter'!$1:$5</definedName>
    <definedName name="_xlnm.Print_Titles" localSheetId="12">'OT FFS Crossover'!$1:$5</definedName>
    <definedName name="_xlnm.Print_Titles" localSheetId="11">'OT FFS Non-Crossover'!$1:$5</definedName>
    <definedName name="_xlnm.Print_Titles" localSheetId="17">'PS All Recs'!$1:$5</definedName>
    <definedName name="_xlnm.Print_Titles" localSheetId="18">'PS Enrolled'!$1:$5</definedName>
    <definedName name="_xlnm.Print_Titles" localSheetId="19">'PS Enrolled $'!$1:$5</definedName>
    <definedName name="_xlnm.Print_Titles" localSheetId="23">'PS FFS All'!$1:$5</definedName>
    <definedName name="_xlnm.Print_Titles" localSheetId="22">'PS FFS Duals'!$1:$5</definedName>
    <definedName name="_xlnm.Print_Titles" localSheetId="21">'PS FFS Non-Duals'!$1:$5</definedName>
    <definedName name="_xlnm.Print_Titles" localSheetId="20">'PS Full Benefits'!$1:$5</definedName>
    <definedName name="_xlnm.Print_Titles" localSheetId="14">'RX All Claims'!$1:$5</definedName>
    <definedName name="_xlnm.Print_Titles" localSheetId="16">'RX Encounter Claims'!$1:$5</definedName>
    <definedName name="_xlnm.Print_Titles" localSheetId="15">'RX FFS Claims'!$1:$5</definedName>
    <definedName name="TitleRegion1.a1.a3.2">#REF!</definedName>
    <definedName name="TitleRegion1.A5.K130.13">'OT FFS Non-Crossover'!$A$5</definedName>
    <definedName name="TitleRegion1.A5.K22.10">'LT FFS Crossover'!$A$5</definedName>
    <definedName name="TitleRegion1.A5.K22.16">'RX All Claims'!$A$5</definedName>
    <definedName name="TitleRegion1.A5.K24.4">'IP All Stays'!$A$5</definedName>
    <definedName name="TitleRegion1.A5.K24.8">'LT All Claims'!$A$5</definedName>
    <definedName name="TitleRegion1.A5.K30.11">'LT Encounter'!$A$5</definedName>
    <definedName name="TitleRegion1.A5.K31.17">'RX FFS Claims'!$A$5</definedName>
    <definedName name="TitleRegion1.A5.K31.18">'RX Encounter Claims'!$A$5</definedName>
    <definedName name="TitleRegion1.A5.K31.6">'IP FFS Crossover'!$A$5</definedName>
    <definedName name="TitleRegion1.A5.K34.9">'LT FFS Non-Crossover'!$A$5</definedName>
    <definedName name="TitleRegion1.A5.K39.7">'IP Encounter'!$A$5</definedName>
    <definedName name="TitleRegion1.A5.K40.5">'IP FFS Non-Crossover'!$A$5</definedName>
    <definedName name="TitleRegion1.A5.K47.14">'OT FFS Crossover'!$A$5</definedName>
    <definedName name="TitleRegion1.A5.K54.12">'OT All Claims'!$A$5</definedName>
    <definedName name="TitleRegion1.A5.K57.15">'OT Encounter'!$A$5</definedName>
    <definedName name="TitleRegion1.A5.L171.21">'PS Enrolled $'!$A$5</definedName>
    <definedName name="TitleRegion1.A5.L203.24">'PS FFS Duals'!$A$5</definedName>
    <definedName name="TitleRegion1.A5.L213.22">'PS Full Benefits'!$A$5</definedName>
    <definedName name="TitleRegion1.A5.L252.23">'PS FFS Non-Duals'!$A$5</definedName>
    <definedName name="TitleRegion1.A5.L253.25">'PS FFS All'!$A$5</definedName>
    <definedName name="TitleRegion1.A5.L31.19">'PS All Recs'!$A$5</definedName>
    <definedName name="TitleRegion1.A5.L339.20">'PS Enrolled'!$A$5</definedName>
  </definedNames>
  <calcPr calcId="152511" calcMode="manual"/>
</workbook>
</file>

<file path=xl/calcChain.xml><?xml version="1.0" encoding="utf-8"?>
<calcChain xmlns="http://schemas.openxmlformats.org/spreadsheetml/2006/main">
  <c r="H22" i="35" l="1"/>
  <c r="D23" i="23" l="1"/>
  <c r="L18" i="17" l="1"/>
  <c r="H18" i="17"/>
  <c r="F18" i="17"/>
  <c r="D18" i="17"/>
  <c r="L186" i="20" l="1"/>
  <c r="L167" i="19"/>
  <c r="H186" i="20" l="1"/>
  <c r="F186" i="20"/>
  <c r="D186" i="20"/>
  <c r="L182" i="20" l="1"/>
  <c r="H182" i="20"/>
  <c r="F182" i="20"/>
  <c r="D182" i="20"/>
  <c r="L173" i="20"/>
  <c r="H173" i="20"/>
  <c r="F173" i="20"/>
  <c r="D173" i="20"/>
  <c r="L164" i="19" l="1"/>
  <c r="H164" i="19"/>
  <c r="F164" i="19"/>
  <c r="D164" i="19"/>
  <c r="K36" i="3" l="1"/>
  <c r="H36" i="3"/>
  <c r="F36" i="3"/>
  <c r="D36" i="3"/>
  <c r="K35" i="3"/>
  <c r="H35" i="3"/>
  <c r="F35" i="3"/>
  <c r="D35" i="3"/>
  <c r="K34" i="3"/>
  <c r="H34" i="3"/>
  <c r="F34" i="3"/>
  <c r="D34" i="3"/>
  <c r="K33" i="3"/>
  <c r="H33" i="3"/>
  <c r="F33" i="3"/>
  <c r="D33" i="3"/>
  <c r="K32" i="3"/>
  <c r="H32" i="3"/>
  <c r="F32" i="3"/>
  <c r="D32" i="3"/>
  <c r="K31" i="3"/>
  <c r="H31" i="3"/>
  <c r="F31" i="3"/>
  <c r="D31" i="3"/>
  <c r="K30" i="3"/>
  <c r="H30" i="3"/>
  <c r="F30" i="3"/>
  <c r="D30" i="3"/>
  <c r="K29" i="3"/>
  <c r="H29" i="3"/>
  <c r="F29" i="3"/>
  <c r="D29" i="3"/>
  <c r="K28" i="3"/>
  <c r="H28" i="3"/>
  <c r="F28" i="3"/>
  <c r="D28" i="3"/>
  <c r="K27" i="3"/>
  <c r="H27" i="3"/>
  <c r="F27" i="3"/>
  <c r="D27" i="3"/>
  <c r="K26" i="3"/>
  <c r="H26" i="3"/>
  <c r="F26" i="3"/>
  <c r="D26" i="3"/>
  <c r="K25" i="3"/>
  <c r="H25" i="3"/>
  <c r="F25" i="3"/>
  <c r="D25" i="3"/>
  <c r="K24" i="3"/>
  <c r="H24" i="3"/>
  <c r="F24" i="3"/>
  <c r="D24" i="3"/>
  <c r="K23" i="3"/>
  <c r="H23" i="3"/>
  <c r="F23" i="3"/>
  <c r="D23" i="3"/>
  <c r="K22" i="3"/>
  <c r="H22" i="3"/>
  <c r="F22" i="3"/>
  <c r="D22" i="3"/>
  <c r="K21" i="3"/>
  <c r="H21" i="3"/>
  <c r="F21" i="3"/>
  <c r="D21" i="3"/>
  <c r="K20" i="3"/>
  <c r="H20" i="3"/>
  <c r="F20" i="3"/>
  <c r="D20" i="3"/>
  <c r="K19" i="3"/>
  <c r="H19" i="3"/>
  <c r="F19" i="3"/>
  <c r="D19" i="3"/>
  <c r="K18" i="3"/>
  <c r="H18" i="3"/>
  <c r="F18" i="3"/>
  <c r="D18" i="3"/>
  <c r="K17" i="3"/>
  <c r="H17" i="3"/>
  <c r="F17" i="3"/>
  <c r="D17" i="3"/>
  <c r="K16" i="3"/>
  <c r="H16" i="3"/>
  <c r="F16" i="3"/>
  <c r="D16" i="3"/>
  <c r="K15" i="3"/>
  <c r="H15" i="3"/>
  <c r="F15" i="3"/>
  <c r="D15" i="3"/>
  <c r="K14" i="3"/>
  <c r="H14" i="3"/>
  <c r="F14" i="3"/>
  <c r="D14" i="3"/>
  <c r="K13" i="3"/>
  <c r="H13" i="3"/>
  <c r="F13" i="3"/>
  <c r="D13" i="3"/>
  <c r="K12" i="3"/>
  <c r="H12" i="3"/>
  <c r="F12" i="3"/>
  <c r="D12" i="3"/>
  <c r="K11" i="3"/>
  <c r="H11" i="3"/>
  <c r="F11" i="3"/>
  <c r="D11" i="3"/>
  <c r="K10" i="3"/>
  <c r="H10" i="3"/>
  <c r="F10" i="3"/>
  <c r="D10" i="3"/>
  <c r="K9" i="3"/>
  <c r="H9" i="3"/>
  <c r="F9" i="3"/>
  <c r="D9" i="3"/>
  <c r="K8" i="3"/>
  <c r="H8" i="3"/>
  <c r="F8" i="3"/>
  <c r="D8" i="3"/>
  <c r="K7" i="3"/>
  <c r="H7" i="3"/>
  <c r="F7" i="3"/>
  <c r="D7" i="3"/>
  <c r="K6" i="3"/>
  <c r="H6" i="3"/>
  <c r="F6" i="3"/>
  <c r="D6" i="3"/>
  <c r="K24" i="25"/>
  <c r="H24" i="25"/>
  <c r="F24" i="25"/>
  <c r="D24" i="25"/>
  <c r="K23" i="25"/>
  <c r="H23" i="25"/>
  <c r="F23" i="25"/>
  <c r="D23" i="25"/>
  <c r="K22" i="25"/>
  <c r="H22" i="25"/>
  <c r="F22" i="25"/>
  <c r="D22" i="25"/>
  <c r="K21" i="25"/>
  <c r="H21" i="25"/>
  <c r="F21" i="25"/>
  <c r="D21" i="25"/>
  <c r="K20" i="25"/>
  <c r="H20" i="25"/>
  <c r="K19" i="25"/>
  <c r="H19" i="25"/>
  <c r="K18" i="25"/>
  <c r="H18" i="25"/>
  <c r="F18" i="25"/>
  <c r="D18" i="25"/>
  <c r="K17" i="25"/>
  <c r="H17" i="25"/>
  <c r="F17" i="25"/>
  <c r="D17" i="25"/>
  <c r="K16" i="25"/>
  <c r="H16" i="25"/>
  <c r="F16" i="25"/>
  <c r="D16" i="25"/>
  <c r="K15" i="25"/>
  <c r="H15" i="25"/>
  <c r="F15" i="25"/>
  <c r="D15" i="25"/>
  <c r="K14" i="25"/>
  <c r="H14" i="25"/>
  <c r="F14" i="25"/>
  <c r="D14" i="25"/>
  <c r="K13" i="25"/>
  <c r="H13" i="25"/>
  <c r="F13" i="25"/>
  <c r="D13" i="25"/>
  <c r="K12" i="25"/>
  <c r="H12" i="25"/>
  <c r="F12" i="25"/>
  <c r="D12" i="25"/>
  <c r="K11" i="25"/>
  <c r="H11" i="25"/>
  <c r="F11" i="25"/>
  <c r="D11" i="25"/>
  <c r="K10" i="25"/>
  <c r="H10" i="25"/>
  <c r="F10" i="25"/>
  <c r="D10" i="25"/>
  <c r="K9" i="25"/>
  <c r="H9" i="25"/>
  <c r="F9" i="25"/>
  <c r="D9" i="25"/>
  <c r="K8" i="25"/>
  <c r="H8" i="25"/>
  <c r="F8" i="25"/>
  <c r="D8" i="25"/>
  <c r="K7" i="25"/>
  <c r="H7" i="25"/>
  <c r="F7" i="25"/>
  <c r="D7" i="25"/>
  <c r="L253" i="23"/>
  <c r="H253" i="23"/>
  <c r="F253" i="23"/>
  <c r="D253" i="23"/>
  <c r="L252" i="23"/>
  <c r="H252" i="23"/>
  <c r="F252" i="23"/>
  <c r="D252" i="23"/>
  <c r="L251" i="23"/>
  <c r="H251" i="23"/>
  <c r="F251" i="23"/>
  <c r="D251" i="23"/>
  <c r="L250" i="23"/>
  <c r="H250" i="23"/>
  <c r="F250" i="23"/>
  <c r="D250" i="23"/>
  <c r="L249" i="23"/>
  <c r="H249" i="23"/>
  <c r="F249" i="23"/>
  <c r="D249" i="23"/>
  <c r="L248" i="23"/>
  <c r="H248" i="23"/>
  <c r="F248" i="23"/>
  <c r="D248" i="23"/>
  <c r="L247" i="23"/>
  <c r="H247" i="23"/>
  <c r="F247" i="23"/>
  <c r="D247" i="23"/>
  <c r="L246" i="23"/>
  <c r="H246" i="23"/>
  <c r="F246" i="23"/>
  <c r="D246" i="23"/>
  <c r="L245" i="23"/>
  <c r="H245" i="23"/>
  <c r="F245" i="23"/>
  <c r="D245" i="23"/>
  <c r="L244" i="23"/>
  <c r="H244" i="23"/>
  <c r="F244" i="23"/>
  <c r="D244" i="23"/>
  <c r="L243" i="23"/>
  <c r="H243" i="23"/>
  <c r="F243" i="23"/>
  <c r="D243" i="23"/>
  <c r="L242" i="23"/>
  <c r="H242" i="23"/>
  <c r="F242" i="23"/>
  <c r="D242" i="23"/>
  <c r="L241" i="23"/>
  <c r="H241" i="23"/>
  <c r="F241" i="23"/>
  <c r="D241" i="23"/>
  <c r="L240" i="23"/>
  <c r="H240" i="23"/>
  <c r="F240" i="23"/>
  <c r="D240" i="23"/>
  <c r="L239" i="23"/>
  <c r="H239" i="23"/>
  <c r="F239" i="23"/>
  <c r="D239" i="23"/>
  <c r="L238" i="23"/>
  <c r="H238" i="23"/>
  <c r="F238" i="23"/>
  <c r="D238" i="23"/>
  <c r="L237" i="23"/>
  <c r="H237" i="23"/>
  <c r="F237" i="23"/>
  <c r="D237" i="23"/>
  <c r="L236" i="23"/>
  <c r="H236" i="23"/>
  <c r="F236" i="23"/>
  <c r="D236" i="23"/>
  <c r="L235" i="23"/>
  <c r="H235" i="23"/>
  <c r="F235" i="23"/>
  <c r="D235" i="23"/>
  <c r="L234" i="23"/>
  <c r="H234" i="23"/>
  <c r="F234" i="23"/>
  <c r="D234" i="23"/>
  <c r="L233" i="23"/>
  <c r="H233" i="23"/>
  <c r="F233" i="23"/>
  <c r="D233" i="23"/>
  <c r="L232" i="23"/>
  <c r="H232" i="23"/>
  <c r="F232" i="23"/>
  <c r="D232" i="23"/>
  <c r="L231" i="23"/>
  <c r="H231" i="23"/>
  <c r="F231" i="23"/>
  <c r="D231" i="23"/>
  <c r="L230" i="23"/>
  <c r="H230" i="23"/>
  <c r="F230" i="23"/>
  <c r="D230" i="23"/>
  <c r="L229" i="23"/>
  <c r="H229" i="23"/>
  <c r="F229" i="23"/>
  <c r="D229" i="23"/>
  <c r="L228" i="23"/>
  <c r="H228" i="23"/>
  <c r="F228" i="23"/>
  <c r="D228" i="23"/>
  <c r="L227" i="23"/>
  <c r="H227" i="23"/>
  <c r="F227" i="23"/>
  <c r="D227" i="23"/>
  <c r="L226" i="23"/>
  <c r="H226" i="23"/>
  <c r="F226" i="23"/>
  <c r="D226" i="23"/>
  <c r="L225" i="23"/>
  <c r="H225" i="23"/>
  <c r="F225" i="23"/>
  <c r="D225" i="23"/>
  <c r="L224" i="23"/>
  <c r="H224" i="23"/>
  <c r="F224" i="23"/>
  <c r="D224" i="23"/>
  <c r="L223" i="23"/>
  <c r="H223" i="23"/>
  <c r="F223" i="23"/>
  <c r="D223" i="23"/>
  <c r="L222" i="23"/>
  <c r="H222" i="23"/>
  <c r="F222" i="23"/>
  <c r="D222" i="23"/>
  <c r="L221" i="23"/>
  <c r="H221" i="23"/>
  <c r="F221" i="23"/>
  <c r="D221" i="23"/>
  <c r="L220" i="23"/>
  <c r="H220" i="23"/>
  <c r="F220" i="23"/>
  <c r="D220" i="23"/>
  <c r="L219" i="23"/>
  <c r="H219" i="23"/>
  <c r="F219" i="23"/>
  <c r="D219" i="23"/>
  <c r="L218" i="23"/>
  <c r="H218" i="23"/>
  <c r="F218" i="23"/>
  <c r="D218" i="23"/>
  <c r="L217" i="23"/>
  <c r="H217" i="23"/>
  <c r="F217" i="23"/>
  <c r="D217" i="23"/>
  <c r="L216" i="23"/>
  <c r="H216" i="23"/>
  <c r="F216" i="23"/>
  <c r="D216" i="23"/>
  <c r="L215" i="23"/>
  <c r="H215" i="23"/>
  <c r="F215" i="23"/>
  <c r="D215" i="23"/>
  <c r="L214" i="23"/>
  <c r="H214" i="23"/>
  <c r="F214" i="23"/>
  <c r="D214" i="23"/>
  <c r="L213" i="23"/>
  <c r="H213" i="23"/>
  <c r="F213" i="23"/>
  <c r="D213" i="23"/>
  <c r="L212" i="23"/>
  <c r="H212" i="23"/>
  <c r="F212" i="23"/>
  <c r="D212" i="23"/>
  <c r="L211" i="23"/>
  <c r="H211" i="23"/>
  <c r="F211" i="23"/>
  <c r="D211" i="23"/>
  <c r="L210" i="23"/>
  <c r="H210" i="23"/>
  <c r="F210" i="23"/>
  <c r="D210" i="23"/>
  <c r="L209" i="23"/>
  <c r="H209" i="23"/>
  <c r="F209" i="23"/>
  <c r="D209" i="23"/>
  <c r="L208" i="23"/>
  <c r="H208" i="23"/>
  <c r="F208" i="23"/>
  <c r="D208" i="23"/>
  <c r="L207" i="23"/>
  <c r="H207" i="23"/>
  <c r="F207" i="23"/>
  <c r="D207" i="23"/>
  <c r="L206" i="23"/>
  <c r="H206" i="23"/>
  <c r="F206" i="23"/>
  <c r="D206" i="23"/>
  <c r="L205" i="23"/>
  <c r="H205" i="23"/>
  <c r="F205" i="23"/>
  <c r="D205" i="23"/>
  <c r="L204" i="23"/>
  <c r="H204" i="23"/>
  <c r="F204" i="23"/>
  <c r="D204" i="23"/>
  <c r="L203" i="23"/>
  <c r="H203" i="23"/>
  <c r="F203" i="23"/>
  <c r="D203" i="23"/>
  <c r="L202" i="23"/>
  <c r="H202" i="23"/>
  <c r="F202" i="23"/>
  <c r="D202" i="23"/>
  <c r="L201" i="23"/>
  <c r="H201" i="23"/>
  <c r="F201" i="23"/>
  <c r="D201" i="23"/>
  <c r="L200" i="23"/>
  <c r="H200" i="23"/>
  <c r="F200" i="23"/>
  <c r="D200" i="23"/>
  <c r="L199" i="23"/>
  <c r="H199" i="23"/>
  <c r="F199" i="23"/>
  <c r="D199" i="23"/>
  <c r="L198" i="23"/>
  <c r="H198" i="23"/>
  <c r="F198" i="23"/>
  <c r="D198" i="23"/>
  <c r="L197" i="23"/>
  <c r="H197" i="23"/>
  <c r="F197" i="23"/>
  <c r="D197" i="23"/>
  <c r="L196" i="23"/>
  <c r="H196" i="23"/>
  <c r="F196" i="23"/>
  <c r="D196" i="23"/>
  <c r="L195" i="23"/>
  <c r="H195" i="23"/>
  <c r="F195" i="23"/>
  <c r="D195" i="23"/>
  <c r="L194" i="23"/>
  <c r="H194" i="23"/>
  <c r="F194" i="23"/>
  <c r="D194" i="23"/>
  <c r="L193" i="23"/>
  <c r="H193" i="23"/>
  <c r="F193" i="23"/>
  <c r="D193" i="23"/>
  <c r="L192" i="23"/>
  <c r="H192" i="23"/>
  <c r="F192" i="23"/>
  <c r="D192" i="23"/>
  <c r="L191" i="23"/>
  <c r="H191" i="23"/>
  <c r="F191" i="23"/>
  <c r="D191" i="23"/>
  <c r="L190" i="23"/>
  <c r="H190" i="23"/>
  <c r="F190" i="23"/>
  <c r="D190" i="23"/>
  <c r="L189" i="23"/>
  <c r="H189" i="23"/>
  <c r="F189" i="23"/>
  <c r="D189" i="23"/>
  <c r="L188" i="23"/>
  <c r="H188" i="23"/>
  <c r="F188" i="23"/>
  <c r="D188" i="23"/>
  <c r="L187" i="23"/>
  <c r="H187" i="23"/>
  <c r="F187" i="23"/>
  <c r="D187" i="23"/>
  <c r="L186" i="23"/>
  <c r="H186" i="23"/>
  <c r="F186" i="23"/>
  <c r="D186" i="23"/>
  <c r="L185" i="23"/>
  <c r="H185" i="23"/>
  <c r="F185" i="23"/>
  <c r="D185" i="23"/>
  <c r="L184" i="23"/>
  <c r="H184" i="23"/>
  <c r="F184" i="23"/>
  <c r="D184" i="23"/>
  <c r="L183" i="23"/>
  <c r="H183" i="23"/>
  <c r="F183" i="23"/>
  <c r="D183" i="23"/>
  <c r="L182" i="23"/>
  <c r="H182" i="23"/>
  <c r="F182" i="23"/>
  <c r="D182" i="23"/>
  <c r="L181" i="23"/>
  <c r="H181" i="23"/>
  <c r="F181" i="23"/>
  <c r="D181" i="23"/>
  <c r="L180" i="23"/>
  <c r="H180" i="23"/>
  <c r="F180" i="23"/>
  <c r="D180" i="23"/>
  <c r="L179" i="23"/>
  <c r="H179" i="23"/>
  <c r="F179" i="23"/>
  <c r="D179" i="23"/>
  <c r="L178" i="23"/>
  <c r="H178" i="23"/>
  <c r="F178" i="23"/>
  <c r="D178" i="23"/>
  <c r="L177" i="23"/>
  <c r="H177" i="23"/>
  <c r="F177" i="23"/>
  <c r="D177" i="23"/>
  <c r="L176" i="23"/>
  <c r="H176" i="23"/>
  <c r="F176" i="23"/>
  <c r="D176" i="23"/>
  <c r="L175" i="23"/>
  <c r="H175" i="23"/>
  <c r="F175" i="23"/>
  <c r="D175" i="23"/>
  <c r="L174" i="23"/>
  <c r="H174" i="23"/>
  <c r="F174" i="23"/>
  <c r="D174" i="23"/>
  <c r="L173" i="23"/>
  <c r="H173" i="23"/>
  <c r="F173" i="23"/>
  <c r="D173" i="23"/>
  <c r="L172" i="23"/>
  <c r="H172" i="23"/>
  <c r="F172" i="23"/>
  <c r="D172" i="23"/>
  <c r="L171" i="23"/>
  <c r="H171" i="23"/>
  <c r="F171" i="23"/>
  <c r="D171" i="23"/>
  <c r="L170" i="23"/>
  <c r="H170" i="23"/>
  <c r="F170" i="23"/>
  <c r="D170" i="23"/>
  <c r="L169" i="23"/>
  <c r="H169" i="23"/>
  <c r="F169" i="23"/>
  <c r="D169" i="23"/>
  <c r="L168" i="23"/>
  <c r="H168" i="23"/>
  <c r="F168" i="23"/>
  <c r="D168" i="23"/>
  <c r="L167" i="23"/>
  <c r="H167" i="23"/>
  <c r="F167" i="23"/>
  <c r="D167" i="23"/>
  <c r="L166" i="23"/>
  <c r="H166" i="23"/>
  <c r="F166" i="23"/>
  <c r="D166" i="23"/>
  <c r="L165" i="23"/>
  <c r="H165" i="23"/>
  <c r="F165" i="23"/>
  <c r="D165" i="23"/>
  <c r="L164" i="23"/>
  <c r="H164" i="23"/>
  <c r="F164" i="23"/>
  <c r="D164" i="23"/>
  <c r="L163" i="23"/>
  <c r="H163" i="23"/>
  <c r="F163" i="23"/>
  <c r="D163" i="23"/>
  <c r="L162" i="23"/>
  <c r="H162" i="23"/>
  <c r="F162" i="23"/>
  <c r="D162" i="23"/>
  <c r="L161" i="23"/>
  <c r="H161" i="23"/>
  <c r="F161" i="23"/>
  <c r="D161" i="23"/>
  <c r="L160" i="23"/>
  <c r="H160" i="23"/>
  <c r="F160" i="23"/>
  <c r="D160" i="23"/>
  <c r="L159" i="23"/>
  <c r="H159" i="23"/>
  <c r="F159" i="23"/>
  <c r="D159" i="23"/>
  <c r="L158" i="23"/>
  <c r="H158" i="23"/>
  <c r="F158" i="23"/>
  <c r="D158" i="23"/>
  <c r="L157" i="23"/>
  <c r="H157" i="23"/>
  <c r="F157" i="23"/>
  <c r="D157" i="23"/>
  <c r="L156" i="23"/>
  <c r="H156" i="23"/>
  <c r="F156" i="23"/>
  <c r="D156" i="23"/>
  <c r="L155" i="23"/>
  <c r="H155" i="23"/>
  <c r="F155" i="23"/>
  <c r="D155" i="23"/>
  <c r="L154" i="23"/>
  <c r="H154" i="23"/>
  <c r="F154" i="23"/>
  <c r="D154" i="23"/>
  <c r="L153" i="23"/>
  <c r="H153" i="23"/>
  <c r="F153" i="23"/>
  <c r="D153" i="23"/>
  <c r="L152" i="23"/>
  <c r="H152" i="23"/>
  <c r="F152" i="23"/>
  <c r="D152" i="23"/>
  <c r="L151" i="23"/>
  <c r="H151" i="23"/>
  <c r="F151" i="23"/>
  <c r="D151" i="23"/>
  <c r="L150" i="23"/>
  <c r="H150" i="23"/>
  <c r="F150" i="23"/>
  <c r="D150" i="23"/>
  <c r="L149" i="23"/>
  <c r="H149" i="23"/>
  <c r="F149" i="23"/>
  <c r="D149" i="23"/>
  <c r="L148" i="23"/>
  <c r="H148" i="23"/>
  <c r="F148" i="23"/>
  <c r="D148" i="23"/>
  <c r="L147" i="23"/>
  <c r="H147" i="23"/>
  <c r="F147" i="23"/>
  <c r="D147" i="23"/>
  <c r="L146" i="23"/>
  <c r="H146" i="23"/>
  <c r="F146" i="23"/>
  <c r="D146" i="23"/>
  <c r="L145" i="23"/>
  <c r="H145" i="23"/>
  <c r="F145" i="23"/>
  <c r="D145" i="23"/>
  <c r="L144" i="23"/>
  <c r="H144" i="23"/>
  <c r="F144" i="23"/>
  <c r="D144" i="23"/>
  <c r="L143" i="23"/>
  <c r="H143" i="23"/>
  <c r="F143" i="23"/>
  <c r="D143" i="23"/>
  <c r="L142" i="23"/>
  <c r="H142" i="23"/>
  <c r="F142" i="23"/>
  <c r="D142" i="23"/>
  <c r="L141" i="23"/>
  <c r="H141" i="23"/>
  <c r="F141" i="23"/>
  <c r="D141" i="23"/>
  <c r="L140" i="23"/>
  <c r="H140" i="23"/>
  <c r="F140" i="23"/>
  <c r="D140" i="23"/>
  <c r="L139" i="23"/>
  <c r="H139" i="23"/>
  <c r="F139" i="23"/>
  <c r="D139" i="23"/>
  <c r="L138" i="23"/>
  <c r="H138" i="23"/>
  <c r="F138" i="23"/>
  <c r="D138" i="23"/>
  <c r="L137" i="23"/>
  <c r="H137" i="23"/>
  <c r="F137" i="23"/>
  <c r="D137" i="23"/>
  <c r="L136" i="23"/>
  <c r="H136" i="23"/>
  <c r="F136" i="23"/>
  <c r="D136" i="23"/>
  <c r="L135" i="23"/>
  <c r="H135" i="23"/>
  <c r="F135" i="23"/>
  <c r="D135" i="23"/>
  <c r="L134" i="23"/>
  <c r="H134" i="23"/>
  <c r="F134" i="23"/>
  <c r="D134" i="23"/>
  <c r="L133" i="23"/>
  <c r="H133" i="23"/>
  <c r="F133" i="23"/>
  <c r="D133" i="23"/>
  <c r="L132" i="23"/>
  <c r="H132" i="23"/>
  <c r="F132" i="23"/>
  <c r="D132" i="23"/>
  <c r="L131" i="23"/>
  <c r="H131" i="23"/>
  <c r="F131" i="23"/>
  <c r="D131" i="23"/>
  <c r="L130" i="23"/>
  <c r="H130" i="23"/>
  <c r="F130" i="23"/>
  <c r="D130" i="23"/>
  <c r="L129" i="23"/>
  <c r="H129" i="23"/>
  <c r="F129" i="23"/>
  <c r="D129" i="23"/>
  <c r="L128" i="23"/>
  <c r="H128" i="23"/>
  <c r="F128" i="23"/>
  <c r="D128" i="23"/>
  <c r="L127" i="23"/>
  <c r="H127" i="23"/>
  <c r="F127" i="23"/>
  <c r="D127" i="23"/>
  <c r="L126" i="23"/>
  <c r="H126" i="23"/>
  <c r="F126" i="23"/>
  <c r="D126" i="23"/>
  <c r="L125" i="23"/>
  <c r="H125" i="23"/>
  <c r="F125" i="23"/>
  <c r="D125" i="23"/>
  <c r="L124" i="23"/>
  <c r="H124" i="23"/>
  <c r="F124" i="23"/>
  <c r="D124" i="23"/>
  <c r="L123" i="23"/>
  <c r="H123" i="23"/>
  <c r="F123" i="23"/>
  <c r="D123" i="23"/>
  <c r="L122" i="23"/>
  <c r="H122" i="23"/>
  <c r="F122" i="23"/>
  <c r="D122" i="23"/>
  <c r="L121" i="23"/>
  <c r="H121" i="23"/>
  <c r="F121" i="23"/>
  <c r="D121" i="23"/>
  <c r="L120" i="23"/>
  <c r="H120" i="23"/>
  <c r="F120" i="23"/>
  <c r="D120" i="23"/>
  <c r="L119" i="23"/>
  <c r="H119" i="23"/>
  <c r="F119" i="23"/>
  <c r="D119" i="23"/>
  <c r="L118" i="23"/>
  <c r="H118" i="23"/>
  <c r="F118" i="23"/>
  <c r="D118" i="23"/>
  <c r="L117" i="23"/>
  <c r="H117" i="23"/>
  <c r="F117" i="23"/>
  <c r="D117" i="23"/>
  <c r="L116" i="23"/>
  <c r="H116" i="23"/>
  <c r="F116" i="23"/>
  <c r="D116" i="23"/>
  <c r="L115" i="23"/>
  <c r="H115" i="23"/>
  <c r="F115" i="23"/>
  <c r="D115" i="23"/>
  <c r="L114" i="23"/>
  <c r="H114" i="23"/>
  <c r="F114" i="23"/>
  <c r="D114" i="23"/>
  <c r="L113" i="23"/>
  <c r="H113" i="23"/>
  <c r="F113" i="23"/>
  <c r="D113" i="23"/>
  <c r="L112" i="23"/>
  <c r="H112" i="23"/>
  <c r="F112" i="23"/>
  <c r="D112" i="23"/>
  <c r="L111" i="23"/>
  <c r="H111" i="23"/>
  <c r="F111" i="23"/>
  <c r="D111" i="23"/>
  <c r="L110" i="23"/>
  <c r="H110" i="23"/>
  <c r="F110" i="23"/>
  <c r="D110" i="23"/>
  <c r="L109" i="23"/>
  <c r="H109" i="23"/>
  <c r="F109" i="23"/>
  <c r="D109" i="23"/>
  <c r="L108" i="23"/>
  <c r="H108" i="23"/>
  <c r="F108" i="23"/>
  <c r="D108" i="23"/>
  <c r="L107" i="23"/>
  <c r="H107" i="23"/>
  <c r="F107" i="23"/>
  <c r="D107" i="23"/>
  <c r="L106" i="23"/>
  <c r="H106" i="23"/>
  <c r="F106" i="23"/>
  <c r="D106" i="23"/>
  <c r="L105" i="23"/>
  <c r="H105" i="23"/>
  <c r="F105" i="23"/>
  <c r="D105" i="23"/>
  <c r="L104" i="23"/>
  <c r="H104" i="23"/>
  <c r="F104" i="23"/>
  <c r="D104" i="23"/>
  <c r="L103" i="23"/>
  <c r="H103" i="23"/>
  <c r="F103" i="23"/>
  <c r="D103" i="23"/>
  <c r="L102" i="23"/>
  <c r="H102" i="23"/>
  <c r="F102" i="23"/>
  <c r="D102" i="23"/>
  <c r="L101" i="23"/>
  <c r="H101" i="23"/>
  <c r="F101" i="23"/>
  <c r="D101" i="23"/>
  <c r="L100" i="23"/>
  <c r="H100" i="23"/>
  <c r="F100" i="23"/>
  <c r="D100" i="23"/>
  <c r="L99" i="23"/>
  <c r="H99" i="23"/>
  <c r="F99" i="23"/>
  <c r="D99" i="23"/>
  <c r="L98" i="23"/>
  <c r="H98" i="23"/>
  <c r="F98" i="23"/>
  <c r="D98" i="23"/>
  <c r="L97" i="23"/>
  <c r="H97" i="23"/>
  <c r="F97" i="23"/>
  <c r="D97" i="23"/>
  <c r="L96" i="23"/>
  <c r="H96" i="23"/>
  <c r="F96" i="23"/>
  <c r="D96" i="23"/>
  <c r="L95" i="23"/>
  <c r="H95" i="23"/>
  <c r="F95" i="23"/>
  <c r="D95" i="23"/>
  <c r="L94" i="23"/>
  <c r="H94" i="23"/>
  <c r="F94" i="23"/>
  <c r="D94" i="23"/>
  <c r="L93" i="23"/>
  <c r="H93" i="23"/>
  <c r="F93" i="23"/>
  <c r="D93" i="23"/>
  <c r="L92" i="23"/>
  <c r="H92" i="23"/>
  <c r="F92" i="23"/>
  <c r="D92" i="23"/>
  <c r="L91" i="23"/>
  <c r="H91" i="23"/>
  <c r="F91" i="23"/>
  <c r="D91" i="23"/>
  <c r="L90" i="23"/>
  <c r="H90" i="23"/>
  <c r="F90" i="23"/>
  <c r="D90" i="23"/>
  <c r="L89" i="23"/>
  <c r="H89" i="23"/>
  <c r="F89" i="23"/>
  <c r="D89" i="23"/>
  <c r="L88" i="23"/>
  <c r="H88" i="23"/>
  <c r="F88" i="23"/>
  <c r="D88" i="23"/>
  <c r="L87" i="23"/>
  <c r="H87" i="23"/>
  <c r="F87" i="23"/>
  <c r="D87" i="23"/>
  <c r="L86" i="23"/>
  <c r="H86" i="23"/>
  <c r="F86" i="23"/>
  <c r="D86" i="23"/>
  <c r="L85" i="23"/>
  <c r="H85" i="23"/>
  <c r="F85" i="23"/>
  <c r="D85" i="23"/>
  <c r="L84" i="23"/>
  <c r="H84" i="23"/>
  <c r="F84" i="23"/>
  <c r="D84" i="23"/>
  <c r="L83" i="23"/>
  <c r="H83" i="23"/>
  <c r="F83" i="23"/>
  <c r="D83" i="23"/>
  <c r="L82" i="23"/>
  <c r="H82" i="23"/>
  <c r="F82" i="23"/>
  <c r="D82" i="23"/>
  <c r="L81" i="23"/>
  <c r="H81" i="23"/>
  <c r="F81" i="23"/>
  <c r="D81" i="23"/>
  <c r="L80" i="23"/>
  <c r="H80" i="23"/>
  <c r="F80" i="23"/>
  <c r="D80" i="23"/>
  <c r="L79" i="23"/>
  <c r="H79" i="23"/>
  <c r="F79" i="23"/>
  <c r="D79" i="23"/>
  <c r="L78" i="23"/>
  <c r="H78" i="23"/>
  <c r="F78" i="23"/>
  <c r="D78" i="23"/>
  <c r="L77" i="23"/>
  <c r="H77" i="23"/>
  <c r="F77" i="23"/>
  <c r="D77" i="23"/>
  <c r="L76" i="23"/>
  <c r="H76" i="23"/>
  <c r="F76" i="23"/>
  <c r="D76" i="23"/>
  <c r="L75" i="23"/>
  <c r="H75" i="23"/>
  <c r="F75" i="23"/>
  <c r="D75" i="23"/>
  <c r="L74" i="23"/>
  <c r="H74" i="23"/>
  <c r="F74" i="23"/>
  <c r="D74" i="23"/>
  <c r="L73" i="23"/>
  <c r="H73" i="23"/>
  <c r="F73" i="23"/>
  <c r="D73" i="23"/>
  <c r="L72" i="23"/>
  <c r="H72" i="23"/>
  <c r="F72" i="23"/>
  <c r="D72" i="23"/>
  <c r="L71" i="23"/>
  <c r="H71" i="23"/>
  <c r="F71" i="23"/>
  <c r="D71" i="23"/>
  <c r="L70" i="23"/>
  <c r="H70" i="23"/>
  <c r="F70" i="23"/>
  <c r="D70" i="23"/>
  <c r="L69" i="23"/>
  <c r="H69" i="23"/>
  <c r="F69" i="23"/>
  <c r="D69" i="23"/>
  <c r="L68" i="23"/>
  <c r="H68" i="23"/>
  <c r="F68" i="23"/>
  <c r="D68" i="23"/>
  <c r="L67" i="23"/>
  <c r="H67" i="23"/>
  <c r="F67" i="23"/>
  <c r="D67" i="23"/>
  <c r="L66" i="23"/>
  <c r="H66" i="23"/>
  <c r="F66" i="23"/>
  <c r="D66" i="23"/>
  <c r="L65" i="23"/>
  <c r="H65" i="23"/>
  <c r="F65" i="23"/>
  <c r="D65" i="23"/>
  <c r="L64" i="23"/>
  <c r="H64" i="23"/>
  <c r="F64" i="23"/>
  <c r="D64" i="23"/>
  <c r="L63" i="23"/>
  <c r="H63" i="23"/>
  <c r="F63" i="23"/>
  <c r="D63" i="23"/>
  <c r="L62" i="23"/>
  <c r="H62" i="23"/>
  <c r="F62" i="23"/>
  <c r="D62" i="23"/>
  <c r="L61" i="23"/>
  <c r="H61" i="23"/>
  <c r="F61" i="23"/>
  <c r="D61" i="23"/>
  <c r="L60" i="23"/>
  <c r="H60" i="23"/>
  <c r="F60" i="23"/>
  <c r="D60" i="23"/>
  <c r="L59" i="23"/>
  <c r="H59" i="23"/>
  <c r="F59" i="23"/>
  <c r="D59" i="23"/>
  <c r="L58" i="23"/>
  <c r="H58" i="23"/>
  <c r="F58" i="23"/>
  <c r="D58" i="23"/>
  <c r="L57" i="23"/>
  <c r="H57" i="23"/>
  <c r="F57" i="23"/>
  <c r="D57" i="23"/>
  <c r="L56" i="23"/>
  <c r="H56" i="23"/>
  <c r="F56" i="23"/>
  <c r="D56" i="23"/>
  <c r="L55" i="23"/>
  <c r="H55" i="23"/>
  <c r="F55" i="23"/>
  <c r="D55" i="23"/>
  <c r="L54" i="23"/>
  <c r="H54" i="23"/>
  <c r="F54" i="23"/>
  <c r="D54" i="23"/>
  <c r="L53" i="23"/>
  <c r="H53" i="23"/>
  <c r="F53" i="23"/>
  <c r="D53" i="23"/>
  <c r="L52" i="23"/>
  <c r="H52" i="23"/>
  <c r="F52" i="23"/>
  <c r="D52" i="23"/>
  <c r="L51" i="23"/>
  <c r="H51" i="23"/>
  <c r="F51" i="23"/>
  <c r="D51" i="23"/>
  <c r="L50" i="23"/>
  <c r="H50" i="23"/>
  <c r="F50" i="23"/>
  <c r="D50" i="23"/>
  <c r="L49" i="23"/>
  <c r="H49" i="23"/>
  <c r="F49" i="23"/>
  <c r="D49" i="23"/>
  <c r="L48" i="23"/>
  <c r="H48" i="23"/>
  <c r="F48" i="23"/>
  <c r="D48" i="23"/>
  <c r="L47" i="23"/>
  <c r="H47" i="23"/>
  <c r="F47" i="23"/>
  <c r="D47" i="23"/>
  <c r="L46" i="23"/>
  <c r="H46" i="23"/>
  <c r="F46" i="23"/>
  <c r="D46" i="23"/>
  <c r="L45" i="23"/>
  <c r="H45" i="23"/>
  <c r="F45" i="23"/>
  <c r="D45" i="23"/>
  <c r="L44" i="23"/>
  <c r="H44" i="23"/>
  <c r="F44" i="23"/>
  <c r="D44" i="23"/>
  <c r="L43" i="23"/>
  <c r="H43" i="23"/>
  <c r="F43" i="23"/>
  <c r="D43" i="23"/>
  <c r="L42" i="23"/>
  <c r="H42" i="23"/>
  <c r="F42" i="23"/>
  <c r="D42" i="23"/>
  <c r="L41" i="23"/>
  <c r="H41" i="23"/>
  <c r="F41" i="23"/>
  <c r="D41" i="23"/>
  <c r="L40" i="23"/>
  <c r="H40" i="23"/>
  <c r="F40" i="23"/>
  <c r="D40" i="23"/>
  <c r="L39" i="23"/>
  <c r="H39" i="23"/>
  <c r="F39" i="23"/>
  <c r="D39" i="23"/>
  <c r="L38" i="23"/>
  <c r="H38" i="23"/>
  <c r="F38" i="23"/>
  <c r="D38" i="23"/>
  <c r="L37" i="23"/>
  <c r="H37" i="23"/>
  <c r="F37" i="23"/>
  <c r="D37" i="23"/>
  <c r="L36" i="23"/>
  <c r="H36" i="23"/>
  <c r="F36" i="23"/>
  <c r="D36" i="23"/>
  <c r="L35" i="23"/>
  <c r="H35" i="23"/>
  <c r="F35" i="23"/>
  <c r="D35" i="23"/>
  <c r="L34" i="23"/>
  <c r="H34" i="23"/>
  <c r="F34" i="23"/>
  <c r="D34" i="23"/>
  <c r="L33" i="23"/>
  <c r="H33" i="23"/>
  <c r="F33" i="23"/>
  <c r="D33" i="23"/>
  <c r="L32" i="23"/>
  <c r="H32" i="23"/>
  <c r="F32" i="23"/>
  <c r="D32" i="23"/>
  <c r="L31" i="23"/>
  <c r="H31" i="23"/>
  <c r="F31" i="23"/>
  <c r="D31" i="23"/>
  <c r="L30" i="23"/>
  <c r="H30" i="23"/>
  <c r="F30" i="23"/>
  <c r="D30" i="23"/>
  <c r="L29" i="23"/>
  <c r="H29" i="23"/>
  <c r="F29" i="23"/>
  <c r="D29" i="23"/>
  <c r="L28" i="23"/>
  <c r="H28" i="23"/>
  <c r="F28" i="23"/>
  <c r="D28" i="23"/>
  <c r="L27" i="23"/>
  <c r="H27" i="23"/>
  <c r="F27" i="23"/>
  <c r="D27" i="23"/>
  <c r="L26" i="23"/>
  <c r="H26" i="23"/>
  <c r="F26" i="23"/>
  <c r="D26" i="23"/>
  <c r="L25" i="23"/>
  <c r="H25" i="23"/>
  <c r="F25" i="23"/>
  <c r="D25" i="23"/>
  <c r="L24" i="23"/>
  <c r="H24" i="23"/>
  <c r="F24" i="23"/>
  <c r="D24" i="23"/>
  <c r="L23" i="23"/>
  <c r="H23" i="23"/>
  <c r="F23" i="23"/>
  <c r="L22" i="23"/>
  <c r="H22" i="23"/>
  <c r="F22" i="23"/>
  <c r="D22" i="23"/>
  <c r="L21" i="23"/>
  <c r="H21" i="23"/>
  <c r="F21" i="23"/>
  <c r="D21" i="23"/>
  <c r="L20" i="23"/>
  <c r="H20" i="23"/>
  <c r="F20" i="23"/>
  <c r="D20" i="23"/>
  <c r="L19" i="23"/>
  <c r="H19" i="23"/>
  <c r="F19" i="23"/>
  <c r="D19" i="23"/>
  <c r="L18" i="23"/>
  <c r="H18" i="23"/>
  <c r="F18" i="23"/>
  <c r="D18" i="23"/>
  <c r="L17" i="23"/>
  <c r="H17" i="23"/>
  <c r="F17" i="23"/>
  <c r="D17" i="23"/>
  <c r="L16" i="23"/>
  <c r="H16" i="23"/>
  <c r="F16" i="23"/>
  <c r="D16" i="23"/>
  <c r="L15" i="23"/>
  <c r="H15" i="23"/>
  <c r="F15" i="23"/>
  <c r="D15" i="23"/>
  <c r="L14" i="23"/>
  <c r="H14" i="23"/>
  <c r="F14" i="23"/>
  <c r="D14" i="23"/>
  <c r="L13" i="23"/>
  <c r="H13" i="23"/>
  <c r="F13" i="23"/>
  <c r="D13" i="23"/>
  <c r="L12" i="23"/>
  <c r="H12" i="23"/>
  <c r="F12" i="23"/>
  <c r="D12" i="23"/>
  <c r="L11" i="23"/>
  <c r="H11" i="23"/>
  <c r="F11" i="23"/>
  <c r="D11" i="23"/>
  <c r="L10" i="23"/>
  <c r="H10" i="23"/>
  <c r="F10" i="23"/>
  <c r="D10" i="23"/>
  <c r="L9" i="23"/>
  <c r="H9" i="23"/>
  <c r="F9" i="23"/>
  <c r="D9" i="23"/>
  <c r="L8" i="23"/>
  <c r="H8" i="23"/>
  <c r="F8" i="23"/>
  <c r="D8" i="23"/>
  <c r="L7" i="23"/>
  <c r="H7" i="23"/>
  <c r="F7" i="23"/>
  <c r="D7" i="23"/>
  <c r="L6" i="23"/>
  <c r="H6" i="23"/>
  <c r="F6" i="23"/>
  <c r="D6" i="23"/>
  <c r="L203" i="22"/>
  <c r="H203" i="22"/>
  <c r="F203" i="22"/>
  <c r="D203" i="22"/>
  <c r="L202" i="22"/>
  <c r="H202" i="22"/>
  <c r="F202" i="22"/>
  <c r="D202" i="22"/>
  <c r="L201" i="22"/>
  <c r="H201" i="22"/>
  <c r="F201" i="22"/>
  <c r="D201" i="22"/>
  <c r="L200" i="22"/>
  <c r="H200" i="22"/>
  <c r="F200" i="22"/>
  <c r="D200" i="22"/>
  <c r="L199" i="22"/>
  <c r="H199" i="22"/>
  <c r="F199" i="22"/>
  <c r="D199" i="22"/>
  <c r="L198" i="22"/>
  <c r="H198" i="22"/>
  <c r="F198" i="22"/>
  <c r="D198" i="22"/>
  <c r="L197" i="22"/>
  <c r="H197" i="22"/>
  <c r="F197" i="22"/>
  <c r="D197" i="22"/>
  <c r="L196" i="22"/>
  <c r="H196" i="22"/>
  <c r="F196" i="22"/>
  <c r="D196" i="22"/>
  <c r="L195" i="22"/>
  <c r="H195" i="22"/>
  <c r="F195" i="22"/>
  <c r="D195" i="22"/>
  <c r="L194" i="22"/>
  <c r="H194" i="22"/>
  <c r="F194" i="22"/>
  <c r="D194" i="22"/>
  <c r="L193" i="22"/>
  <c r="H193" i="22"/>
  <c r="F193" i="22"/>
  <c r="D193" i="22"/>
  <c r="L192" i="22"/>
  <c r="H192" i="22"/>
  <c r="F192" i="22"/>
  <c r="D192" i="22"/>
  <c r="L191" i="22"/>
  <c r="H191" i="22"/>
  <c r="F191" i="22"/>
  <c r="D191" i="22"/>
  <c r="L190" i="22"/>
  <c r="H190" i="22"/>
  <c r="F190" i="22"/>
  <c r="D190" i="22"/>
  <c r="L189" i="22"/>
  <c r="H189" i="22"/>
  <c r="F189" i="22"/>
  <c r="D189" i="22"/>
  <c r="L188" i="22"/>
  <c r="H188" i="22"/>
  <c r="F188" i="22"/>
  <c r="D188" i="22"/>
  <c r="L187" i="22"/>
  <c r="H187" i="22"/>
  <c r="F187" i="22"/>
  <c r="D187" i="22"/>
  <c r="L186" i="22"/>
  <c r="H186" i="22"/>
  <c r="F186" i="22"/>
  <c r="D186" i="22"/>
  <c r="L185" i="22"/>
  <c r="H185" i="22"/>
  <c r="F185" i="22"/>
  <c r="D185" i="22"/>
  <c r="L184" i="22"/>
  <c r="H184" i="22"/>
  <c r="F184" i="22"/>
  <c r="D184" i="22"/>
  <c r="L183" i="22"/>
  <c r="H183" i="22"/>
  <c r="F183" i="22"/>
  <c r="D183" i="22"/>
  <c r="L182" i="22"/>
  <c r="H182" i="22"/>
  <c r="F182" i="22"/>
  <c r="D182" i="22"/>
  <c r="L181" i="22"/>
  <c r="H181" i="22"/>
  <c r="F181" i="22"/>
  <c r="D181" i="22"/>
  <c r="L180" i="22"/>
  <c r="H180" i="22"/>
  <c r="F180" i="22"/>
  <c r="D180" i="22"/>
  <c r="L179" i="22"/>
  <c r="H179" i="22"/>
  <c r="F179" i="22"/>
  <c r="D179" i="22"/>
  <c r="L178" i="22"/>
  <c r="H178" i="22"/>
  <c r="F178" i="22"/>
  <c r="D178" i="22"/>
  <c r="L177" i="22"/>
  <c r="H177" i="22"/>
  <c r="F177" i="22"/>
  <c r="D177" i="22"/>
  <c r="L176" i="22"/>
  <c r="H176" i="22"/>
  <c r="F176" i="22"/>
  <c r="D176" i="22"/>
  <c r="L175" i="22"/>
  <c r="H175" i="22"/>
  <c r="F175" i="22"/>
  <c r="D175" i="22"/>
  <c r="L174" i="22"/>
  <c r="H174" i="22"/>
  <c r="F174" i="22"/>
  <c r="D174" i="22"/>
  <c r="L173" i="22"/>
  <c r="H173" i="22"/>
  <c r="F173" i="22"/>
  <c r="D173" i="22"/>
  <c r="L172" i="22"/>
  <c r="H172" i="22"/>
  <c r="F172" i="22"/>
  <c r="D172" i="22"/>
  <c r="L171" i="22"/>
  <c r="H171" i="22"/>
  <c r="F171" i="22"/>
  <c r="D171" i="22"/>
  <c r="L170" i="22"/>
  <c r="H170" i="22"/>
  <c r="F170" i="22"/>
  <c r="D170" i="22"/>
  <c r="L169" i="22"/>
  <c r="H169" i="22"/>
  <c r="F169" i="22"/>
  <c r="D169" i="22"/>
  <c r="L168" i="22"/>
  <c r="H168" i="22"/>
  <c r="F168" i="22"/>
  <c r="D168" i="22"/>
  <c r="L167" i="22"/>
  <c r="H167" i="22"/>
  <c r="F167" i="22"/>
  <c r="D167" i="22"/>
  <c r="L166" i="22"/>
  <c r="H166" i="22"/>
  <c r="F166" i="22"/>
  <c r="D166" i="22"/>
  <c r="L165" i="22"/>
  <c r="H165" i="22"/>
  <c r="F165" i="22"/>
  <c r="D165" i="22"/>
  <c r="L164" i="22"/>
  <c r="H164" i="22"/>
  <c r="F164" i="22"/>
  <c r="D164" i="22"/>
  <c r="L163" i="22"/>
  <c r="H163" i="22"/>
  <c r="F163" i="22"/>
  <c r="D163" i="22"/>
  <c r="L162" i="22"/>
  <c r="H162" i="22"/>
  <c r="F162" i="22"/>
  <c r="D162" i="22"/>
  <c r="L161" i="22"/>
  <c r="H161" i="22"/>
  <c r="F161" i="22"/>
  <c r="D161" i="22"/>
  <c r="L160" i="22"/>
  <c r="H160" i="22"/>
  <c r="F160" i="22"/>
  <c r="D160" i="22"/>
  <c r="L159" i="22"/>
  <c r="H159" i="22"/>
  <c r="F159" i="22"/>
  <c r="D159" i="22"/>
  <c r="L158" i="22"/>
  <c r="H158" i="22"/>
  <c r="F158" i="22"/>
  <c r="D158" i="22"/>
  <c r="L157" i="22"/>
  <c r="H157" i="22"/>
  <c r="F157" i="22"/>
  <c r="D157" i="22"/>
  <c r="L156" i="22"/>
  <c r="H156" i="22"/>
  <c r="F156" i="22"/>
  <c r="D156" i="22"/>
  <c r="L155" i="22"/>
  <c r="H155" i="22"/>
  <c r="F155" i="22"/>
  <c r="D155" i="22"/>
  <c r="L154" i="22"/>
  <c r="H154" i="22"/>
  <c r="F154" i="22"/>
  <c r="D154" i="22"/>
  <c r="L153" i="22"/>
  <c r="H153" i="22"/>
  <c r="F153" i="22"/>
  <c r="D153" i="22"/>
  <c r="L152" i="22"/>
  <c r="H152" i="22"/>
  <c r="F152" i="22"/>
  <c r="D152" i="22"/>
  <c r="L151" i="22"/>
  <c r="H151" i="22"/>
  <c r="F151" i="22"/>
  <c r="D151" i="22"/>
  <c r="L150" i="22"/>
  <c r="H150" i="22"/>
  <c r="F150" i="22"/>
  <c r="D150" i="22"/>
  <c r="L149" i="22"/>
  <c r="H149" i="22"/>
  <c r="F149" i="22"/>
  <c r="D149" i="22"/>
  <c r="L148" i="22"/>
  <c r="H148" i="22"/>
  <c r="F148" i="22"/>
  <c r="D148" i="22"/>
  <c r="L147" i="22"/>
  <c r="H147" i="22"/>
  <c r="F147" i="22"/>
  <c r="D147" i="22"/>
  <c r="L146" i="22"/>
  <c r="H146" i="22"/>
  <c r="F146" i="22"/>
  <c r="D146" i="22"/>
  <c r="L145" i="22"/>
  <c r="H145" i="22"/>
  <c r="F145" i="22"/>
  <c r="D145" i="22"/>
  <c r="L144" i="22"/>
  <c r="H144" i="22"/>
  <c r="F144" i="22"/>
  <c r="D144" i="22"/>
  <c r="L143" i="22"/>
  <c r="H143" i="22"/>
  <c r="F143" i="22"/>
  <c r="D143" i="22"/>
  <c r="L142" i="22"/>
  <c r="H142" i="22"/>
  <c r="F142" i="22"/>
  <c r="D142" i="22"/>
  <c r="L141" i="22"/>
  <c r="H141" i="22"/>
  <c r="F141" i="22"/>
  <c r="D141" i="22"/>
  <c r="L140" i="22"/>
  <c r="H140" i="22"/>
  <c r="F140" i="22"/>
  <c r="D140" i="22"/>
  <c r="L139" i="22"/>
  <c r="H139" i="22"/>
  <c r="F139" i="22"/>
  <c r="D139" i="22"/>
  <c r="L138" i="22"/>
  <c r="H138" i="22"/>
  <c r="F138" i="22"/>
  <c r="D138" i="22"/>
  <c r="L137" i="22"/>
  <c r="H137" i="22"/>
  <c r="F137" i="22"/>
  <c r="D137" i="22"/>
  <c r="L136" i="22"/>
  <c r="H136" i="22"/>
  <c r="F136" i="22"/>
  <c r="D136" i="22"/>
  <c r="L135" i="22"/>
  <c r="H135" i="22"/>
  <c r="F135" i="22"/>
  <c r="D135" i="22"/>
  <c r="L134" i="22"/>
  <c r="H134" i="22"/>
  <c r="F134" i="22"/>
  <c r="D134" i="22"/>
  <c r="L133" i="22"/>
  <c r="H133" i="22"/>
  <c r="F133" i="22"/>
  <c r="D133" i="22"/>
  <c r="L132" i="22"/>
  <c r="H132" i="22"/>
  <c r="F132" i="22"/>
  <c r="D132" i="22"/>
  <c r="L131" i="22"/>
  <c r="H131" i="22"/>
  <c r="F131" i="22"/>
  <c r="D131" i="22"/>
  <c r="L130" i="22"/>
  <c r="H130" i="22"/>
  <c r="F130" i="22"/>
  <c r="D130" i="22"/>
  <c r="L129" i="22"/>
  <c r="H129" i="22"/>
  <c r="F129" i="22"/>
  <c r="D129" i="22"/>
  <c r="L128" i="22"/>
  <c r="H128" i="22"/>
  <c r="F128" i="22"/>
  <c r="D128" i="22"/>
  <c r="L127" i="22"/>
  <c r="H127" i="22"/>
  <c r="F127" i="22"/>
  <c r="D127" i="22"/>
  <c r="L126" i="22"/>
  <c r="H126" i="22"/>
  <c r="F126" i="22"/>
  <c r="D126" i="22"/>
  <c r="L125" i="22"/>
  <c r="H125" i="22"/>
  <c r="F125" i="22"/>
  <c r="D125" i="22"/>
  <c r="L124" i="22"/>
  <c r="H124" i="22"/>
  <c r="F124" i="22"/>
  <c r="D124" i="22"/>
  <c r="L123" i="22"/>
  <c r="H123" i="22"/>
  <c r="F123" i="22"/>
  <c r="D123" i="22"/>
  <c r="L122" i="22"/>
  <c r="H122" i="22"/>
  <c r="F122" i="22"/>
  <c r="D122" i="22"/>
  <c r="L121" i="22"/>
  <c r="H121" i="22"/>
  <c r="F121" i="22"/>
  <c r="D121" i="22"/>
  <c r="L120" i="22"/>
  <c r="H120" i="22"/>
  <c r="F120" i="22"/>
  <c r="D120" i="22"/>
  <c r="L119" i="22"/>
  <c r="H119" i="22"/>
  <c r="F119" i="22"/>
  <c r="D119" i="22"/>
  <c r="L118" i="22"/>
  <c r="H118" i="22"/>
  <c r="F118" i="22"/>
  <c r="D118" i="22"/>
  <c r="L117" i="22"/>
  <c r="H117" i="22"/>
  <c r="F117" i="22"/>
  <c r="D117" i="22"/>
  <c r="L116" i="22"/>
  <c r="H116" i="22"/>
  <c r="F116" i="22"/>
  <c r="D116" i="22"/>
  <c r="L115" i="22"/>
  <c r="H115" i="22"/>
  <c r="F115" i="22"/>
  <c r="D115" i="22"/>
  <c r="L114" i="22"/>
  <c r="H114" i="22"/>
  <c r="F114" i="22"/>
  <c r="D114" i="22"/>
  <c r="L113" i="22"/>
  <c r="H113" i="22"/>
  <c r="F113" i="22"/>
  <c r="D113" i="22"/>
  <c r="L112" i="22"/>
  <c r="H112" i="22"/>
  <c r="F112" i="22"/>
  <c r="D112" i="22"/>
  <c r="L111" i="22"/>
  <c r="H111" i="22"/>
  <c r="F111" i="22"/>
  <c r="D111" i="22"/>
  <c r="L110" i="22"/>
  <c r="H110" i="22"/>
  <c r="F110" i="22"/>
  <c r="D110" i="22"/>
  <c r="L109" i="22"/>
  <c r="H109" i="22"/>
  <c r="F109" i="22"/>
  <c r="D109" i="22"/>
  <c r="L108" i="22"/>
  <c r="H108" i="22"/>
  <c r="F108" i="22"/>
  <c r="D108" i="22"/>
  <c r="L107" i="22"/>
  <c r="H107" i="22"/>
  <c r="F107" i="22"/>
  <c r="D107" i="22"/>
  <c r="L106" i="22"/>
  <c r="H106" i="22"/>
  <c r="F106" i="22"/>
  <c r="D106" i="22"/>
  <c r="L105" i="22"/>
  <c r="H105" i="22"/>
  <c r="F105" i="22"/>
  <c r="D105" i="22"/>
  <c r="L104" i="22"/>
  <c r="H104" i="22"/>
  <c r="F104" i="22"/>
  <c r="D104" i="22"/>
  <c r="L103" i="22"/>
  <c r="H103" i="22"/>
  <c r="F103" i="22"/>
  <c r="D103" i="22"/>
  <c r="L102" i="22"/>
  <c r="H102" i="22"/>
  <c r="F102" i="22"/>
  <c r="D102" i="22"/>
  <c r="L101" i="22"/>
  <c r="H101" i="22"/>
  <c r="F101" i="22"/>
  <c r="D101" i="22"/>
  <c r="L100" i="22"/>
  <c r="H100" i="22"/>
  <c r="F100" i="22"/>
  <c r="D100" i="22"/>
  <c r="L99" i="22"/>
  <c r="H99" i="22"/>
  <c r="F99" i="22"/>
  <c r="D99" i="22"/>
  <c r="L98" i="22"/>
  <c r="H98" i="22"/>
  <c r="F98" i="22"/>
  <c r="D98" i="22"/>
  <c r="L97" i="22"/>
  <c r="H97" i="22"/>
  <c r="F97" i="22"/>
  <c r="D97" i="22"/>
  <c r="L96" i="22"/>
  <c r="H96" i="22"/>
  <c r="F96" i="22"/>
  <c r="D96" i="22"/>
  <c r="L95" i="22"/>
  <c r="H95" i="22"/>
  <c r="F95" i="22"/>
  <c r="D95" i="22"/>
  <c r="L94" i="22"/>
  <c r="H94" i="22"/>
  <c r="F94" i="22"/>
  <c r="D94" i="22"/>
  <c r="L93" i="22"/>
  <c r="H93" i="22"/>
  <c r="F93" i="22"/>
  <c r="D93" i="22"/>
  <c r="L92" i="22"/>
  <c r="H92" i="22"/>
  <c r="F92" i="22"/>
  <c r="D92" i="22"/>
  <c r="L91" i="22"/>
  <c r="H91" i="22"/>
  <c r="F91" i="22"/>
  <c r="D91" i="22"/>
  <c r="L90" i="22"/>
  <c r="H90" i="22"/>
  <c r="F90" i="22"/>
  <c r="D90" i="22"/>
  <c r="L89" i="22"/>
  <c r="H89" i="22"/>
  <c r="F89" i="22"/>
  <c r="D89" i="22"/>
  <c r="L88" i="22"/>
  <c r="H88" i="22"/>
  <c r="F88" i="22"/>
  <c r="D88" i="22"/>
  <c r="L87" i="22"/>
  <c r="H87" i="22"/>
  <c r="F87" i="22"/>
  <c r="D87" i="22"/>
  <c r="L86" i="22"/>
  <c r="H86" i="22"/>
  <c r="F86" i="22"/>
  <c r="D86" i="22"/>
  <c r="L85" i="22"/>
  <c r="H85" i="22"/>
  <c r="F85" i="22"/>
  <c r="D85" i="22"/>
  <c r="L84" i="22"/>
  <c r="H84" i="22"/>
  <c r="F84" i="22"/>
  <c r="D84" i="22"/>
  <c r="L83" i="22"/>
  <c r="H83" i="22"/>
  <c r="F83" i="22"/>
  <c r="D83" i="22"/>
  <c r="L82" i="22"/>
  <c r="H82" i="22"/>
  <c r="F82" i="22"/>
  <c r="D82" i="22"/>
  <c r="L81" i="22"/>
  <c r="H81" i="22"/>
  <c r="F81" i="22"/>
  <c r="D81" i="22"/>
  <c r="L80" i="22"/>
  <c r="H80" i="22"/>
  <c r="F80" i="22"/>
  <c r="D80" i="22"/>
  <c r="L79" i="22"/>
  <c r="H79" i="22"/>
  <c r="F79" i="22"/>
  <c r="D79" i="22"/>
  <c r="L78" i="22"/>
  <c r="H78" i="22"/>
  <c r="F78" i="22"/>
  <c r="D78" i="22"/>
  <c r="L77" i="22"/>
  <c r="H77" i="22"/>
  <c r="F77" i="22"/>
  <c r="D77" i="22"/>
  <c r="L76" i="22"/>
  <c r="H76" i="22"/>
  <c r="F76" i="22"/>
  <c r="D76" i="22"/>
  <c r="L75" i="22"/>
  <c r="H75" i="22"/>
  <c r="F75" i="22"/>
  <c r="D75" i="22"/>
  <c r="L74" i="22"/>
  <c r="H74" i="22"/>
  <c r="F74" i="22"/>
  <c r="D74" i="22"/>
  <c r="L73" i="22"/>
  <c r="H73" i="22"/>
  <c r="F73" i="22"/>
  <c r="D73" i="22"/>
  <c r="L72" i="22"/>
  <c r="H72" i="22"/>
  <c r="F72" i="22"/>
  <c r="D72" i="22"/>
  <c r="L71" i="22"/>
  <c r="H71" i="22"/>
  <c r="F71" i="22"/>
  <c r="D71" i="22"/>
  <c r="L70" i="22"/>
  <c r="H70" i="22"/>
  <c r="F70" i="22"/>
  <c r="D70" i="22"/>
  <c r="L69" i="22"/>
  <c r="H69" i="22"/>
  <c r="F69" i="22"/>
  <c r="D69" i="22"/>
  <c r="L68" i="22"/>
  <c r="H68" i="22"/>
  <c r="F68" i="22"/>
  <c r="D68" i="22"/>
  <c r="L67" i="22"/>
  <c r="H67" i="22"/>
  <c r="F67" i="22"/>
  <c r="D67" i="22"/>
  <c r="L66" i="22"/>
  <c r="H66" i="22"/>
  <c r="F66" i="22"/>
  <c r="D66" i="22"/>
  <c r="L65" i="22"/>
  <c r="H65" i="22"/>
  <c r="F65" i="22"/>
  <c r="D65" i="22"/>
  <c r="L64" i="22"/>
  <c r="H64" i="22"/>
  <c r="F64" i="22"/>
  <c r="D64" i="22"/>
  <c r="L63" i="22"/>
  <c r="H63" i="22"/>
  <c r="F63" i="22"/>
  <c r="D63" i="22"/>
  <c r="L62" i="22"/>
  <c r="H62" i="22"/>
  <c r="F62" i="22"/>
  <c r="D62" i="22"/>
  <c r="L61" i="22"/>
  <c r="H61" i="22"/>
  <c r="F61" i="22"/>
  <c r="D61" i="22"/>
  <c r="L60" i="22"/>
  <c r="H60" i="22"/>
  <c r="F60" i="22"/>
  <c r="D60" i="22"/>
  <c r="L59" i="22"/>
  <c r="H59" i="22"/>
  <c r="F59" i="22"/>
  <c r="D59" i="22"/>
  <c r="L58" i="22"/>
  <c r="H58" i="22"/>
  <c r="F58" i="22"/>
  <c r="D58" i="22"/>
  <c r="L57" i="22"/>
  <c r="H57" i="22"/>
  <c r="F57" i="22"/>
  <c r="D57" i="22"/>
  <c r="L56" i="22"/>
  <c r="H56" i="22"/>
  <c r="F56" i="22"/>
  <c r="D56" i="22"/>
  <c r="L55" i="22"/>
  <c r="H55" i="22"/>
  <c r="F55" i="22"/>
  <c r="D55" i="22"/>
  <c r="L54" i="22"/>
  <c r="H54" i="22"/>
  <c r="F54" i="22"/>
  <c r="D54" i="22"/>
  <c r="L53" i="22"/>
  <c r="H53" i="22"/>
  <c r="F53" i="22"/>
  <c r="D53" i="22"/>
  <c r="L52" i="22"/>
  <c r="H52" i="22"/>
  <c r="F52" i="22"/>
  <c r="D52" i="22"/>
  <c r="L51" i="22"/>
  <c r="H51" i="22"/>
  <c r="F51" i="22"/>
  <c r="D51" i="22"/>
  <c r="L50" i="22"/>
  <c r="H50" i="22"/>
  <c r="F50" i="22"/>
  <c r="D50" i="22"/>
  <c r="L49" i="22"/>
  <c r="H49" i="22"/>
  <c r="F49" i="22"/>
  <c r="D49" i="22"/>
  <c r="L48" i="22"/>
  <c r="H48" i="22"/>
  <c r="F48" i="22"/>
  <c r="D48" i="22"/>
  <c r="L47" i="22"/>
  <c r="H47" i="22"/>
  <c r="F47" i="22"/>
  <c r="D47" i="22"/>
  <c r="L46" i="22"/>
  <c r="H46" i="22"/>
  <c r="F46" i="22"/>
  <c r="D46" i="22"/>
  <c r="L45" i="22"/>
  <c r="H45" i="22"/>
  <c r="F45" i="22"/>
  <c r="D45" i="22"/>
  <c r="L44" i="22"/>
  <c r="H44" i="22"/>
  <c r="F44" i="22"/>
  <c r="D44" i="22"/>
  <c r="L43" i="22"/>
  <c r="H43" i="22"/>
  <c r="F43" i="22"/>
  <c r="D43" i="22"/>
  <c r="L42" i="22"/>
  <c r="H42" i="22"/>
  <c r="F42" i="22"/>
  <c r="D42" i="22"/>
  <c r="L41" i="22"/>
  <c r="H41" i="22"/>
  <c r="F41" i="22"/>
  <c r="D41" i="22"/>
  <c r="L40" i="22"/>
  <c r="H40" i="22"/>
  <c r="F40" i="22"/>
  <c r="D40" i="22"/>
  <c r="L39" i="22"/>
  <c r="H39" i="22"/>
  <c r="F39" i="22"/>
  <c r="D39" i="22"/>
  <c r="L38" i="22"/>
  <c r="H38" i="22"/>
  <c r="F38" i="22"/>
  <c r="D38" i="22"/>
  <c r="L37" i="22"/>
  <c r="H37" i="22"/>
  <c r="F37" i="22"/>
  <c r="D37" i="22"/>
  <c r="L36" i="22"/>
  <c r="H36" i="22"/>
  <c r="F36" i="22"/>
  <c r="D36" i="22"/>
  <c r="L35" i="22"/>
  <c r="H35" i="22"/>
  <c r="F35" i="22"/>
  <c r="D35" i="22"/>
  <c r="L34" i="22"/>
  <c r="H34" i="22"/>
  <c r="F34" i="22"/>
  <c r="D34" i="22"/>
  <c r="L33" i="22"/>
  <c r="H33" i="22"/>
  <c r="F33" i="22"/>
  <c r="D33" i="22"/>
  <c r="L32" i="22"/>
  <c r="H32" i="22"/>
  <c r="F32" i="22"/>
  <c r="D32" i="22"/>
  <c r="L31" i="22"/>
  <c r="H31" i="22"/>
  <c r="F31" i="22"/>
  <c r="D31" i="22"/>
  <c r="L30" i="22"/>
  <c r="H30" i="22"/>
  <c r="F30" i="22"/>
  <c r="D30" i="22"/>
  <c r="L29" i="22"/>
  <c r="H29" i="22"/>
  <c r="F29" i="22"/>
  <c r="D29" i="22"/>
  <c r="L28" i="22"/>
  <c r="H28" i="22"/>
  <c r="F28" i="22"/>
  <c r="D28" i="22"/>
  <c r="L27" i="22"/>
  <c r="H27" i="22"/>
  <c r="F27" i="22"/>
  <c r="D27" i="22"/>
  <c r="L26" i="22"/>
  <c r="H26" i="22"/>
  <c r="F26" i="22"/>
  <c r="D26" i="22"/>
  <c r="L25" i="22"/>
  <c r="H25" i="22"/>
  <c r="F25" i="22"/>
  <c r="D25" i="22"/>
  <c r="L24" i="22"/>
  <c r="H24" i="22"/>
  <c r="F24" i="22"/>
  <c r="D24" i="22"/>
  <c r="L23" i="22"/>
  <c r="H23" i="22"/>
  <c r="F23" i="22"/>
  <c r="D23" i="22"/>
  <c r="L22" i="22"/>
  <c r="H22" i="22"/>
  <c r="F22" i="22"/>
  <c r="D22" i="22"/>
  <c r="L21" i="22"/>
  <c r="H21" i="22"/>
  <c r="F21" i="22"/>
  <c r="D21" i="22"/>
  <c r="L20" i="22"/>
  <c r="H20" i="22"/>
  <c r="F20" i="22"/>
  <c r="D20" i="22"/>
  <c r="L19" i="22"/>
  <c r="H19" i="22"/>
  <c r="F19" i="22"/>
  <c r="D19" i="22"/>
  <c r="L18" i="22"/>
  <c r="H18" i="22"/>
  <c r="F18" i="22"/>
  <c r="D18" i="22"/>
  <c r="L17" i="22"/>
  <c r="H17" i="22"/>
  <c r="F17" i="22"/>
  <c r="D17" i="22"/>
  <c r="L16" i="22"/>
  <c r="H16" i="22"/>
  <c r="F16" i="22"/>
  <c r="D16" i="22"/>
  <c r="L15" i="22"/>
  <c r="H15" i="22"/>
  <c r="F15" i="22"/>
  <c r="D15" i="22"/>
  <c r="L14" i="22"/>
  <c r="H14" i="22"/>
  <c r="F14" i="22"/>
  <c r="D14" i="22"/>
  <c r="L13" i="22"/>
  <c r="H13" i="22"/>
  <c r="F13" i="22"/>
  <c r="D13" i="22"/>
  <c r="L12" i="22"/>
  <c r="H12" i="22"/>
  <c r="F12" i="22"/>
  <c r="D12" i="22"/>
  <c r="L11" i="22"/>
  <c r="H11" i="22"/>
  <c r="F11" i="22"/>
  <c r="D11" i="22"/>
  <c r="L10" i="22"/>
  <c r="H10" i="22"/>
  <c r="F10" i="22"/>
  <c r="D10" i="22"/>
  <c r="L9" i="22"/>
  <c r="H9" i="22"/>
  <c r="F9" i="22"/>
  <c r="D9" i="22"/>
  <c r="L8" i="22"/>
  <c r="H8" i="22"/>
  <c r="F8" i="22"/>
  <c r="D8" i="22"/>
  <c r="L7" i="22"/>
  <c r="H7" i="22"/>
  <c r="F7" i="22"/>
  <c r="D7" i="22"/>
  <c r="L6" i="22"/>
  <c r="H6" i="22"/>
  <c r="F6" i="22"/>
  <c r="D6" i="22"/>
  <c r="L252" i="21"/>
  <c r="H252" i="21"/>
  <c r="F252" i="21"/>
  <c r="D252" i="21"/>
  <c r="L251" i="21"/>
  <c r="H251" i="21"/>
  <c r="F251" i="21"/>
  <c r="D251" i="21"/>
  <c r="L250" i="21"/>
  <c r="H250" i="21"/>
  <c r="F250" i="21"/>
  <c r="D250" i="21"/>
  <c r="L249" i="21"/>
  <c r="H249" i="21"/>
  <c r="F249" i="21"/>
  <c r="D249" i="21"/>
  <c r="L248" i="21"/>
  <c r="H248" i="21"/>
  <c r="F248" i="21"/>
  <c r="D248" i="21"/>
  <c r="L247" i="21"/>
  <c r="H247" i="21"/>
  <c r="F247" i="21"/>
  <c r="D247" i="21"/>
  <c r="L246" i="21"/>
  <c r="H246" i="21"/>
  <c r="F246" i="21"/>
  <c r="D246" i="21"/>
  <c r="L245" i="21"/>
  <c r="H245" i="21"/>
  <c r="F245" i="21"/>
  <c r="D245" i="21"/>
  <c r="L244" i="21"/>
  <c r="H244" i="21"/>
  <c r="F244" i="21"/>
  <c r="D244" i="21"/>
  <c r="L243" i="21"/>
  <c r="H243" i="21"/>
  <c r="F243" i="21"/>
  <c r="D243" i="21"/>
  <c r="L242" i="21"/>
  <c r="H242" i="21"/>
  <c r="F242" i="21"/>
  <c r="D242" i="21"/>
  <c r="L241" i="21"/>
  <c r="H241" i="21"/>
  <c r="F241" i="21"/>
  <c r="D241" i="21"/>
  <c r="L240" i="21"/>
  <c r="H240" i="21"/>
  <c r="F240" i="21"/>
  <c r="D240" i="21"/>
  <c r="L239" i="21"/>
  <c r="H239" i="21"/>
  <c r="F239" i="21"/>
  <c r="D239" i="21"/>
  <c r="L238" i="21"/>
  <c r="H238" i="21"/>
  <c r="F238" i="21"/>
  <c r="D238" i="21"/>
  <c r="L237" i="21"/>
  <c r="H237" i="21"/>
  <c r="F237" i="21"/>
  <c r="D237" i="21"/>
  <c r="L236" i="21"/>
  <c r="H236" i="21"/>
  <c r="F236" i="21"/>
  <c r="D236" i="21"/>
  <c r="L235" i="21"/>
  <c r="H235" i="21"/>
  <c r="F235" i="21"/>
  <c r="D235" i="21"/>
  <c r="L234" i="21"/>
  <c r="H234" i="21"/>
  <c r="F234" i="21"/>
  <c r="D234" i="21"/>
  <c r="L233" i="21"/>
  <c r="H233" i="21"/>
  <c r="F233" i="21"/>
  <c r="D233" i="21"/>
  <c r="L232" i="21"/>
  <c r="H232" i="21"/>
  <c r="F232" i="21"/>
  <c r="D232" i="21"/>
  <c r="L231" i="21"/>
  <c r="H231" i="21"/>
  <c r="F231" i="21"/>
  <c r="D231" i="21"/>
  <c r="L230" i="21"/>
  <c r="H230" i="21"/>
  <c r="F230" i="21"/>
  <c r="D230" i="21"/>
  <c r="L229" i="21"/>
  <c r="H229" i="21"/>
  <c r="F229" i="21"/>
  <c r="D229" i="21"/>
  <c r="L228" i="21"/>
  <c r="H228" i="21"/>
  <c r="F228" i="21"/>
  <c r="D228" i="21"/>
  <c r="L227" i="21"/>
  <c r="H227" i="21"/>
  <c r="F227" i="21"/>
  <c r="D227" i="21"/>
  <c r="L226" i="21"/>
  <c r="H226" i="21"/>
  <c r="F226" i="21"/>
  <c r="D226" i="21"/>
  <c r="L225" i="21"/>
  <c r="H225" i="21"/>
  <c r="F225" i="21"/>
  <c r="D225" i="21"/>
  <c r="L224" i="21"/>
  <c r="H224" i="21"/>
  <c r="F224" i="21"/>
  <c r="D224" i="21"/>
  <c r="L223" i="21"/>
  <c r="H223" i="21"/>
  <c r="F223" i="21"/>
  <c r="D223" i="21"/>
  <c r="L222" i="21"/>
  <c r="H222" i="21"/>
  <c r="F222" i="21"/>
  <c r="D222" i="21"/>
  <c r="L221" i="21"/>
  <c r="H221" i="21"/>
  <c r="F221" i="21"/>
  <c r="D221" i="21"/>
  <c r="L220" i="21"/>
  <c r="H220" i="21"/>
  <c r="F220" i="21"/>
  <c r="D220" i="21"/>
  <c r="L219" i="21"/>
  <c r="H219" i="21"/>
  <c r="F219" i="21"/>
  <c r="D219" i="21"/>
  <c r="L218" i="21"/>
  <c r="H218" i="21"/>
  <c r="F218" i="21"/>
  <c r="D218" i="21"/>
  <c r="L217" i="21"/>
  <c r="H217" i="21"/>
  <c r="F217" i="21"/>
  <c r="D217" i="21"/>
  <c r="L216" i="21"/>
  <c r="H216" i="21"/>
  <c r="F216" i="21"/>
  <c r="D216" i="21"/>
  <c r="L215" i="21"/>
  <c r="H215" i="21"/>
  <c r="F215" i="21"/>
  <c r="D215" i="21"/>
  <c r="L214" i="21"/>
  <c r="H214" i="21"/>
  <c r="F214" i="21"/>
  <c r="D214" i="21"/>
  <c r="L213" i="21"/>
  <c r="H213" i="21"/>
  <c r="F213" i="21"/>
  <c r="D213" i="21"/>
  <c r="L212" i="21"/>
  <c r="H212" i="21"/>
  <c r="F212" i="21"/>
  <c r="D212" i="21"/>
  <c r="L211" i="21"/>
  <c r="H211" i="21"/>
  <c r="F211" i="21"/>
  <c r="D211" i="21"/>
  <c r="L210" i="21"/>
  <c r="H210" i="21"/>
  <c r="F210" i="21"/>
  <c r="D210" i="21"/>
  <c r="L209" i="21"/>
  <c r="H209" i="21"/>
  <c r="F209" i="21"/>
  <c r="D209" i="21"/>
  <c r="L208" i="21"/>
  <c r="H208" i="21"/>
  <c r="F208" i="21"/>
  <c r="D208" i="21"/>
  <c r="L207" i="21"/>
  <c r="H207" i="21"/>
  <c r="F207" i="21"/>
  <c r="D207" i="21"/>
  <c r="L206" i="21"/>
  <c r="H206" i="21"/>
  <c r="F206" i="21"/>
  <c r="D206" i="21"/>
  <c r="L205" i="21"/>
  <c r="H205" i="21"/>
  <c r="F205" i="21"/>
  <c r="D205" i="21"/>
  <c r="L204" i="21"/>
  <c r="H204" i="21"/>
  <c r="F204" i="21"/>
  <c r="D204" i="21"/>
  <c r="L203" i="21"/>
  <c r="H203" i="21"/>
  <c r="F203" i="21"/>
  <c r="D203" i="21"/>
  <c r="L202" i="21"/>
  <c r="H202" i="21"/>
  <c r="F202" i="21"/>
  <c r="D202" i="21"/>
  <c r="L201" i="21"/>
  <c r="H201" i="21"/>
  <c r="F201" i="21"/>
  <c r="D201" i="21"/>
  <c r="L200" i="21"/>
  <c r="H200" i="21"/>
  <c r="F200" i="21"/>
  <c r="D200" i="21"/>
  <c r="L199" i="21"/>
  <c r="H199" i="21"/>
  <c r="F199" i="21"/>
  <c r="D199" i="21"/>
  <c r="L198" i="21"/>
  <c r="H198" i="21"/>
  <c r="F198" i="21"/>
  <c r="D198" i="21"/>
  <c r="L197" i="21"/>
  <c r="H197" i="21"/>
  <c r="F197" i="21"/>
  <c r="D197" i="21"/>
  <c r="L196" i="21"/>
  <c r="H196" i="21"/>
  <c r="F196" i="21"/>
  <c r="D196" i="21"/>
  <c r="L195" i="21"/>
  <c r="H195" i="21"/>
  <c r="F195" i="21"/>
  <c r="D195" i="21"/>
  <c r="L194" i="21"/>
  <c r="H194" i="21"/>
  <c r="F194" i="21"/>
  <c r="D194" i="21"/>
  <c r="L193" i="21"/>
  <c r="H193" i="21"/>
  <c r="F193" i="21"/>
  <c r="D193" i="21"/>
  <c r="L192" i="21"/>
  <c r="H192" i="21"/>
  <c r="F192" i="21"/>
  <c r="D192" i="21"/>
  <c r="L191" i="21"/>
  <c r="H191" i="21"/>
  <c r="F191" i="21"/>
  <c r="D191" i="21"/>
  <c r="L190" i="21"/>
  <c r="H190" i="21"/>
  <c r="F190" i="21"/>
  <c r="D190" i="21"/>
  <c r="L189" i="21"/>
  <c r="H189" i="21"/>
  <c r="F189" i="21"/>
  <c r="D189" i="21"/>
  <c r="L188" i="21"/>
  <c r="H188" i="21"/>
  <c r="F188" i="21"/>
  <c r="D188" i="21"/>
  <c r="L187" i="21"/>
  <c r="H187" i="21"/>
  <c r="F187" i="21"/>
  <c r="D187" i="21"/>
  <c r="L186" i="21"/>
  <c r="H186" i="21"/>
  <c r="F186" i="21"/>
  <c r="D186" i="21"/>
  <c r="L185" i="21"/>
  <c r="H185" i="21"/>
  <c r="F185" i="21"/>
  <c r="D185" i="21"/>
  <c r="L184" i="21"/>
  <c r="H184" i="21"/>
  <c r="F184" i="21"/>
  <c r="D184" i="21"/>
  <c r="L183" i="21"/>
  <c r="H183" i="21"/>
  <c r="F183" i="21"/>
  <c r="D183" i="21"/>
  <c r="L182" i="21"/>
  <c r="H182" i="21"/>
  <c r="F182" i="21"/>
  <c r="D182" i="21"/>
  <c r="L181" i="21"/>
  <c r="H181" i="21"/>
  <c r="F181" i="21"/>
  <c r="D181" i="21"/>
  <c r="L180" i="21"/>
  <c r="H180" i="21"/>
  <c r="F180" i="21"/>
  <c r="D180" i="21"/>
  <c r="L179" i="21"/>
  <c r="H179" i="21"/>
  <c r="F179" i="21"/>
  <c r="D179" i="21"/>
  <c r="L178" i="21"/>
  <c r="H178" i="21"/>
  <c r="F178" i="21"/>
  <c r="D178" i="21"/>
  <c r="L177" i="21"/>
  <c r="H177" i="21"/>
  <c r="F177" i="21"/>
  <c r="D177" i="21"/>
  <c r="L176" i="21"/>
  <c r="H176" i="21"/>
  <c r="F176" i="21"/>
  <c r="D176" i="21"/>
  <c r="L175" i="21"/>
  <c r="H175" i="21"/>
  <c r="F175" i="21"/>
  <c r="D175" i="21"/>
  <c r="L174" i="21"/>
  <c r="H174" i="21"/>
  <c r="F174" i="21"/>
  <c r="D174" i="21"/>
  <c r="L173" i="21"/>
  <c r="H173" i="21"/>
  <c r="F173" i="21"/>
  <c r="D173" i="21"/>
  <c r="L172" i="21"/>
  <c r="H172" i="21"/>
  <c r="F172" i="21"/>
  <c r="D172" i="21"/>
  <c r="L171" i="21"/>
  <c r="H171" i="21"/>
  <c r="F171" i="21"/>
  <c r="D171" i="21"/>
  <c r="L170" i="21"/>
  <c r="H170" i="21"/>
  <c r="F170" i="21"/>
  <c r="D170" i="21"/>
  <c r="L169" i="21"/>
  <c r="H169" i="21"/>
  <c r="F169" i="21"/>
  <c r="D169" i="21"/>
  <c r="L168" i="21"/>
  <c r="H168" i="21"/>
  <c r="F168" i="21"/>
  <c r="D168" i="21"/>
  <c r="L167" i="21"/>
  <c r="H167" i="21"/>
  <c r="F167" i="21"/>
  <c r="D167" i="21"/>
  <c r="L166" i="21"/>
  <c r="H166" i="21"/>
  <c r="F166" i="21"/>
  <c r="D166" i="21"/>
  <c r="L165" i="21"/>
  <c r="H165" i="21"/>
  <c r="F165" i="21"/>
  <c r="D165" i="21"/>
  <c r="L164" i="21"/>
  <c r="H164" i="21"/>
  <c r="F164" i="21"/>
  <c r="D164" i="21"/>
  <c r="L163" i="21"/>
  <c r="H163" i="21"/>
  <c r="F163" i="21"/>
  <c r="D163" i="21"/>
  <c r="L162" i="21"/>
  <c r="H162" i="21"/>
  <c r="F162" i="21"/>
  <c r="D162" i="21"/>
  <c r="L161" i="21"/>
  <c r="H161" i="21"/>
  <c r="F161" i="21"/>
  <c r="D161" i="21"/>
  <c r="L160" i="21"/>
  <c r="H160" i="21"/>
  <c r="F160" i="21"/>
  <c r="D160" i="21"/>
  <c r="L159" i="21"/>
  <c r="H159" i="21"/>
  <c r="F159" i="21"/>
  <c r="D159" i="21"/>
  <c r="L158" i="21"/>
  <c r="H158" i="21"/>
  <c r="F158" i="21"/>
  <c r="D158" i="21"/>
  <c r="L157" i="21"/>
  <c r="H157" i="21"/>
  <c r="F157" i="21"/>
  <c r="D157" i="21"/>
  <c r="L156" i="21"/>
  <c r="H156" i="21"/>
  <c r="F156" i="21"/>
  <c r="D156" i="21"/>
  <c r="L155" i="21"/>
  <c r="H155" i="21"/>
  <c r="F155" i="21"/>
  <c r="D155" i="21"/>
  <c r="L154" i="21"/>
  <c r="H154" i="21"/>
  <c r="F154" i="21"/>
  <c r="D154" i="21"/>
  <c r="L153" i="21"/>
  <c r="H153" i="21"/>
  <c r="F153" i="21"/>
  <c r="D153" i="21"/>
  <c r="L152" i="21"/>
  <c r="H152" i="21"/>
  <c r="F152" i="21"/>
  <c r="D152" i="21"/>
  <c r="L151" i="21"/>
  <c r="H151" i="21"/>
  <c r="F151" i="21"/>
  <c r="D151" i="21"/>
  <c r="L150" i="21"/>
  <c r="H150" i="21"/>
  <c r="F150" i="21"/>
  <c r="D150" i="21"/>
  <c r="L149" i="21"/>
  <c r="H149" i="21"/>
  <c r="F149" i="21"/>
  <c r="D149" i="21"/>
  <c r="L148" i="21"/>
  <c r="H148" i="21"/>
  <c r="F148" i="21"/>
  <c r="D148" i="21"/>
  <c r="L147" i="21"/>
  <c r="H147" i="21"/>
  <c r="F147" i="21"/>
  <c r="D147" i="21"/>
  <c r="L146" i="21"/>
  <c r="H146" i="21"/>
  <c r="F146" i="21"/>
  <c r="D146" i="21"/>
  <c r="L145" i="21"/>
  <c r="H145" i="21"/>
  <c r="F145" i="21"/>
  <c r="D145" i="21"/>
  <c r="L144" i="21"/>
  <c r="H144" i="21"/>
  <c r="F144" i="21"/>
  <c r="D144" i="21"/>
  <c r="L143" i="21"/>
  <c r="H143" i="21"/>
  <c r="F143" i="21"/>
  <c r="D143" i="21"/>
  <c r="L142" i="21"/>
  <c r="H142" i="21"/>
  <c r="F142" i="21"/>
  <c r="D142" i="21"/>
  <c r="L141" i="21"/>
  <c r="H141" i="21"/>
  <c r="F141" i="21"/>
  <c r="D141" i="21"/>
  <c r="L140" i="21"/>
  <c r="H140" i="21"/>
  <c r="F140" i="21"/>
  <c r="D140" i="21"/>
  <c r="L139" i="21"/>
  <c r="H139" i="21"/>
  <c r="F139" i="21"/>
  <c r="D139" i="21"/>
  <c r="L138" i="21"/>
  <c r="H138" i="21"/>
  <c r="F138" i="21"/>
  <c r="D138" i="21"/>
  <c r="L137" i="21"/>
  <c r="H137" i="21"/>
  <c r="F137" i="21"/>
  <c r="D137" i="21"/>
  <c r="L136" i="21"/>
  <c r="H136" i="21"/>
  <c r="F136" i="21"/>
  <c r="D136" i="21"/>
  <c r="L135" i="21"/>
  <c r="H135" i="21"/>
  <c r="F135" i="21"/>
  <c r="D135" i="21"/>
  <c r="L134" i="21"/>
  <c r="H134" i="21"/>
  <c r="F134" i="21"/>
  <c r="D134" i="21"/>
  <c r="L133" i="21"/>
  <c r="H133" i="21"/>
  <c r="F133" i="21"/>
  <c r="D133" i="21"/>
  <c r="L132" i="21"/>
  <c r="H132" i="21"/>
  <c r="F132" i="21"/>
  <c r="D132" i="21"/>
  <c r="L131" i="21"/>
  <c r="H131" i="21"/>
  <c r="F131" i="21"/>
  <c r="D131" i="21"/>
  <c r="L130" i="21"/>
  <c r="H130" i="21"/>
  <c r="F130" i="21"/>
  <c r="D130" i="21"/>
  <c r="L129" i="21"/>
  <c r="H129" i="21"/>
  <c r="F129" i="21"/>
  <c r="D129" i="21"/>
  <c r="L128" i="21"/>
  <c r="H128" i="21"/>
  <c r="F128" i="21"/>
  <c r="D128" i="21"/>
  <c r="L127" i="21"/>
  <c r="H127" i="21"/>
  <c r="F127" i="21"/>
  <c r="D127" i="21"/>
  <c r="L126" i="21"/>
  <c r="H126" i="21"/>
  <c r="F126" i="21"/>
  <c r="D126" i="21"/>
  <c r="L125" i="21"/>
  <c r="H125" i="21"/>
  <c r="F125" i="21"/>
  <c r="D125" i="21"/>
  <c r="L124" i="21"/>
  <c r="H124" i="21"/>
  <c r="F124" i="21"/>
  <c r="D124" i="21"/>
  <c r="L123" i="21"/>
  <c r="H123" i="21"/>
  <c r="F123" i="21"/>
  <c r="D123" i="21"/>
  <c r="L122" i="21"/>
  <c r="H122" i="21"/>
  <c r="F122" i="21"/>
  <c r="D122" i="21"/>
  <c r="L121" i="21"/>
  <c r="H121" i="21"/>
  <c r="F121" i="21"/>
  <c r="D121" i="21"/>
  <c r="L120" i="21"/>
  <c r="H120" i="21"/>
  <c r="F120" i="21"/>
  <c r="D120" i="21"/>
  <c r="L119" i="21"/>
  <c r="H119" i="21"/>
  <c r="F119" i="21"/>
  <c r="D119" i="21"/>
  <c r="L118" i="21"/>
  <c r="H118" i="21"/>
  <c r="F118" i="21"/>
  <c r="D118" i="21"/>
  <c r="L117" i="21"/>
  <c r="H117" i="21"/>
  <c r="F117" i="21"/>
  <c r="D117" i="21"/>
  <c r="L116" i="21"/>
  <c r="H116" i="21"/>
  <c r="F116" i="21"/>
  <c r="D116" i="21"/>
  <c r="L115" i="21"/>
  <c r="H115" i="21"/>
  <c r="F115" i="21"/>
  <c r="D115" i="21"/>
  <c r="L114" i="21"/>
  <c r="H114" i="21"/>
  <c r="F114" i="21"/>
  <c r="D114" i="21"/>
  <c r="L113" i="21"/>
  <c r="H113" i="21"/>
  <c r="F113" i="21"/>
  <c r="D113" i="21"/>
  <c r="L112" i="21"/>
  <c r="H112" i="21"/>
  <c r="F112" i="21"/>
  <c r="D112" i="21"/>
  <c r="L111" i="21"/>
  <c r="H111" i="21"/>
  <c r="F111" i="21"/>
  <c r="D111" i="21"/>
  <c r="L110" i="21"/>
  <c r="H110" i="21"/>
  <c r="F110" i="21"/>
  <c r="D110" i="21"/>
  <c r="L109" i="21"/>
  <c r="H109" i="21"/>
  <c r="F109" i="21"/>
  <c r="D109" i="21"/>
  <c r="L108" i="21"/>
  <c r="H108" i="21"/>
  <c r="F108" i="21"/>
  <c r="D108" i="21"/>
  <c r="L107" i="21"/>
  <c r="H107" i="21"/>
  <c r="F107" i="21"/>
  <c r="D107" i="21"/>
  <c r="L106" i="21"/>
  <c r="H106" i="21"/>
  <c r="F106" i="21"/>
  <c r="D106" i="21"/>
  <c r="L105" i="21"/>
  <c r="H105" i="21"/>
  <c r="F105" i="21"/>
  <c r="D105" i="21"/>
  <c r="L104" i="21"/>
  <c r="H104" i="21"/>
  <c r="F104" i="21"/>
  <c r="D104" i="21"/>
  <c r="L103" i="21"/>
  <c r="H103" i="21"/>
  <c r="F103" i="21"/>
  <c r="D103" i="21"/>
  <c r="L102" i="21"/>
  <c r="H102" i="21"/>
  <c r="F102" i="21"/>
  <c r="D102" i="21"/>
  <c r="L101" i="21"/>
  <c r="H101" i="21"/>
  <c r="F101" i="21"/>
  <c r="D101" i="21"/>
  <c r="L100" i="21"/>
  <c r="H100" i="21"/>
  <c r="F100" i="21"/>
  <c r="D100" i="21"/>
  <c r="L99" i="21"/>
  <c r="H99" i="21"/>
  <c r="F99" i="21"/>
  <c r="D99" i="21"/>
  <c r="L98" i="21"/>
  <c r="H98" i="21"/>
  <c r="F98" i="21"/>
  <c r="D98" i="21"/>
  <c r="L97" i="21"/>
  <c r="H97" i="21"/>
  <c r="F97" i="21"/>
  <c r="D97" i="21"/>
  <c r="L96" i="21"/>
  <c r="H96" i="21"/>
  <c r="F96" i="21"/>
  <c r="D96" i="21"/>
  <c r="L95" i="21"/>
  <c r="H95" i="21"/>
  <c r="F95" i="21"/>
  <c r="D95" i="21"/>
  <c r="L94" i="21"/>
  <c r="H94" i="21"/>
  <c r="F94" i="21"/>
  <c r="D94" i="21"/>
  <c r="L93" i="21"/>
  <c r="H93" i="21"/>
  <c r="F93" i="21"/>
  <c r="D93" i="21"/>
  <c r="L92" i="21"/>
  <c r="H92" i="21"/>
  <c r="F92" i="21"/>
  <c r="D92" i="21"/>
  <c r="L91" i="21"/>
  <c r="H91" i="21"/>
  <c r="F91" i="21"/>
  <c r="D91" i="21"/>
  <c r="L90" i="21"/>
  <c r="H90" i="21"/>
  <c r="F90" i="21"/>
  <c r="D90" i="21"/>
  <c r="L89" i="21"/>
  <c r="H89" i="21"/>
  <c r="F89" i="21"/>
  <c r="D89" i="21"/>
  <c r="L88" i="21"/>
  <c r="H88" i="21"/>
  <c r="F88" i="21"/>
  <c r="D88" i="21"/>
  <c r="L87" i="21"/>
  <c r="H87" i="21"/>
  <c r="F87" i="21"/>
  <c r="D87" i="21"/>
  <c r="L86" i="21"/>
  <c r="H86" i="21"/>
  <c r="F86" i="21"/>
  <c r="D86" i="21"/>
  <c r="L85" i="21"/>
  <c r="H85" i="21"/>
  <c r="F85" i="21"/>
  <c r="D85" i="21"/>
  <c r="L84" i="21"/>
  <c r="H84" i="21"/>
  <c r="F84" i="21"/>
  <c r="D84" i="21"/>
  <c r="L83" i="21"/>
  <c r="H83" i="21"/>
  <c r="F83" i="21"/>
  <c r="D83" i="21"/>
  <c r="L82" i="21"/>
  <c r="H82" i="21"/>
  <c r="F82" i="21"/>
  <c r="D82" i="21"/>
  <c r="L81" i="21"/>
  <c r="H81" i="21"/>
  <c r="F81" i="21"/>
  <c r="D81" i="21"/>
  <c r="L80" i="21"/>
  <c r="H80" i="21"/>
  <c r="F80" i="21"/>
  <c r="D80" i="21"/>
  <c r="L79" i="21"/>
  <c r="H79" i="21"/>
  <c r="F79" i="21"/>
  <c r="D79" i="21"/>
  <c r="L78" i="21"/>
  <c r="H78" i="21"/>
  <c r="F78" i="21"/>
  <c r="D78" i="21"/>
  <c r="L77" i="21"/>
  <c r="H77" i="21"/>
  <c r="F77" i="21"/>
  <c r="D77" i="21"/>
  <c r="L76" i="21"/>
  <c r="H76" i="21"/>
  <c r="F76" i="21"/>
  <c r="D76" i="21"/>
  <c r="L75" i="21"/>
  <c r="H75" i="21"/>
  <c r="F75" i="21"/>
  <c r="D75" i="21"/>
  <c r="L74" i="21"/>
  <c r="H74" i="21"/>
  <c r="F74" i="21"/>
  <c r="D74" i="21"/>
  <c r="L73" i="21"/>
  <c r="H73" i="21"/>
  <c r="F73" i="21"/>
  <c r="D73" i="21"/>
  <c r="L72" i="21"/>
  <c r="H72" i="21"/>
  <c r="F72" i="21"/>
  <c r="D72" i="21"/>
  <c r="L71" i="21"/>
  <c r="H71" i="21"/>
  <c r="F71" i="21"/>
  <c r="D71" i="21"/>
  <c r="L70" i="21"/>
  <c r="H70" i="21"/>
  <c r="F70" i="21"/>
  <c r="D70" i="21"/>
  <c r="L69" i="21"/>
  <c r="H69" i="21"/>
  <c r="F69" i="21"/>
  <c r="D69" i="21"/>
  <c r="L68" i="21"/>
  <c r="H68" i="21"/>
  <c r="F68" i="21"/>
  <c r="D68" i="21"/>
  <c r="L67" i="21"/>
  <c r="H67" i="21"/>
  <c r="F67" i="21"/>
  <c r="D67" i="21"/>
  <c r="L66" i="21"/>
  <c r="H66" i="21"/>
  <c r="F66" i="21"/>
  <c r="D66" i="21"/>
  <c r="L65" i="21"/>
  <c r="H65" i="21"/>
  <c r="F65" i="21"/>
  <c r="D65" i="21"/>
  <c r="L64" i="21"/>
  <c r="H64" i="21"/>
  <c r="F64" i="21"/>
  <c r="D64" i="21"/>
  <c r="L63" i="21"/>
  <c r="H63" i="21"/>
  <c r="F63" i="21"/>
  <c r="D63" i="21"/>
  <c r="L62" i="21"/>
  <c r="H62" i="21"/>
  <c r="F62" i="21"/>
  <c r="D62" i="21"/>
  <c r="L61" i="21"/>
  <c r="H61" i="21"/>
  <c r="F61" i="21"/>
  <c r="D61" i="21"/>
  <c r="L60" i="21"/>
  <c r="H60" i="21"/>
  <c r="F60" i="21"/>
  <c r="D60" i="21"/>
  <c r="L59" i="21"/>
  <c r="H59" i="21"/>
  <c r="F59" i="21"/>
  <c r="D59" i="21"/>
  <c r="L58" i="21"/>
  <c r="H58" i="21"/>
  <c r="F58" i="21"/>
  <c r="D58" i="21"/>
  <c r="L57" i="21"/>
  <c r="H57" i="21"/>
  <c r="F57" i="21"/>
  <c r="D57" i="21"/>
  <c r="L56" i="21"/>
  <c r="H56" i="21"/>
  <c r="F56" i="21"/>
  <c r="D56" i="21"/>
  <c r="L55" i="21"/>
  <c r="H55" i="21"/>
  <c r="F55" i="21"/>
  <c r="D55" i="21"/>
  <c r="L54" i="21"/>
  <c r="H54" i="21"/>
  <c r="F54" i="21"/>
  <c r="D54" i="21"/>
  <c r="L53" i="21"/>
  <c r="H53" i="21"/>
  <c r="F53" i="21"/>
  <c r="D53" i="21"/>
  <c r="L52" i="21"/>
  <c r="H52" i="21"/>
  <c r="F52" i="21"/>
  <c r="D52" i="21"/>
  <c r="L51" i="21"/>
  <c r="H51" i="21"/>
  <c r="F51" i="21"/>
  <c r="D51" i="21"/>
  <c r="L50" i="21"/>
  <c r="H50" i="21"/>
  <c r="F50" i="21"/>
  <c r="D50" i="21"/>
  <c r="L49" i="21"/>
  <c r="H49" i="21"/>
  <c r="F49" i="21"/>
  <c r="D49" i="21"/>
  <c r="L48" i="21"/>
  <c r="H48" i="21"/>
  <c r="F48" i="21"/>
  <c r="D48" i="21"/>
  <c r="L47" i="21"/>
  <c r="H47" i="21"/>
  <c r="F47" i="21"/>
  <c r="D47" i="21"/>
  <c r="L46" i="21"/>
  <c r="H46" i="21"/>
  <c r="F46" i="21"/>
  <c r="D46" i="21"/>
  <c r="L45" i="21"/>
  <c r="H45" i="21"/>
  <c r="F45" i="21"/>
  <c r="D45" i="21"/>
  <c r="L44" i="21"/>
  <c r="H44" i="21"/>
  <c r="F44" i="21"/>
  <c r="D44" i="21"/>
  <c r="L43" i="21"/>
  <c r="H43" i="21"/>
  <c r="F43" i="21"/>
  <c r="D43" i="21"/>
  <c r="L42" i="21"/>
  <c r="H42" i="21"/>
  <c r="F42" i="21"/>
  <c r="D42" i="21"/>
  <c r="L41" i="21"/>
  <c r="H41" i="21"/>
  <c r="F41" i="21"/>
  <c r="D41" i="21"/>
  <c r="L40" i="21"/>
  <c r="H40" i="21"/>
  <c r="F40" i="21"/>
  <c r="D40" i="21"/>
  <c r="L39" i="21"/>
  <c r="H39" i="21"/>
  <c r="F39" i="21"/>
  <c r="D39" i="21"/>
  <c r="L38" i="21"/>
  <c r="H38" i="21"/>
  <c r="F38" i="21"/>
  <c r="D38" i="21"/>
  <c r="L37" i="21"/>
  <c r="H37" i="21"/>
  <c r="F37" i="21"/>
  <c r="D37" i="21"/>
  <c r="L36" i="21"/>
  <c r="H36" i="21"/>
  <c r="F36" i="21"/>
  <c r="D36" i="21"/>
  <c r="L35" i="21"/>
  <c r="H35" i="21"/>
  <c r="F35" i="21"/>
  <c r="D35" i="21"/>
  <c r="L34" i="21"/>
  <c r="H34" i="21"/>
  <c r="F34" i="21"/>
  <c r="D34" i="21"/>
  <c r="L33" i="21"/>
  <c r="H33" i="21"/>
  <c r="F33" i="21"/>
  <c r="D33" i="21"/>
  <c r="L32" i="21"/>
  <c r="H32" i="21"/>
  <c r="F32" i="21"/>
  <c r="D32" i="21"/>
  <c r="L31" i="21"/>
  <c r="H31" i="21"/>
  <c r="F31" i="21"/>
  <c r="D31" i="21"/>
  <c r="L30" i="21"/>
  <c r="H30" i="21"/>
  <c r="F30" i="21"/>
  <c r="D30" i="21"/>
  <c r="L29" i="21"/>
  <c r="H29" i="21"/>
  <c r="F29" i="21"/>
  <c r="D29" i="21"/>
  <c r="L28" i="21"/>
  <c r="H28" i="21"/>
  <c r="F28" i="21"/>
  <c r="D28" i="21"/>
  <c r="L27" i="21"/>
  <c r="H27" i="21"/>
  <c r="F27" i="21"/>
  <c r="D27" i="21"/>
  <c r="L26" i="21"/>
  <c r="H26" i="21"/>
  <c r="F26" i="21"/>
  <c r="D26" i="21"/>
  <c r="L25" i="21"/>
  <c r="H25" i="21"/>
  <c r="F25" i="21"/>
  <c r="D25" i="21"/>
  <c r="L24" i="21"/>
  <c r="H24" i="21"/>
  <c r="F24" i="21"/>
  <c r="D24" i="21"/>
  <c r="L23" i="21"/>
  <c r="H23" i="21"/>
  <c r="F23" i="21"/>
  <c r="D23" i="21"/>
  <c r="L22" i="21"/>
  <c r="H22" i="21"/>
  <c r="F22" i="21"/>
  <c r="D22" i="21"/>
  <c r="L21" i="21"/>
  <c r="H21" i="21"/>
  <c r="F21" i="21"/>
  <c r="D21" i="21"/>
  <c r="L20" i="21"/>
  <c r="H20" i="21"/>
  <c r="F20" i="21"/>
  <c r="D20" i="21"/>
  <c r="L19" i="21"/>
  <c r="H19" i="21"/>
  <c r="F19" i="21"/>
  <c r="D19" i="21"/>
  <c r="L18" i="21"/>
  <c r="H18" i="21"/>
  <c r="F18" i="21"/>
  <c r="D18" i="21"/>
  <c r="L17" i="21"/>
  <c r="H17" i="21"/>
  <c r="F17" i="21"/>
  <c r="D17" i="21"/>
  <c r="L16" i="21"/>
  <c r="H16" i="21"/>
  <c r="F16" i="21"/>
  <c r="D16" i="21"/>
  <c r="L15" i="21"/>
  <c r="H15" i="21"/>
  <c r="F15" i="21"/>
  <c r="D15" i="21"/>
  <c r="L14" i="21"/>
  <c r="H14" i="21"/>
  <c r="F14" i="21"/>
  <c r="D14" i="21"/>
  <c r="L13" i="21"/>
  <c r="H13" i="21"/>
  <c r="F13" i="21"/>
  <c r="D13" i="21"/>
  <c r="L12" i="21"/>
  <c r="H12" i="21"/>
  <c r="F12" i="21"/>
  <c r="D12" i="21"/>
  <c r="L11" i="21"/>
  <c r="H11" i="21"/>
  <c r="F11" i="21"/>
  <c r="D11" i="21"/>
  <c r="L10" i="21"/>
  <c r="H10" i="21"/>
  <c r="F10" i="21"/>
  <c r="D10" i="21"/>
  <c r="L9" i="21"/>
  <c r="H9" i="21"/>
  <c r="F9" i="21"/>
  <c r="D9" i="21"/>
  <c r="L8" i="21"/>
  <c r="H8" i="21"/>
  <c r="F8" i="21"/>
  <c r="D8" i="21"/>
  <c r="L7" i="21"/>
  <c r="H7" i="21"/>
  <c r="F7" i="21"/>
  <c r="D7" i="21"/>
  <c r="L6" i="21"/>
  <c r="H6" i="21"/>
  <c r="F6" i="21"/>
  <c r="D6" i="21"/>
  <c r="L213" i="20"/>
  <c r="H213" i="20"/>
  <c r="F213" i="20"/>
  <c r="D213" i="20"/>
  <c r="L212" i="20"/>
  <c r="H212" i="20"/>
  <c r="F212" i="20"/>
  <c r="D212" i="20"/>
  <c r="L211" i="20"/>
  <c r="H211" i="20"/>
  <c r="F211" i="20"/>
  <c r="D211" i="20"/>
  <c r="L210" i="20"/>
  <c r="H210" i="20"/>
  <c r="F210" i="20"/>
  <c r="D210" i="20"/>
  <c r="L209" i="20"/>
  <c r="H209" i="20"/>
  <c r="F209" i="20"/>
  <c r="D209" i="20"/>
  <c r="L208" i="20"/>
  <c r="H208" i="20"/>
  <c r="F208" i="20"/>
  <c r="D208" i="20"/>
  <c r="L207" i="20"/>
  <c r="H207" i="20"/>
  <c r="F207" i="20"/>
  <c r="D207" i="20"/>
  <c r="L206" i="20"/>
  <c r="H206" i="20"/>
  <c r="F206" i="20"/>
  <c r="D206" i="20"/>
  <c r="L205" i="20"/>
  <c r="H205" i="20"/>
  <c r="F205" i="20"/>
  <c r="D205" i="20"/>
  <c r="L204" i="20"/>
  <c r="H204" i="20"/>
  <c r="F204" i="20"/>
  <c r="D204" i="20"/>
  <c r="L203" i="20"/>
  <c r="H203" i="20"/>
  <c r="F203" i="20"/>
  <c r="D203" i="20"/>
  <c r="L202" i="20"/>
  <c r="H202" i="20"/>
  <c r="F202" i="20"/>
  <c r="D202" i="20"/>
  <c r="L201" i="20"/>
  <c r="H201" i="20"/>
  <c r="F201" i="20"/>
  <c r="D201" i="20"/>
  <c r="L200" i="20"/>
  <c r="H200" i="20"/>
  <c r="F200" i="20"/>
  <c r="D200" i="20"/>
  <c r="L199" i="20"/>
  <c r="H199" i="20"/>
  <c r="F199" i="20"/>
  <c r="D199" i="20"/>
  <c r="L198" i="20"/>
  <c r="H198" i="20"/>
  <c r="F198" i="20"/>
  <c r="D198" i="20"/>
  <c r="L197" i="20"/>
  <c r="H197" i="20"/>
  <c r="F197" i="20"/>
  <c r="D197" i="20"/>
  <c r="L196" i="20"/>
  <c r="H196" i="20"/>
  <c r="F196" i="20"/>
  <c r="D196" i="20"/>
  <c r="L195" i="20"/>
  <c r="H195" i="20"/>
  <c r="F195" i="20"/>
  <c r="D195" i="20"/>
  <c r="L194" i="20"/>
  <c r="H194" i="20"/>
  <c r="F194" i="20"/>
  <c r="D194" i="20"/>
  <c r="L193" i="20"/>
  <c r="H193" i="20"/>
  <c r="F193" i="20"/>
  <c r="D193" i="20"/>
  <c r="L192" i="20"/>
  <c r="H192" i="20"/>
  <c r="F192" i="20"/>
  <c r="D192" i="20"/>
  <c r="L191" i="20"/>
  <c r="H191" i="20"/>
  <c r="F191" i="20"/>
  <c r="D191" i="20"/>
  <c r="L190" i="20"/>
  <c r="H190" i="20"/>
  <c r="F190" i="20"/>
  <c r="D190" i="20"/>
  <c r="L189" i="20"/>
  <c r="H189" i="20"/>
  <c r="F189" i="20"/>
  <c r="D189" i="20"/>
  <c r="L188" i="20"/>
  <c r="H188" i="20"/>
  <c r="F188" i="20"/>
  <c r="D188" i="20"/>
  <c r="L187" i="20"/>
  <c r="H187" i="20"/>
  <c r="F187" i="20"/>
  <c r="D187" i="20"/>
  <c r="L185" i="20"/>
  <c r="H185" i="20"/>
  <c r="F185" i="20"/>
  <c r="D185" i="20"/>
  <c r="L184" i="20"/>
  <c r="H184" i="20"/>
  <c r="F184" i="20"/>
  <c r="D184" i="20"/>
  <c r="L183" i="20"/>
  <c r="H183" i="20"/>
  <c r="F183" i="20"/>
  <c r="D183" i="20"/>
  <c r="L181" i="20"/>
  <c r="H181" i="20"/>
  <c r="F181" i="20"/>
  <c r="D181" i="20"/>
  <c r="L180" i="20"/>
  <c r="H180" i="20"/>
  <c r="F180" i="20"/>
  <c r="D180" i="20"/>
  <c r="L179" i="20"/>
  <c r="H179" i="20"/>
  <c r="F179" i="20"/>
  <c r="D179" i="20"/>
  <c r="L178" i="20"/>
  <c r="H178" i="20"/>
  <c r="F178" i="20"/>
  <c r="D178" i="20"/>
  <c r="L177" i="20"/>
  <c r="H177" i="20"/>
  <c r="F177" i="20"/>
  <c r="D177" i="20"/>
  <c r="L176" i="20"/>
  <c r="H176" i="20"/>
  <c r="F176" i="20"/>
  <c r="D176" i="20"/>
  <c r="L175" i="20"/>
  <c r="H175" i="20"/>
  <c r="F175" i="20"/>
  <c r="D175" i="20"/>
  <c r="L174" i="20"/>
  <c r="H174" i="20"/>
  <c r="F174" i="20"/>
  <c r="D174" i="20"/>
  <c r="L172" i="20"/>
  <c r="H172" i="20"/>
  <c r="F172" i="20"/>
  <c r="D172" i="20"/>
  <c r="L171" i="20"/>
  <c r="H171" i="20"/>
  <c r="F171" i="20"/>
  <c r="D171" i="20"/>
  <c r="L170" i="20"/>
  <c r="H170" i="20"/>
  <c r="F170" i="20"/>
  <c r="D170" i="20"/>
  <c r="L169" i="20"/>
  <c r="H169" i="20"/>
  <c r="F169" i="20"/>
  <c r="D169" i="20"/>
  <c r="L168" i="20"/>
  <c r="H168" i="20"/>
  <c r="F168" i="20"/>
  <c r="D168" i="20"/>
  <c r="L167" i="20"/>
  <c r="H167" i="20"/>
  <c r="F167" i="20"/>
  <c r="D167" i="20"/>
  <c r="L166" i="20"/>
  <c r="H166" i="20"/>
  <c r="F166" i="20"/>
  <c r="D166" i="20"/>
  <c r="L165" i="20"/>
  <c r="H165" i="20"/>
  <c r="F165" i="20"/>
  <c r="D165" i="20"/>
  <c r="L164" i="20"/>
  <c r="H164" i="20"/>
  <c r="F164" i="20"/>
  <c r="D164" i="20"/>
  <c r="L163" i="20"/>
  <c r="H163" i="20"/>
  <c r="F163" i="20"/>
  <c r="D163" i="20"/>
  <c r="L162" i="20"/>
  <c r="H162" i="20"/>
  <c r="F162" i="20"/>
  <c r="D162" i="20"/>
  <c r="L161" i="20"/>
  <c r="H161" i="20"/>
  <c r="F161" i="20"/>
  <c r="D161" i="20"/>
  <c r="L160" i="20"/>
  <c r="H160" i="20"/>
  <c r="F160" i="20"/>
  <c r="D160" i="20"/>
  <c r="L159" i="20"/>
  <c r="H159" i="20"/>
  <c r="F159" i="20"/>
  <c r="D159" i="20"/>
  <c r="L158" i="20"/>
  <c r="H158" i="20"/>
  <c r="F158" i="20"/>
  <c r="D158" i="20"/>
  <c r="L157" i="20"/>
  <c r="H157" i="20"/>
  <c r="F157" i="20"/>
  <c r="D157" i="20"/>
  <c r="L156" i="20"/>
  <c r="H156" i="20"/>
  <c r="F156" i="20"/>
  <c r="D156" i="20"/>
  <c r="L155" i="20"/>
  <c r="H155" i="20"/>
  <c r="F155" i="20"/>
  <c r="D155" i="20"/>
  <c r="L154" i="20"/>
  <c r="H154" i="20"/>
  <c r="F154" i="20"/>
  <c r="D154" i="20"/>
  <c r="L153" i="20"/>
  <c r="H153" i="20"/>
  <c r="F153" i="20"/>
  <c r="D153" i="20"/>
  <c r="L152" i="20"/>
  <c r="H152" i="20"/>
  <c r="F152" i="20"/>
  <c r="D152" i="20"/>
  <c r="L151" i="20"/>
  <c r="H151" i="20"/>
  <c r="F151" i="20"/>
  <c r="D151" i="20"/>
  <c r="L150" i="20"/>
  <c r="H150" i="20"/>
  <c r="F150" i="20"/>
  <c r="D150" i="20"/>
  <c r="L149" i="20"/>
  <c r="H149" i="20"/>
  <c r="F149" i="20"/>
  <c r="D149" i="20"/>
  <c r="L148" i="20"/>
  <c r="H148" i="20"/>
  <c r="F148" i="20"/>
  <c r="D148" i="20"/>
  <c r="L147" i="20"/>
  <c r="H147" i="20"/>
  <c r="F147" i="20"/>
  <c r="D147" i="20"/>
  <c r="L146" i="20"/>
  <c r="H146" i="20"/>
  <c r="F146" i="20"/>
  <c r="D146" i="20"/>
  <c r="L145" i="20"/>
  <c r="H145" i="20"/>
  <c r="F145" i="20"/>
  <c r="D145" i="20"/>
  <c r="L144" i="20"/>
  <c r="H144" i="20"/>
  <c r="F144" i="20"/>
  <c r="D144" i="20"/>
  <c r="L143" i="20"/>
  <c r="H143" i="20"/>
  <c r="F143" i="20"/>
  <c r="D143" i="20"/>
  <c r="L142" i="20"/>
  <c r="H142" i="20"/>
  <c r="F142" i="20"/>
  <c r="D142" i="20"/>
  <c r="L141" i="20"/>
  <c r="H141" i="20"/>
  <c r="F141" i="20"/>
  <c r="D141" i="20"/>
  <c r="L140" i="20"/>
  <c r="H140" i="20"/>
  <c r="F140" i="20"/>
  <c r="D140" i="20"/>
  <c r="L139" i="20"/>
  <c r="H139" i="20"/>
  <c r="F139" i="20"/>
  <c r="D139" i="20"/>
  <c r="L138" i="20"/>
  <c r="H138" i="20"/>
  <c r="F138" i="20"/>
  <c r="D138" i="20"/>
  <c r="L137" i="20"/>
  <c r="H137" i="20"/>
  <c r="F137" i="20"/>
  <c r="D137" i="20"/>
  <c r="L136" i="20"/>
  <c r="H136" i="20"/>
  <c r="F136" i="20"/>
  <c r="D136" i="20"/>
  <c r="L135" i="20"/>
  <c r="H135" i="20"/>
  <c r="F135" i="20"/>
  <c r="D135" i="20"/>
  <c r="L134" i="20"/>
  <c r="H134" i="20"/>
  <c r="F134" i="20"/>
  <c r="D134" i="20"/>
  <c r="L133" i="20"/>
  <c r="H133" i="20"/>
  <c r="F133" i="20"/>
  <c r="D133" i="20"/>
  <c r="L132" i="20"/>
  <c r="H132" i="20"/>
  <c r="F132" i="20"/>
  <c r="D132" i="20"/>
  <c r="L131" i="20"/>
  <c r="H131" i="20"/>
  <c r="F131" i="20"/>
  <c r="D131" i="20"/>
  <c r="L130" i="20"/>
  <c r="H130" i="20"/>
  <c r="F130" i="20"/>
  <c r="D130" i="20"/>
  <c r="L129" i="20"/>
  <c r="H129" i="20"/>
  <c r="F129" i="20"/>
  <c r="D129" i="20"/>
  <c r="L128" i="20"/>
  <c r="H128" i="20"/>
  <c r="F128" i="20"/>
  <c r="D128" i="20"/>
  <c r="L127" i="20"/>
  <c r="H127" i="20"/>
  <c r="F127" i="20"/>
  <c r="D127" i="20"/>
  <c r="L126" i="20"/>
  <c r="H126" i="20"/>
  <c r="F126" i="20"/>
  <c r="D126" i="20"/>
  <c r="L125" i="20"/>
  <c r="H125" i="20"/>
  <c r="F125" i="20"/>
  <c r="D125" i="20"/>
  <c r="L124" i="20"/>
  <c r="H124" i="20"/>
  <c r="F124" i="20"/>
  <c r="D124" i="20"/>
  <c r="L123" i="20"/>
  <c r="H123" i="20"/>
  <c r="F123" i="20"/>
  <c r="D123" i="20"/>
  <c r="L122" i="20"/>
  <c r="H122" i="20"/>
  <c r="F122" i="20"/>
  <c r="D122" i="20"/>
  <c r="L121" i="20"/>
  <c r="H121" i="20"/>
  <c r="F121" i="20"/>
  <c r="D121" i="20"/>
  <c r="L120" i="20"/>
  <c r="H120" i="20"/>
  <c r="F120" i="20"/>
  <c r="D120" i="20"/>
  <c r="L119" i="20"/>
  <c r="H119" i="20"/>
  <c r="F119" i="20"/>
  <c r="D119" i="20"/>
  <c r="L118" i="20"/>
  <c r="H118" i="20"/>
  <c r="F118" i="20"/>
  <c r="D118" i="20"/>
  <c r="L117" i="20"/>
  <c r="H117" i="20"/>
  <c r="F117" i="20"/>
  <c r="D117" i="20"/>
  <c r="L116" i="20"/>
  <c r="H116" i="20"/>
  <c r="F116" i="20"/>
  <c r="D116" i="20"/>
  <c r="L115" i="20"/>
  <c r="H115" i="20"/>
  <c r="F115" i="20"/>
  <c r="D115" i="20"/>
  <c r="L114" i="20"/>
  <c r="H114" i="20"/>
  <c r="F114" i="20"/>
  <c r="D114" i="20"/>
  <c r="L113" i="20"/>
  <c r="H113" i="20"/>
  <c r="F113" i="20"/>
  <c r="D113" i="20"/>
  <c r="L112" i="20"/>
  <c r="H112" i="20"/>
  <c r="F112" i="20"/>
  <c r="D112" i="20"/>
  <c r="L111" i="20"/>
  <c r="H111" i="20"/>
  <c r="F111" i="20"/>
  <c r="D111" i="20"/>
  <c r="L110" i="20"/>
  <c r="H110" i="20"/>
  <c r="F110" i="20"/>
  <c r="D110" i="20"/>
  <c r="L109" i="20"/>
  <c r="H109" i="20"/>
  <c r="F109" i="20"/>
  <c r="D109" i="20"/>
  <c r="L108" i="20"/>
  <c r="H108" i="20"/>
  <c r="F108" i="20"/>
  <c r="D108" i="20"/>
  <c r="L107" i="20"/>
  <c r="H107" i="20"/>
  <c r="F107" i="20"/>
  <c r="D107" i="20"/>
  <c r="L106" i="20"/>
  <c r="H106" i="20"/>
  <c r="F106" i="20"/>
  <c r="D106" i="20"/>
  <c r="L105" i="20"/>
  <c r="H105" i="20"/>
  <c r="F105" i="20"/>
  <c r="D105" i="20"/>
  <c r="L104" i="20"/>
  <c r="H104" i="20"/>
  <c r="F104" i="20"/>
  <c r="D104" i="20"/>
  <c r="L103" i="20"/>
  <c r="H103" i="20"/>
  <c r="F103" i="20"/>
  <c r="D103" i="20"/>
  <c r="L102" i="20"/>
  <c r="H102" i="20"/>
  <c r="F102" i="20"/>
  <c r="D102" i="20"/>
  <c r="L101" i="20"/>
  <c r="H101" i="20"/>
  <c r="F101" i="20"/>
  <c r="D101" i="20"/>
  <c r="L100" i="20"/>
  <c r="H100" i="20"/>
  <c r="F100" i="20"/>
  <c r="D100" i="20"/>
  <c r="L99" i="20"/>
  <c r="H99" i="20"/>
  <c r="F99" i="20"/>
  <c r="D99" i="20"/>
  <c r="L98" i="20"/>
  <c r="H98" i="20"/>
  <c r="F98" i="20"/>
  <c r="D98" i="20"/>
  <c r="L97" i="20"/>
  <c r="H97" i="20"/>
  <c r="F97" i="20"/>
  <c r="D97" i="20"/>
  <c r="L96" i="20"/>
  <c r="H96" i="20"/>
  <c r="F96" i="20"/>
  <c r="D96" i="20"/>
  <c r="L95" i="20"/>
  <c r="H95" i="20"/>
  <c r="F95" i="20"/>
  <c r="D95" i="20"/>
  <c r="L94" i="20"/>
  <c r="H94" i="20"/>
  <c r="F94" i="20"/>
  <c r="D94" i="20"/>
  <c r="L93" i="20"/>
  <c r="H93" i="20"/>
  <c r="F93" i="20"/>
  <c r="D93" i="20"/>
  <c r="L92" i="20"/>
  <c r="H92" i="20"/>
  <c r="F92" i="20"/>
  <c r="D92" i="20"/>
  <c r="L91" i="20"/>
  <c r="H91" i="20"/>
  <c r="F91" i="20"/>
  <c r="D91" i="20"/>
  <c r="L90" i="20"/>
  <c r="H90" i="20"/>
  <c r="F90" i="20"/>
  <c r="D90" i="20"/>
  <c r="L89" i="20"/>
  <c r="H89" i="20"/>
  <c r="F89" i="20"/>
  <c r="D89" i="20"/>
  <c r="L88" i="20"/>
  <c r="H88" i="20"/>
  <c r="F88" i="20"/>
  <c r="D88" i="20"/>
  <c r="L87" i="20"/>
  <c r="H87" i="20"/>
  <c r="F87" i="20"/>
  <c r="D87" i="20"/>
  <c r="L86" i="20"/>
  <c r="H86" i="20"/>
  <c r="F86" i="20"/>
  <c r="D86" i="20"/>
  <c r="L85" i="20"/>
  <c r="H85" i="20"/>
  <c r="F85" i="20"/>
  <c r="D85" i="20"/>
  <c r="L84" i="20"/>
  <c r="H84" i="20"/>
  <c r="F84" i="20"/>
  <c r="D84" i="20"/>
  <c r="L83" i="20"/>
  <c r="H83" i="20"/>
  <c r="F83" i="20"/>
  <c r="D83" i="20"/>
  <c r="L82" i="20"/>
  <c r="H82" i="20"/>
  <c r="F82" i="20"/>
  <c r="D82" i="20"/>
  <c r="L81" i="20"/>
  <c r="H81" i="20"/>
  <c r="F81" i="20"/>
  <c r="D81" i="20"/>
  <c r="L80" i="20"/>
  <c r="H80" i="20"/>
  <c r="F80" i="20"/>
  <c r="D80" i="20"/>
  <c r="L79" i="20"/>
  <c r="H79" i="20"/>
  <c r="F79" i="20"/>
  <c r="D79" i="20"/>
  <c r="L78" i="20"/>
  <c r="H78" i="20"/>
  <c r="F78" i="20"/>
  <c r="D78" i="20"/>
  <c r="L77" i="20"/>
  <c r="H77" i="20"/>
  <c r="F77" i="20"/>
  <c r="D77" i="20"/>
  <c r="L76" i="20"/>
  <c r="H76" i="20"/>
  <c r="F76" i="20"/>
  <c r="D76" i="20"/>
  <c r="L75" i="20"/>
  <c r="H75" i="20"/>
  <c r="F75" i="20"/>
  <c r="D75" i="20"/>
  <c r="L74" i="20"/>
  <c r="H74" i="20"/>
  <c r="F74" i="20"/>
  <c r="D74" i="20"/>
  <c r="L73" i="20"/>
  <c r="H73" i="20"/>
  <c r="F73" i="20"/>
  <c r="D73" i="20"/>
  <c r="L72" i="20"/>
  <c r="H72" i="20"/>
  <c r="F72" i="20"/>
  <c r="D72" i="20"/>
  <c r="L71" i="20"/>
  <c r="H71" i="20"/>
  <c r="F71" i="20"/>
  <c r="D71" i="20"/>
  <c r="L70" i="20"/>
  <c r="H70" i="20"/>
  <c r="F70" i="20"/>
  <c r="D70" i="20"/>
  <c r="L69" i="20"/>
  <c r="H69" i="20"/>
  <c r="F69" i="20"/>
  <c r="D69" i="20"/>
  <c r="L68" i="20"/>
  <c r="H68" i="20"/>
  <c r="F68" i="20"/>
  <c r="D68" i="20"/>
  <c r="L67" i="20"/>
  <c r="H67" i="20"/>
  <c r="F67" i="20"/>
  <c r="D67" i="20"/>
  <c r="L66" i="20"/>
  <c r="H66" i="20"/>
  <c r="F66" i="20"/>
  <c r="D66" i="20"/>
  <c r="L65" i="20"/>
  <c r="H65" i="20"/>
  <c r="F65" i="20"/>
  <c r="D65" i="20"/>
  <c r="L64" i="20"/>
  <c r="H64" i="20"/>
  <c r="F64" i="20"/>
  <c r="D64" i="20"/>
  <c r="L63" i="20"/>
  <c r="H63" i="20"/>
  <c r="F63" i="20"/>
  <c r="D63" i="20"/>
  <c r="L62" i="20"/>
  <c r="H62" i="20"/>
  <c r="F62" i="20"/>
  <c r="D62" i="20"/>
  <c r="L61" i="20"/>
  <c r="H61" i="20"/>
  <c r="F61" i="20"/>
  <c r="D61" i="20"/>
  <c r="L60" i="20"/>
  <c r="H60" i="20"/>
  <c r="F60" i="20"/>
  <c r="D60" i="20"/>
  <c r="L59" i="20"/>
  <c r="H59" i="20"/>
  <c r="F59" i="20"/>
  <c r="D59" i="20"/>
  <c r="L58" i="20"/>
  <c r="H58" i="20"/>
  <c r="F58" i="20"/>
  <c r="D58" i="20"/>
  <c r="L57" i="20"/>
  <c r="H57" i="20"/>
  <c r="F57" i="20"/>
  <c r="D57" i="20"/>
  <c r="L56" i="20"/>
  <c r="H56" i="20"/>
  <c r="F56" i="20"/>
  <c r="D56" i="20"/>
  <c r="L55" i="20"/>
  <c r="H55" i="20"/>
  <c r="F55" i="20"/>
  <c r="D55" i="20"/>
  <c r="L54" i="20"/>
  <c r="H54" i="20"/>
  <c r="F54" i="20"/>
  <c r="D54" i="20"/>
  <c r="L53" i="20"/>
  <c r="H53" i="20"/>
  <c r="F53" i="20"/>
  <c r="D53" i="20"/>
  <c r="L52" i="20"/>
  <c r="H52" i="20"/>
  <c r="F52" i="20"/>
  <c r="D52" i="20"/>
  <c r="L51" i="20"/>
  <c r="H51" i="20"/>
  <c r="F51" i="20"/>
  <c r="D51" i="20"/>
  <c r="L50" i="20"/>
  <c r="H50" i="20"/>
  <c r="F50" i="20"/>
  <c r="D50" i="20"/>
  <c r="L49" i="20"/>
  <c r="H49" i="20"/>
  <c r="F49" i="20"/>
  <c r="D49" i="20"/>
  <c r="L48" i="20"/>
  <c r="H48" i="20"/>
  <c r="F48" i="20"/>
  <c r="D48" i="20"/>
  <c r="L47" i="20"/>
  <c r="H47" i="20"/>
  <c r="F47" i="20"/>
  <c r="D47" i="20"/>
  <c r="L46" i="20"/>
  <c r="H46" i="20"/>
  <c r="F46" i="20"/>
  <c r="D46" i="20"/>
  <c r="L45" i="20"/>
  <c r="H45" i="20"/>
  <c r="F45" i="20"/>
  <c r="D45" i="20"/>
  <c r="L44" i="20"/>
  <c r="H44" i="20"/>
  <c r="F44" i="20"/>
  <c r="D44" i="20"/>
  <c r="L43" i="20"/>
  <c r="H43" i="20"/>
  <c r="F43" i="20"/>
  <c r="D43" i="20"/>
  <c r="L42" i="20"/>
  <c r="H42" i="20"/>
  <c r="F42" i="20"/>
  <c r="D42" i="20"/>
  <c r="L41" i="20"/>
  <c r="H41" i="20"/>
  <c r="F41" i="20"/>
  <c r="D41" i="20"/>
  <c r="L40" i="20"/>
  <c r="H40" i="20"/>
  <c r="F40" i="20"/>
  <c r="D40" i="20"/>
  <c r="L39" i="20"/>
  <c r="H39" i="20"/>
  <c r="F39" i="20"/>
  <c r="D39" i="20"/>
  <c r="L38" i="20"/>
  <c r="H38" i="20"/>
  <c r="F38" i="20"/>
  <c r="D38" i="20"/>
  <c r="L37" i="20"/>
  <c r="H37" i="20"/>
  <c r="F37" i="20"/>
  <c r="D37" i="20"/>
  <c r="L36" i="20"/>
  <c r="H36" i="20"/>
  <c r="F36" i="20"/>
  <c r="D36" i="20"/>
  <c r="L35" i="20"/>
  <c r="H35" i="20"/>
  <c r="F35" i="20"/>
  <c r="D35" i="20"/>
  <c r="L34" i="20"/>
  <c r="H34" i="20"/>
  <c r="F34" i="20"/>
  <c r="D34" i="20"/>
  <c r="L33" i="20"/>
  <c r="H33" i="20"/>
  <c r="F33" i="20"/>
  <c r="D33" i="20"/>
  <c r="L32" i="20"/>
  <c r="H32" i="20"/>
  <c r="F32" i="20"/>
  <c r="D32" i="20"/>
  <c r="L31" i="20"/>
  <c r="H31" i="20"/>
  <c r="F31" i="20"/>
  <c r="D31" i="20"/>
  <c r="L30" i="20"/>
  <c r="H30" i="20"/>
  <c r="F30" i="20"/>
  <c r="D30" i="20"/>
  <c r="L29" i="20"/>
  <c r="H29" i="20"/>
  <c r="F29" i="20"/>
  <c r="D29" i="20"/>
  <c r="L28" i="20"/>
  <c r="H28" i="20"/>
  <c r="F28" i="20"/>
  <c r="D28" i="20"/>
  <c r="L27" i="20"/>
  <c r="H27" i="20"/>
  <c r="F27" i="20"/>
  <c r="D27" i="20"/>
  <c r="L26" i="20"/>
  <c r="H26" i="20"/>
  <c r="F26" i="20"/>
  <c r="D26" i="20"/>
  <c r="L25" i="20"/>
  <c r="H25" i="20"/>
  <c r="F25" i="20"/>
  <c r="D25" i="20"/>
  <c r="L24" i="20"/>
  <c r="H24" i="20"/>
  <c r="F24" i="20"/>
  <c r="D24" i="20"/>
  <c r="L23" i="20"/>
  <c r="H23" i="20"/>
  <c r="F23" i="20"/>
  <c r="D23" i="20"/>
  <c r="L22" i="20"/>
  <c r="H22" i="20"/>
  <c r="F22" i="20"/>
  <c r="D22" i="20"/>
  <c r="L21" i="20"/>
  <c r="H21" i="20"/>
  <c r="F21" i="20"/>
  <c r="D21" i="20"/>
  <c r="L20" i="20"/>
  <c r="H20" i="20"/>
  <c r="F20" i="20"/>
  <c r="D20" i="20"/>
  <c r="L19" i="20"/>
  <c r="H19" i="20"/>
  <c r="F19" i="20"/>
  <c r="D19" i="20"/>
  <c r="L18" i="20"/>
  <c r="H18" i="20"/>
  <c r="F18" i="20"/>
  <c r="D18" i="20"/>
  <c r="L17" i="20"/>
  <c r="H17" i="20"/>
  <c r="F17" i="20"/>
  <c r="D17" i="20"/>
  <c r="L16" i="20"/>
  <c r="H16" i="20"/>
  <c r="F16" i="20"/>
  <c r="D16" i="20"/>
  <c r="L15" i="20"/>
  <c r="H15" i="20"/>
  <c r="F15" i="20"/>
  <c r="D15" i="20"/>
  <c r="L14" i="20"/>
  <c r="L13" i="20"/>
  <c r="L12" i="20"/>
  <c r="L11" i="20"/>
  <c r="H11" i="20"/>
  <c r="F11" i="20"/>
  <c r="D11" i="20"/>
  <c r="L10" i="20"/>
  <c r="H10" i="20"/>
  <c r="F10" i="20"/>
  <c r="D10" i="20"/>
  <c r="L9" i="20"/>
  <c r="H9" i="20"/>
  <c r="F9" i="20"/>
  <c r="D9" i="20"/>
  <c r="L8" i="20"/>
  <c r="H8" i="20"/>
  <c r="F8" i="20"/>
  <c r="D8" i="20"/>
  <c r="L7" i="20"/>
  <c r="H7" i="20"/>
  <c r="F7" i="20"/>
  <c r="D7" i="20"/>
  <c r="L6" i="20"/>
  <c r="H6" i="20"/>
  <c r="F6" i="20"/>
  <c r="D6" i="20"/>
  <c r="L171" i="19"/>
  <c r="H171" i="19"/>
  <c r="F171" i="19"/>
  <c r="D171" i="19"/>
  <c r="L170" i="19"/>
  <c r="H170" i="19"/>
  <c r="F170" i="19"/>
  <c r="D170" i="19"/>
  <c r="L169" i="19"/>
  <c r="H169" i="19"/>
  <c r="F169" i="19"/>
  <c r="D169" i="19"/>
  <c r="L168" i="19"/>
  <c r="H168" i="19"/>
  <c r="F168" i="19"/>
  <c r="D168" i="19"/>
  <c r="H167" i="19"/>
  <c r="F167" i="19"/>
  <c r="D167" i="19"/>
  <c r="L166" i="19"/>
  <c r="H166" i="19"/>
  <c r="F166" i="19"/>
  <c r="D166" i="19"/>
  <c r="L165" i="19"/>
  <c r="H165" i="19"/>
  <c r="F165" i="19"/>
  <c r="D165" i="19"/>
  <c r="L163" i="19"/>
  <c r="L162" i="19"/>
  <c r="L161" i="19"/>
  <c r="L160" i="19"/>
  <c r="H160" i="19"/>
  <c r="F160" i="19"/>
  <c r="D160" i="19"/>
  <c r="L159" i="19"/>
  <c r="H159" i="19"/>
  <c r="F159" i="19"/>
  <c r="D159" i="19"/>
  <c r="L158" i="19"/>
  <c r="H158" i="19"/>
  <c r="F158" i="19"/>
  <c r="D158" i="19"/>
  <c r="L157" i="19"/>
  <c r="H157" i="19"/>
  <c r="F157" i="19"/>
  <c r="D157" i="19"/>
  <c r="L156" i="19"/>
  <c r="H156" i="19"/>
  <c r="F156" i="19"/>
  <c r="D156" i="19"/>
  <c r="L155" i="19"/>
  <c r="H155" i="19"/>
  <c r="F155" i="19"/>
  <c r="D155" i="19"/>
  <c r="L154" i="19"/>
  <c r="H154" i="19"/>
  <c r="F154" i="19"/>
  <c r="D154" i="19"/>
  <c r="L153" i="19"/>
  <c r="H153" i="19"/>
  <c r="F153" i="19"/>
  <c r="D153" i="19"/>
  <c r="L152" i="19"/>
  <c r="H152" i="19"/>
  <c r="F152" i="19"/>
  <c r="D152" i="19"/>
  <c r="L151" i="19"/>
  <c r="H151" i="19"/>
  <c r="F151" i="19"/>
  <c r="D151" i="19"/>
  <c r="L150" i="19"/>
  <c r="H150" i="19"/>
  <c r="F150" i="19"/>
  <c r="D150" i="19"/>
  <c r="L149" i="19"/>
  <c r="H149" i="19"/>
  <c r="F149" i="19"/>
  <c r="D149" i="19"/>
  <c r="L148" i="19"/>
  <c r="H148" i="19"/>
  <c r="F148" i="19"/>
  <c r="D148" i="19"/>
  <c r="L147" i="19"/>
  <c r="H147" i="19"/>
  <c r="F147" i="19"/>
  <c r="D147" i="19"/>
  <c r="L146" i="19"/>
  <c r="H146" i="19"/>
  <c r="F146" i="19"/>
  <c r="D146" i="19"/>
  <c r="L145" i="19"/>
  <c r="H145" i="19"/>
  <c r="F145" i="19"/>
  <c r="D145" i="19"/>
  <c r="L144" i="19"/>
  <c r="H144" i="19"/>
  <c r="F144" i="19"/>
  <c r="D144" i="19"/>
  <c r="L143" i="19"/>
  <c r="H143" i="19"/>
  <c r="F143" i="19"/>
  <c r="D143" i="19"/>
  <c r="L142" i="19"/>
  <c r="H142" i="19"/>
  <c r="F142" i="19"/>
  <c r="D142" i="19"/>
  <c r="L141" i="19"/>
  <c r="H141" i="19"/>
  <c r="F141" i="19"/>
  <c r="D141" i="19"/>
  <c r="L140" i="19"/>
  <c r="H140" i="19"/>
  <c r="F140" i="19"/>
  <c r="D140" i="19"/>
  <c r="L139" i="19"/>
  <c r="H139" i="19"/>
  <c r="F139" i="19"/>
  <c r="D139" i="19"/>
  <c r="L138" i="19"/>
  <c r="H138" i="19"/>
  <c r="F138" i="19"/>
  <c r="D138" i="19"/>
  <c r="L137" i="19"/>
  <c r="H137" i="19"/>
  <c r="F137" i="19"/>
  <c r="D137" i="19"/>
  <c r="L136" i="19"/>
  <c r="H136" i="19"/>
  <c r="F136" i="19"/>
  <c r="D136" i="19"/>
  <c r="L135" i="19"/>
  <c r="H135" i="19"/>
  <c r="F135" i="19"/>
  <c r="D135" i="19"/>
  <c r="L134" i="19"/>
  <c r="H134" i="19"/>
  <c r="F134" i="19"/>
  <c r="D134" i="19"/>
  <c r="L133" i="19"/>
  <c r="H133" i="19"/>
  <c r="F133" i="19"/>
  <c r="D133" i="19"/>
  <c r="L132" i="19"/>
  <c r="H132" i="19"/>
  <c r="F132" i="19"/>
  <c r="D132" i="19"/>
  <c r="L131" i="19"/>
  <c r="H131" i="19"/>
  <c r="F131" i="19"/>
  <c r="D131" i="19"/>
  <c r="L130" i="19"/>
  <c r="H130" i="19"/>
  <c r="F130" i="19"/>
  <c r="D130" i="19"/>
  <c r="L129" i="19"/>
  <c r="H129" i="19"/>
  <c r="F129" i="19"/>
  <c r="D129" i="19"/>
  <c r="L128" i="19"/>
  <c r="H128" i="19"/>
  <c r="F128" i="19"/>
  <c r="D128" i="19"/>
  <c r="L127" i="19"/>
  <c r="H127" i="19"/>
  <c r="F127" i="19"/>
  <c r="D127" i="19"/>
  <c r="L126" i="19"/>
  <c r="H126" i="19"/>
  <c r="F126" i="19"/>
  <c r="D126" i="19"/>
  <c r="L125" i="19"/>
  <c r="H125" i="19"/>
  <c r="F125" i="19"/>
  <c r="D125" i="19"/>
  <c r="L124" i="19"/>
  <c r="H124" i="19"/>
  <c r="F124" i="19"/>
  <c r="D124" i="19"/>
  <c r="L123" i="19"/>
  <c r="H123" i="19"/>
  <c r="F123" i="19"/>
  <c r="D123" i="19"/>
  <c r="L122" i="19"/>
  <c r="H122" i="19"/>
  <c r="F122" i="19"/>
  <c r="D122" i="19"/>
  <c r="L121" i="19"/>
  <c r="H121" i="19"/>
  <c r="F121" i="19"/>
  <c r="D121" i="19"/>
  <c r="L120" i="19"/>
  <c r="H120" i="19"/>
  <c r="F120" i="19"/>
  <c r="D120" i="19"/>
  <c r="L119" i="19"/>
  <c r="H119" i="19"/>
  <c r="F119" i="19"/>
  <c r="D119" i="19"/>
  <c r="L118" i="19"/>
  <c r="H118" i="19"/>
  <c r="F118" i="19"/>
  <c r="D118" i="19"/>
  <c r="L117" i="19"/>
  <c r="H117" i="19"/>
  <c r="F117" i="19"/>
  <c r="D117" i="19"/>
  <c r="L116" i="19"/>
  <c r="H116" i="19"/>
  <c r="F116" i="19"/>
  <c r="D116" i="19"/>
  <c r="L115" i="19"/>
  <c r="H115" i="19"/>
  <c r="F115" i="19"/>
  <c r="D115" i="19"/>
  <c r="L114" i="19"/>
  <c r="H114" i="19"/>
  <c r="F114" i="19"/>
  <c r="D114" i="19"/>
  <c r="L113" i="19"/>
  <c r="H113" i="19"/>
  <c r="F113" i="19"/>
  <c r="D113" i="19"/>
  <c r="L112" i="19"/>
  <c r="H112" i="19"/>
  <c r="F112" i="19"/>
  <c r="D112" i="19"/>
  <c r="L111" i="19"/>
  <c r="H111" i="19"/>
  <c r="F111" i="19"/>
  <c r="D111" i="19"/>
  <c r="L110" i="19"/>
  <c r="H110" i="19"/>
  <c r="F110" i="19"/>
  <c r="D110" i="19"/>
  <c r="L109" i="19"/>
  <c r="H109" i="19"/>
  <c r="F109" i="19"/>
  <c r="D109" i="19"/>
  <c r="L108" i="19"/>
  <c r="H108" i="19"/>
  <c r="F108" i="19"/>
  <c r="D108" i="19"/>
  <c r="L107" i="19"/>
  <c r="H107" i="19"/>
  <c r="F107" i="19"/>
  <c r="D107" i="19"/>
  <c r="L106" i="19"/>
  <c r="H106" i="19"/>
  <c r="F106" i="19"/>
  <c r="D106" i="19"/>
  <c r="L105" i="19"/>
  <c r="H105" i="19"/>
  <c r="F105" i="19"/>
  <c r="D105" i="19"/>
  <c r="L104" i="19"/>
  <c r="H104" i="19"/>
  <c r="F104" i="19"/>
  <c r="D104" i="19"/>
  <c r="L103" i="19"/>
  <c r="H103" i="19"/>
  <c r="F103" i="19"/>
  <c r="D103" i="19"/>
  <c r="L102" i="19"/>
  <c r="H102" i="19"/>
  <c r="F102" i="19"/>
  <c r="D102" i="19"/>
  <c r="L101" i="19"/>
  <c r="H101" i="19"/>
  <c r="F101" i="19"/>
  <c r="D101" i="19"/>
  <c r="L100" i="19"/>
  <c r="H100" i="19"/>
  <c r="F100" i="19"/>
  <c r="D100" i="19"/>
  <c r="L99" i="19"/>
  <c r="H99" i="19"/>
  <c r="F99" i="19"/>
  <c r="D99" i="19"/>
  <c r="L98" i="19"/>
  <c r="H98" i="19"/>
  <c r="F98" i="19"/>
  <c r="D98" i="19"/>
  <c r="L97" i="19"/>
  <c r="H97" i="19"/>
  <c r="F97" i="19"/>
  <c r="D97" i="19"/>
  <c r="L96" i="19"/>
  <c r="H96" i="19"/>
  <c r="F96" i="19"/>
  <c r="D96" i="19"/>
  <c r="L95" i="19"/>
  <c r="H95" i="19"/>
  <c r="F95" i="19"/>
  <c r="D95" i="19"/>
  <c r="L94" i="19"/>
  <c r="H94" i="19"/>
  <c r="F94" i="19"/>
  <c r="D94" i="19"/>
  <c r="L93" i="19"/>
  <c r="H93" i="19"/>
  <c r="F93" i="19"/>
  <c r="D93" i="19"/>
  <c r="L92" i="19"/>
  <c r="H92" i="19"/>
  <c r="F92" i="19"/>
  <c r="D92" i="19"/>
  <c r="L91" i="19"/>
  <c r="H91" i="19"/>
  <c r="F91" i="19"/>
  <c r="D91" i="19"/>
  <c r="L90" i="19"/>
  <c r="H90" i="19"/>
  <c r="F90" i="19"/>
  <c r="D90" i="19"/>
  <c r="L89" i="19"/>
  <c r="H89" i="19"/>
  <c r="F89" i="19"/>
  <c r="D89" i="19"/>
  <c r="L88" i="19"/>
  <c r="H88" i="19"/>
  <c r="F88" i="19"/>
  <c r="D88" i="19"/>
  <c r="L87" i="19"/>
  <c r="H87" i="19"/>
  <c r="F87" i="19"/>
  <c r="D87" i="19"/>
  <c r="L86" i="19"/>
  <c r="H86" i="19"/>
  <c r="F86" i="19"/>
  <c r="D86" i="19"/>
  <c r="L85" i="19"/>
  <c r="H85" i="19"/>
  <c r="F85" i="19"/>
  <c r="D85" i="19"/>
  <c r="L84" i="19"/>
  <c r="H84" i="19"/>
  <c r="F84" i="19"/>
  <c r="D84" i="19"/>
  <c r="L83" i="19"/>
  <c r="H83" i="19"/>
  <c r="F83" i="19"/>
  <c r="D83" i="19"/>
  <c r="L82" i="19"/>
  <c r="H82" i="19"/>
  <c r="F82" i="19"/>
  <c r="D82" i="19"/>
  <c r="L81" i="19"/>
  <c r="H81" i="19"/>
  <c r="F81" i="19"/>
  <c r="D81" i="19"/>
  <c r="L80" i="19"/>
  <c r="H80" i="19"/>
  <c r="F80" i="19"/>
  <c r="D80" i="19"/>
  <c r="L79" i="19"/>
  <c r="H79" i="19"/>
  <c r="F79" i="19"/>
  <c r="D79" i="19"/>
  <c r="L78" i="19"/>
  <c r="H78" i="19"/>
  <c r="F78" i="19"/>
  <c r="D78" i="19"/>
  <c r="L77" i="19"/>
  <c r="H77" i="19"/>
  <c r="F77" i="19"/>
  <c r="D77" i="19"/>
  <c r="L76" i="19"/>
  <c r="H76" i="19"/>
  <c r="F76" i="19"/>
  <c r="D76" i="19"/>
  <c r="L75" i="19"/>
  <c r="H75" i="19"/>
  <c r="F75" i="19"/>
  <c r="D75" i="19"/>
  <c r="L74" i="19"/>
  <c r="H74" i="19"/>
  <c r="F74" i="19"/>
  <c r="D74" i="19"/>
  <c r="L73" i="19"/>
  <c r="H73" i="19"/>
  <c r="F73" i="19"/>
  <c r="D73" i="19"/>
  <c r="L72" i="19"/>
  <c r="H72" i="19"/>
  <c r="F72" i="19"/>
  <c r="D72" i="19"/>
  <c r="L71" i="19"/>
  <c r="H71" i="19"/>
  <c r="F71" i="19"/>
  <c r="D71" i="19"/>
  <c r="L70" i="19"/>
  <c r="H70" i="19"/>
  <c r="F70" i="19"/>
  <c r="D70" i="19"/>
  <c r="L69" i="19"/>
  <c r="H69" i="19"/>
  <c r="F69" i="19"/>
  <c r="D69" i="19"/>
  <c r="L68" i="19"/>
  <c r="H68" i="19"/>
  <c r="F68" i="19"/>
  <c r="D68" i="19"/>
  <c r="L67" i="19"/>
  <c r="H67" i="19"/>
  <c r="F67" i="19"/>
  <c r="D67" i="19"/>
  <c r="L66" i="19"/>
  <c r="H66" i="19"/>
  <c r="F66" i="19"/>
  <c r="D66" i="19"/>
  <c r="L65" i="19"/>
  <c r="H65" i="19"/>
  <c r="F65" i="19"/>
  <c r="D65" i="19"/>
  <c r="L64" i="19"/>
  <c r="H64" i="19"/>
  <c r="F64" i="19"/>
  <c r="D64" i="19"/>
  <c r="L63" i="19"/>
  <c r="H63" i="19"/>
  <c r="F63" i="19"/>
  <c r="D63" i="19"/>
  <c r="L62" i="19"/>
  <c r="H62" i="19"/>
  <c r="F62" i="19"/>
  <c r="D62" i="19"/>
  <c r="L61" i="19"/>
  <c r="H61" i="19"/>
  <c r="F61" i="19"/>
  <c r="D61" i="19"/>
  <c r="L60" i="19"/>
  <c r="H60" i="19"/>
  <c r="F60" i="19"/>
  <c r="D60" i="19"/>
  <c r="L59" i="19"/>
  <c r="H59" i="19"/>
  <c r="F59" i="19"/>
  <c r="D59" i="19"/>
  <c r="L58" i="19"/>
  <c r="H58" i="19"/>
  <c r="F58" i="19"/>
  <c r="D58" i="19"/>
  <c r="L57" i="19"/>
  <c r="H57" i="19"/>
  <c r="F57" i="19"/>
  <c r="D57" i="19"/>
  <c r="L56" i="19"/>
  <c r="H56" i="19"/>
  <c r="F56" i="19"/>
  <c r="D56" i="19"/>
  <c r="L55" i="19"/>
  <c r="H55" i="19"/>
  <c r="F55" i="19"/>
  <c r="D55" i="19"/>
  <c r="L54" i="19"/>
  <c r="H54" i="19"/>
  <c r="F54" i="19"/>
  <c r="D54" i="19"/>
  <c r="L53" i="19"/>
  <c r="H53" i="19"/>
  <c r="F53" i="19"/>
  <c r="D53" i="19"/>
  <c r="L52" i="19"/>
  <c r="H52" i="19"/>
  <c r="F52" i="19"/>
  <c r="D52" i="19"/>
  <c r="L51" i="19"/>
  <c r="H51" i="19"/>
  <c r="F51" i="19"/>
  <c r="D51" i="19"/>
  <c r="L50" i="19"/>
  <c r="H50" i="19"/>
  <c r="F50" i="19"/>
  <c r="D50" i="19"/>
  <c r="L49" i="19"/>
  <c r="H49" i="19"/>
  <c r="F49" i="19"/>
  <c r="D49" i="19"/>
  <c r="L48" i="19"/>
  <c r="H48" i="19"/>
  <c r="F48" i="19"/>
  <c r="D48" i="19"/>
  <c r="L47" i="19"/>
  <c r="H47" i="19"/>
  <c r="F47" i="19"/>
  <c r="D47" i="19"/>
  <c r="L46" i="19"/>
  <c r="H46" i="19"/>
  <c r="F46" i="19"/>
  <c r="D46" i="19"/>
  <c r="L45" i="19"/>
  <c r="H45" i="19"/>
  <c r="F45" i="19"/>
  <c r="D45" i="19"/>
  <c r="L44" i="19"/>
  <c r="H44" i="19"/>
  <c r="F44" i="19"/>
  <c r="D44" i="19"/>
  <c r="L43" i="19"/>
  <c r="H43" i="19"/>
  <c r="F43" i="19"/>
  <c r="D43" i="19"/>
  <c r="L42" i="19"/>
  <c r="H42" i="19"/>
  <c r="F42" i="19"/>
  <c r="D42" i="19"/>
  <c r="L41" i="19"/>
  <c r="H41" i="19"/>
  <c r="F41" i="19"/>
  <c r="D41" i="19"/>
  <c r="L40" i="19"/>
  <c r="H40" i="19"/>
  <c r="F40" i="19"/>
  <c r="D40" i="19"/>
  <c r="L39" i="19"/>
  <c r="H39" i="19"/>
  <c r="F39" i="19"/>
  <c r="D39" i="19"/>
  <c r="L38" i="19"/>
  <c r="H38" i="19"/>
  <c r="F38" i="19"/>
  <c r="D38" i="19"/>
  <c r="L37" i="19"/>
  <c r="H37" i="19"/>
  <c r="F37" i="19"/>
  <c r="D37" i="19"/>
  <c r="L36" i="19"/>
  <c r="H36" i="19"/>
  <c r="F36" i="19"/>
  <c r="D36" i="19"/>
  <c r="L35" i="19"/>
  <c r="H35" i="19"/>
  <c r="F35" i="19"/>
  <c r="D35" i="19"/>
  <c r="L34" i="19"/>
  <c r="H34" i="19"/>
  <c r="F34" i="19"/>
  <c r="D34" i="19"/>
  <c r="L33" i="19"/>
  <c r="H33" i="19"/>
  <c r="F33" i="19"/>
  <c r="D33" i="19"/>
  <c r="L32" i="19"/>
  <c r="H32" i="19"/>
  <c r="F32" i="19"/>
  <c r="D32" i="19"/>
  <c r="L31" i="19"/>
  <c r="H31" i="19"/>
  <c r="F31" i="19"/>
  <c r="D31" i="19"/>
  <c r="L30" i="19"/>
  <c r="H30" i="19"/>
  <c r="F30" i="19"/>
  <c r="D30" i="19"/>
  <c r="L29" i="19"/>
  <c r="H29" i="19"/>
  <c r="F29" i="19"/>
  <c r="D29" i="19"/>
  <c r="L28" i="19"/>
  <c r="H28" i="19"/>
  <c r="F28" i="19"/>
  <c r="D28" i="19"/>
  <c r="L27" i="19"/>
  <c r="H27" i="19"/>
  <c r="F27" i="19"/>
  <c r="D27" i="19"/>
  <c r="L26" i="19"/>
  <c r="H26" i="19"/>
  <c r="F26" i="19"/>
  <c r="D26" i="19"/>
  <c r="L25" i="19"/>
  <c r="H25" i="19"/>
  <c r="F25" i="19"/>
  <c r="D25" i="19"/>
  <c r="L24" i="19"/>
  <c r="H24" i="19"/>
  <c r="F24" i="19"/>
  <c r="D24" i="19"/>
  <c r="L23" i="19"/>
  <c r="H23" i="19"/>
  <c r="F23" i="19"/>
  <c r="D23" i="19"/>
  <c r="L22" i="19"/>
  <c r="H22" i="19"/>
  <c r="F22" i="19"/>
  <c r="D22" i="19"/>
  <c r="L21" i="19"/>
  <c r="H21" i="19"/>
  <c r="F21" i="19"/>
  <c r="D21" i="19"/>
  <c r="L20" i="19"/>
  <c r="H20" i="19"/>
  <c r="F20" i="19"/>
  <c r="D20" i="19"/>
  <c r="L19" i="19"/>
  <c r="H19" i="19"/>
  <c r="F19" i="19"/>
  <c r="D19" i="19"/>
  <c r="L18" i="19"/>
  <c r="H18" i="19"/>
  <c r="F18" i="19"/>
  <c r="D18" i="19"/>
  <c r="L17" i="19"/>
  <c r="H17" i="19"/>
  <c r="F17" i="19"/>
  <c r="D17" i="19"/>
  <c r="L16" i="19"/>
  <c r="H16" i="19"/>
  <c r="F16" i="19"/>
  <c r="D16" i="19"/>
  <c r="L15" i="19"/>
  <c r="H15" i="19"/>
  <c r="F15" i="19"/>
  <c r="D15" i="19"/>
  <c r="L14" i="19"/>
  <c r="H14" i="19"/>
  <c r="F14" i="19"/>
  <c r="D14" i="19"/>
  <c r="L13" i="19"/>
  <c r="H13" i="19"/>
  <c r="F13" i="19"/>
  <c r="D13" i="19"/>
  <c r="L12" i="19"/>
  <c r="H12" i="19"/>
  <c r="F12" i="19"/>
  <c r="D12" i="19"/>
  <c r="L11" i="19"/>
  <c r="H11" i="19"/>
  <c r="F11" i="19"/>
  <c r="D11" i="19"/>
  <c r="L10" i="19"/>
  <c r="H10" i="19"/>
  <c r="F10" i="19"/>
  <c r="D10" i="19"/>
  <c r="L9" i="19"/>
  <c r="H9" i="19"/>
  <c r="F9" i="19"/>
  <c r="D9" i="19"/>
  <c r="L8" i="19"/>
  <c r="H8" i="19"/>
  <c r="F8" i="19"/>
  <c r="D8" i="19"/>
  <c r="L7" i="19"/>
  <c r="H7" i="19"/>
  <c r="F7" i="19"/>
  <c r="D7" i="19"/>
  <c r="L6" i="19"/>
  <c r="H6" i="19"/>
  <c r="F6" i="19"/>
  <c r="D6" i="19"/>
  <c r="L339" i="18"/>
  <c r="H339" i="18"/>
  <c r="F339" i="18"/>
  <c r="D339" i="18"/>
  <c r="L338" i="18"/>
  <c r="H338" i="18"/>
  <c r="F338" i="18"/>
  <c r="D338" i="18"/>
  <c r="L337" i="18"/>
  <c r="H337" i="18"/>
  <c r="F337" i="18"/>
  <c r="D337" i="18"/>
  <c r="L336" i="18"/>
  <c r="H336" i="18"/>
  <c r="F336" i="18"/>
  <c r="D336" i="18"/>
  <c r="L335" i="18"/>
  <c r="H335" i="18"/>
  <c r="F335" i="18"/>
  <c r="D335" i="18"/>
  <c r="L334" i="18"/>
  <c r="H334" i="18"/>
  <c r="F334" i="18"/>
  <c r="D334" i="18"/>
  <c r="L333" i="18"/>
  <c r="H333" i="18"/>
  <c r="F333" i="18"/>
  <c r="D333" i="18"/>
  <c r="L332" i="18"/>
  <c r="H332" i="18"/>
  <c r="F332" i="18"/>
  <c r="D332" i="18"/>
  <c r="L331" i="18"/>
  <c r="H331" i="18"/>
  <c r="F331" i="18"/>
  <c r="D331" i="18"/>
  <c r="L330" i="18"/>
  <c r="H330" i="18"/>
  <c r="F330" i="18"/>
  <c r="D330" i="18"/>
  <c r="L329" i="18"/>
  <c r="H329" i="18"/>
  <c r="F329" i="18"/>
  <c r="D329" i="18"/>
  <c r="L328" i="18"/>
  <c r="H328" i="18"/>
  <c r="F328" i="18"/>
  <c r="D328" i="18"/>
  <c r="L327" i="18"/>
  <c r="H327" i="18"/>
  <c r="F327" i="18"/>
  <c r="D327" i="18"/>
  <c r="L326" i="18"/>
  <c r="H326" i="18"/>
  <c r="F326" i="18"/>
  <c r="D326" i="18"/>
  <c r="L325" i="18"/>
  <c r="H325" i="18"/>
  <c r="F325" i="18"/>
  <c r="D325" i="18"/>
  <c r="L324" i="18"/>
  <c r="H324" i="18"/>
  <c r="F324" i="18"/>
  <c r="D324" i="18"/>
  <c r="L323" i="18"/>
  <c r="H323" i="18"/>
  <c r="F323" i="18"/>
  <c r="D323" i="18"/>
  <c r="L322" i="18"/>
  <c r="H322" i="18"/>
  <c r="F322" i="18"/>
  <c r="D322" i="18"/>
  <c r="L321" i="18"/>
  <c r="H321" i="18"/>
  <c r="F321" i="18"/>
  <c r="D321" i="18"/>
  <c r="L320" i="18"/>
  <c r="H320" i="18"/>
  <c r="F320" i="18"/>
  <c r="D320" i="18"/>
  <c r="L319" i="18"/>
  <c r="H319" i="18"/>
  <c r="F319" i="18"/>
  <c r="D319" i="18"/>
  <c r="L318" i="18"/>
  <c r="H318" i="18"/>
  <c r="F318" i="18"/>
  <c r="D318" i="18"/>
  <c r="L317" i="18"/>
  <c r="H317" i="18"/>
  <c r="F317" i="18"/>
  <c r="D317" i="18"/>
  <c r="L316" i="18"/>
  <c r="H316" i="18"/>
  <c r="F316" i="18"/>
  <c r="D316" i="18"/>
  <c r="L315" i="18"/>
  <c r="H315" i="18"/>
  <c r="F315" i="18"/>
  <c r="D315" i="18"/>
  <c r="L314" i="18"/>
  <c r="H314" i="18"/>
  <c r="F314" i="18"/>
  <c r="D314" i="18"/>
  <c r="L313" i="18"/>
  <c r="H313" i="18"/>
  <c r="F313" i="18"/>
  <c r="D313" i="18"/>
  <c r="L312" i="18"/>
  <c r="H312" i="18"/>
  <c r="F312" i="18"/>
  <c r="D312" i="18"/>
  <c r="L311" i="18"/>
  <c r="H311" i="18"/>
  <c r="F311" i="18"/>
  <c r="D311" i="18"/>
  <c r="L310" i="18"/>
  <c r="H310" i="18"/>
  <c r="F310" i="18"/>
  <c r="D310" i="18"/>
  <c r="L309" i="18"/>
  <c r="L308" i="18"/>
  <c r="L307" i="18"/>
  <c r="L306" i="18"/>
  <c r="L305" i="18"/>
  <c r="L304" i="18"/>
  <c r="H304" i="18"/>
  <c r="F304" i="18"/>
  <c r="D304" i="18"/>
  <c r="L303" i="18"/>
  <c r="H303" i="18"/>
  <c r="F303" i="18"/>
  <c r="D303" i="18"/>
  <c r="L302" i="18"/>
  <c r="H302" i="18"/>
  <c r="F302" i="18"/>
  <c r="D302" i="18"/>
  <c r="L301" i="18"/>
  <c r="H301" i="18"/>
  <c r="F301" i="18"/>
  <c r="D301" i="18"/>
  <c r="L300" i="18"/>
  <c r="H300" i="18"/>
  <c r="F300" i="18"/>
  <c r="D300" i="18"/>
  <c r="L299" i="18"/>
  <c r="H299" i="18"/>
  <c r="F299" i="18"/>
  <c r="D299" i="18"/>
  <c r="L298" i="18"/>
  <c r="H298" i="18"/>
  <c r="F298" i="18"/>
  <c r="D298" i="18"/>
  <c r="L297" i="18"/>
  <c r="H297" i="18"/>
  <c r="F297" i="18"/>
  <c r="D297" i="18"/>
  <c r="L296" i="18"/>
  <c r="H296" i="18"/>
  <c r="F296" i="18"/>
  <c r="D296" i="18"/>
  <c r="L295" i="18"/>
  <c r="H295" i="18"/>
  <c r="F295" i="18"/>
  <c r="D295" i="18"/>
  <c r="L294" i="18"/>
  <c r="H294" i="18"/>
  <c r="F294" i="18"/>
  <c r="D294" i="18"/>
  <c r="L293" i="18"/>
  <c r="H293" i="18"/>
  <c r="F293" i="18"/>
  <c r="D293" i="18"/>
  <c r="L292" i="18"/>
  <c r="H292" i="18"/>
  <c r="F292" i="18"/>
  <c r="D292" i="18"/>
  <c r="L291" i="18"/>
  <c r="H291" i="18"/>
  <c r="F291" i="18"/>
  <c r="D291" i="18"/>
  <c r="L290" i="18"/>
  <c r="H290" i="18"/>
  <c r="F290" i="18"/>
  <c r="D290" i="18"/>
  <c r="L289" i="18"/>
  <c r="H289" i="18"/>
  <c r="F289" i="18"/>
  <c r="D289" i="18"/>
  <c r="L288" i="18"/>
  <c r="H288" i="18"/>
  <c r="F288" i="18"/>
  <c r="D288" i="18"/>
  <c r="L287" i="18"/>
  <c r="H287" i="18"/>
  <c r="F287" i="18"/>
  <c r="D287" i="18"/>
  <c r="L286" i="18"/>
  <c r="H286" i="18"/>
  <c r="F286" i="18"/>
  <c r="D286" i="18"/>
  <c r="L285" i="18"/>
  <c r="H285" i="18"/>
  <c r="F285" i="18"/>
  <c r="D285" i="18"/>
  <c r="L284" i="18"/>
  <c r="H284" i="18"/>
  <c r="F284" i="18"/>
  <c r="D284" i="18"/>
  <c r="L283" i="18"/>
  <c r="H283" i="18"/>
  <c r="F283" i="18"/>
  <c r="D283" i="18"/>
  <c r="L282" i="18"/>
  <c r="H282" i="18"/>
  <c r="F282" i="18"/>
  <c r="D282" i="18"/>
  <c r="L281" i="18"/>
  <c r="H281" i="18"/>
  <c r="F281" i="18"/>
  <c r="D281" i="18"/>
  <c r="L280" i="18"/>
  <c r="H280" i="18"/>
  <c r="F280" i="18"/>
  <c r="D280" i="18"/>
  <c r="L279" i="18"/>
  <c r="H279" i="18"/>
  <c r="F279" i="18"/>
  <c r="D279" i="18"/>
  <c r="L278" i="18"/>
  <c r="H278" i="18"/>
  <c r="F278" i="18"/>
  <c r="D278" i="18"/>
  <c r="L277" i="18"/>
  <c r="H277" i="18"/>
  <c r="F277" i="18"/>
  <c r="D277" i="18"/>
  <c r="L276" i="18"/>
  <c r="H276" i="18"/>
  <c r="F276" i="18"/>
  <c r="D276" i="18"/>
  <c r="L275" i="18"/>
  <c r="H275" i="18"/>
  <c r="F275" i="18"/>
  <c r="D275" i="18"/>
  <c r="L274" i="18"/>
  <c r="H274" i="18"/>
  <c r="F274" i="18"/>
  <c r="D274" i="18"/>
  <c r="L273" i="18"/>
  <c r="H273" i="18"/>
  <c r="F273" i="18"/>
  <c r="D273" i="18"/>
  <c r="L272" i="18"/>
  <c r="H272" i="18"/>
  <c r="F272" i="18"/>
  <c r="D272" i="18"/>
  <c r="L271" i="18"/>
  <c r="H271" i="18"/>
  <c r="F271" i="18"/>
  <c r="D271" i="18"/>
  <c r="L270" i="18"/>
  <c r="H270" i="18"/>
  <c r="F270" i="18"/>
  <c r="D270" i="18"/>
  <c r="L269" i="18"/>
  <c r="H269" i="18"/>
  <c r="F269" i="18"/>
  <c r="D269" i="18"/>
  <c r="L268" i="18"/>
  <c r="H268" i="18"/>
  <c r="F268" i="18"/>
  <c r="D268" i="18"/>
  <c r="L267" i="18"/>
  <c r="H267" i="18"/>
  <c r="F267" i="18"/>
  <c r="D267" i="18"/>
  <c r="L266" i="18"/>
  <c r="H266" i="18"/>
  <c r="F266" i="18"/>
  <c r="D266" i="18"/>
  <c r="L265" i="18"/>
  <c r="H265" i="18"/>
  <c r="F265" i="18"/>
  <c r="D265" i="18"/>
  <c r="L264" i="18"/>
  <c r="H264" i="18"/>
  <c r="F264" i="18"/>
  <c r="D264" i="18"/>
  <c r="L263" i="18"/>
  <c r="H263" i="18"/>
  <c r="F263" i="18"/>
  <c r="D263" i="18"/>
  <c r="L262" i="18"/>
  <c r="H262" i="18"/>
  <c r="F262" i="18"/>
  <c r="D262" i="18"/>
  <c r="L261" i="18"/>
  <c r="H261" i="18"/>
  <c r="F261" i="18"/>
  <c r="D261" i="18"/>
  <c r="L260" i="18"/>
  <c r="H260" i="18"/>
  <c r="F260" i="18"/>
  <c r="D260" i="18"/>
  <c r="L259" i="18"/>
  <c r="H259" i="18"/>
  <c r="F259" i="18"/>
  <c r="D259" i="18"/>
  <c r="L258" i="18"/>
  <c r="H258" i="18"/>
  <c r="F258" i="18"/>
  <c r="D258" i="18"/>
  <c r="L257" i="18"/>
  <c r="H257" i="18"/>
  <c r="F257" i="18"/>
  <c r="D257" i="18"/>
  <c r="L256" i="18"/>
  <c r="H256" i="18"/>
  <c r="F256" i="18"/>
  <c r="D256" i="18"/>
  <c r="L255" i="18"/>
  <c r="H255" i="18"/>
  <c r="F255" i="18"/>
  <c r="D255" i="18"/>
  <c r="L254" i="18"/>
  <c r="H254" i="18"/>
  <c r="F254" i="18"/>
  <c r="D254" i="18"/>
  <c r="L253" i="18"/>
  <c r="H253" i="18"/>
  <c r="F253" i="18"/>
  <c r="D253" i="18"/>
  <c r="L252" i="18"/>
  <c r="H252" i="18"/>
  <c r="F252" i="18"/>
  <c r="D252" i="18"/>
  <c r="L251" i="18"/>
  <c r="H251" i="18"/>
  <c r="F251" i="18"/>
  <c r="D251" i="18"/>
  <c r="L250" i="18"/>
  <c r="H250" i="18"/>
  <c r="F250" i="18"/>
  <c r="D250" i="18"/>
  <c r="L249" i="18"/>
  <c r="H249" i="18"/>
  <c r="F249" i="18"/>
  <c r="D249" i="18"/>
  <c r="L248" i="18"/>
  <c r="H248" i="18"/>
  <c r="F248" i="18"/>
  <c r="D248" i="18"/>
  <c r="L247" i="18"/>
  <c r="H247" i="18"/>
  <c r="F247" i="18"/>
  <c r="D247" i="18"/>
  <c r="L246" i="18"/>
  <c r="H246" i="18"/>
  <c r="F246" i="18"/>
  <c r="D246" i="18"/>
  <c r="L245" i="18"/>
  <c r="H245" i="18"/>
  <c r="F245" i="18"/>
  <c r="D245" i="18"/>
  <c r="L244" i="18"/>
  <c r="H244" i="18"/>
  <c r="F244" i="18"/>
  <c r="D244" i="18"/>
  <c r="L243" i="18"/>
  <c r="H243" i="18"/>
  <c r="F243" i="18"/>
  <c r="D243" i="18"/>
  <c r="L242" i="18"/>
  <c r="H242" i="18"/>
  <c r="F242" i="18"/>
  <c r="D242" i="18"/>
  <c r="L241" i="18"/>
  <c r="H241" i="18"/>
  <c r="F241" i="18"/>
  <c r="D241" i="18"/>
  <c r="L240" i="18"/>
  <c r="H240" i="18"/>
  <c r="F240" i="18"/>
  <c r="D240" i="18"/>
  <c r="L239" i="18"/>
  <c r="H239" i="18"/>
  <c r="F239" i="18"/>
  <c r="D239" i="18"/>
  <c r="L238" i="18"/>
  <c r="H238" i="18"/>
  <c r="F238" i="18"/>
  <c r="D238" i="18"/>
  <c r="L237" i="18"/>
  <c r="H237" i="18"/>
  <c r="F237" i="18"/>
  <c r="D237" i="18"/>
  <c r="L236" i="18"/>
  <c r="H236" i="18"/>
  <c r="F236" i="18"/>
  <c r="D236" i="18"/>
  <c r="L235" i="18"/>
  <c r="H235" i="18"/>
  <c r="F235" i="18"/>
  <c r="D235" i="18"/>
  <c r="L234" i="18"/>
  <c r="H234" i="18"/>
  <c r="F234" i="18"/>
  <c r="D234" i="18"/>
  <c r="L233" i="18"/>
  <c r="H233" i="18"/>
  <c r="F233" i="18"/>
  <c r="D233" i="18"/>
  <c r="L232" i="18"/>
  <c r="H232" i="18"/>
  <c r="F232" i="18"/>
  <c r="D232" i="18"/>
  <c r="L231" i="18"/>
  <c r="H231" i="18"/>
  <c r="F231" i="18"/>
  <c r="D231" i="18"/>
  <c r="L230" i="18"/>
  <c r="H230" i="18"/>
  <c r="F230" i="18"/>
  <c r="D230" i="18"/>
  <c r="L229" i="18"/>
  <c r="H229" i="18"/>
  <c r="F229" i="18"/>
  <c r="D229" i="18"/>
  <c r="L228" i="18"/>
  <c r="H228" i="18"/>
  <c r="F228" i="18"/>
  <c r="D228" i="18"/>
  <c r="L227" i="18"/>
  <c r="H227" i="18"/>
  <c r="F227" i="18"/>
  <c r="D227" i="18"/>
  <c r="L226" i="18"/>
  <c r="H226" i="18"/>
  <c r="F226" i="18"/>
  <c r="D226" i="18"/>
  <c r="L225" i="18"/>
  <c r="H225" i="18"/>
  <c r="F225" i="18"/>
  <c r="D225" i="18"/>
  <c r="L224" i="18"/>
  <c r="H224" i="18"/>
  <c r="F224" i="18"/>
  <c r="D224" i="18"/>
  <c r="L223" i="18"/>
  <c r="H223" i="18"/>
  <c r="F223" i="18"/>
  <c r="D223" i="18"/>
  <c r="L222" i="18"/>
  <c r="H222" i="18"/>
  <c r="F222" i="18"/>
  <c r="D222" i="18"/>
  <c r="L221" i="18"/>
  <c r="H221" i="18"/>
  <c r="F221" i="18"/>
  <c r="D221" i="18"/>
  <c r="L220" i="18"/>
  <c r="H220" i="18"/>
  <c r="F220" i="18"/>
  <c r="D220" i="18"/>
  <c r="L219" i="18"/>
  <c r="H219" i="18"/>
  <c r="F219" i="18"/>
  <c r="D219" i="18"/>
  <c r="L218" i="18"/>
  <c r="H218" i="18"/>
  <c r="F218" i="18"/>
  <c r="D218" i="18"/>
  <c r="L217" i="18"/>
  <c r="H217" i="18"/>
  <c r="F217" i="18"/>
  <c r="D217" i="18"/>
  <c r="L216" i="18"/>
  <c r="H216" i="18"/>
  <c r="F216" i="18"/>
  <c r="D216" i="18"/>
  <c r="L215" i="18"/>
  <c r="H215" i="18"/>
  <c r="F215" i="18"/>
  <c r="D215" i="18"/>
  <c r="L214" i="18"/>
  <c r="H214" i="18"/>
  <c r="F214" i="18"/>
  <c r="D214" i="18"/>
  <c r="L213" i="18"/>
  <c r="H213" i="18"/>
  <c r="F213" i="18"/>
  <c r="D213" i="18"/>
  <c r="L212" i="18"/>
  <c r="H212" i="18"/>
  <c r="F212" i="18"/>
  <c r="D212" i="18"/>
  <c r="L211" i="18"/>
  <c r="H211" i="18"/>
  <c r="F211" i="18"/>
  <c r="D211" i="18"/>
  <c r="L210" i="18"/>
  <c r="H210" i="18"/>
  <c r="F210" i="18"/>
  <c r="D210" i="18"/>
  <c r="L209" i="18"/>
  <c r="H209" i="18"/>
  <c r="F209" i="18"/>
  <c r="D209" i="18"/>
  <c r="L208" i="18"/>
  <c r="H208" i="18"/>
  <c r="F208" i="18"/>
  <c r="D208" i="18"/>
  <c r="L207" i="18"/>
  <c r="H207" i="18"/>
  <c r="F207" i="18"/>
  <c r="D207" i="18"/>
  <c r="L206" i="18"/>
  <c r="H206" i="18"/>
  <c r="F206" i="18"/>
  <c r="D206" i="18"/>
  <c r="L205" i="18"/>
  <c r="H205" i="18"/>
  <c r="F205" i="18"/>
  <c r="D205" i="18"/>
  <c r="L204" i="18"/>
  <c r="H204" i="18"/>
  <c r="F204" i="18"/>
  <c r="D204" i="18"/>
  <c r="L203" i="18"/>
  <c r="H203" i="18"/>
  <c r="F203" i="18"/>
  <c r="D203" i="18"/>
  <c r="L202" i="18"/>
  <c r="H202" i="18"/>
  <c r="F202" i="18"/>
  <c r="D202" i="18"/>
  <c r="L201" i="18"/>
  <c r="H201" i="18"/>
  <c r="F201" i="18"/>
  <c r="D201" i="18"/>
  <c r="L200" i="18"/>
  <c r="H200" i="18"/>
  <c r="F200" i="18"/>
  <c r="D200" i="18"/>
  <c r="L199" i="18"/>
  <c r="H199" i="18"/>
  <c r="F199" i="18"/>
  <c r="D199" i="18"/>
  <c r="L198" i="18"/>
  <c r="H198" i="18"/>
  <c r="F198" i="18"/>
  <c r="D198" i="18"/>
  <c r="L197" i="18"/>
  <c r="H197" i="18"/>
  <c r="F197" i="18"/>
  <c r="D197" i="18"/>
  <c r="L196" i="18"/>
  <c r="H196" i="18"/>
  <c r="F196" i="18"/>
  <c r="D196" i="18"/>
  <c r="L195" i="18"/>
  <c r="H195" i="18"/>
  <c r="F195" i="18"/>
  <c r="D195" i="18"/>
  <c r="L194" i="18"/>
  <c r="H194" i="18"/>
  <c r="F194" i="18"/>
  <c r="D194" i="18"/>
  <c r="L193" i="18"/>
  <c r="H193" i="18"/>
  <c r="F193" i="18"/>
  <c r="D193" i="18"/>
  <c r="L192" i="18"/>
  <c r="H192" i="18"/>
  <c r="F192" i="18"/>
  <c r="D192" i="18"/>
  <c r="L191" i="18"/>
  <c r="H191" i="18"/>
  <c r="F191" i="18"/>
  <c r="D191" i="18"/>
  <c r="L190" i="18"/>
  <c r="H190" i="18"/>
  <c r="F190" i="18"/>
  <c r="D190" i="18"/>
  <c r="L189" i="18"/>
  <c r="H189" i="18"/>
  <c r="F189" i="18"/>
  <c r="D189" i="18"/>
  <c r="L188" i="18"/>
  <c r="H188" i="18"/>
  <c r="F188" i="18"/>
  <c r="D188" i="18"/>
  <c r="L187" i="18"/>
  <c r="H187" i="18"/>
  <c r="F187" i="18"/>
  <c r="D187" i="18"/>
  <c r="L186" i="18"/>
  <c r="H186" i="18"/>
  <c r="F186" i="18"/>
  <c r="D186" i="18"/>
  <c r="L185" i="18"/>
  <c r="H185" i="18"/>
  <c r="F185" i="18"/>
  <c r="D185" i="18"/>
  <c r="L184" i="18"/>
  <c r="H184" i="18"/>
  <c r="F184" i="18"/>
  <c r="D184" i="18"/>
  <c r="L183" i="18"/>
  <c r="H183" i="18"/>
  <c r="F183" i="18"/>
  <c r="D183" i="18"/>
  <c r="L182" i="18"/>
  <c r="H182" i="18"/>
  <c r="F182" i="18"/>
  <c r="D182" i="18"/>
  <c r="L181" i="18"/>
  <c r="H181" i="18"/>
  <c r="F181" i="18"/>
  <c r="D181" i="18"/>
  <c r="L180" i="18"/>
  <c r="H180" i="18"/>
  <c r="F180" i="18"/>
  <c r="D180" i="18"/>
  <c r="L179" i="18"/>
  <c r="H179" i="18"/>
  <c r="F179" i="18"/>
  <c r="D179" i="18"/>
  <c r="L178" i="18"/>
  <c r="H178" i="18"/>
  <c r="F178" i="18"/>
  <c r="D178" i="18"/>
  <c r="L177" i="18"/>
  <c r="H177" i="18"/>
  <c r="F177" i="18"/>
  <c r="D177" i="18"/>
  <c r="L176" i="18"/>
  <c r="H176" i="18"/>
  <c r="F176" i="18"/>
  <c r="D176" i="18"/>
  <c r="L175" i="18"/>
  <c r="H175" i="18"/>
  <c r="F175" i="18"/>
  <c r="D175" i="18"/>
  <c r="L174" i="18"/>
  <c r="H174" i="18"/>
  <c r="F174" i="18"/>
  <c r="D174" i="18"/>
  <c r="L173" i="18"/>
  <c r="H173" i="18"/>
  <c r="F173" i="18"/>
  <c r="D173" i="18"/>
  <c r="L172" i="18"/>
  <c r="H172" i="18"/>
  <c r="F172" i="18"/>
  <c r="D172" i="18"/>
  <c r="L171" i="18"/>
  <c r="H171" i="18"/>
  <c r="F171" i="18"/>
  <c r="D171" i="18"/>
  <c r="L170" i="18"/>
  <c r="H170" i="18"/>
  <c r="F170" i="18"/>
  <c r="D170" i="18"/>
  <c r="L169" i="18"/>
  <c r="H169" i="18"/>
  <c r="F169" i="18"/>
  <c r="D169" i="18"/>
  <c r="L168" i="18"/>
  <c r="H168" i="18"/>
  <c r="F168" i="18"/>
  <c r="D168" i="18"/>
  <c r="L167" i="18"/>
  <c r="H167" i="18"/>
  <c r="F167" i="18"/>
  <c r="D167" i="18"/>
  <c r="L166" i="18"/>
  <c r="H166" i="18"/>
  <c r="F166" i="18"/>
  <c r="D166" i="18"/>
  <c r="L165" i="18"/>
  <c r="H165" i="18"/>
  <c r="F165" i="18"/>
  <c r="D165" i="18"/>
  <c r="L164" i="18"/>
  <c r="H164" i="18"/>
  <c r="F164" i="18"/>
  <c r="D164" i="18"/>
  <c r="L163" i="18"/>
  <c r="H163" i="18"/>
  <c r="F163" i="18"/>
  <c r="D163" i="18"/>
  <c r="L162" i="18"/>
  <c r="H162" i="18"/>
  <c r="F162" i="18"/>
  <c r="D162" i="18"/>
  <c r="L161" i="18"/>
  <c r="H161" i="18"/>
  <c r="F161" i="18"/>
  <c r="D161" i="18"/>
  <c r="L160" i="18"/>
  <c r="H160" i="18"/>
  <c r="F160" i="18"/>
  <c r="D160" i="18"/>
  <c r="L159" i="18"/>
  <c r="H159" i="18"/>
  <c r="F159" i="18"/>
  <c r="D159" i="18"/>
  <c r="L158" i="18"/>
  <c r="H158" i="18"/>
  <c r="F158" i="18"/>
  <c r="D158" i="18"/>
  <c r="L157" i="18"/>
  <c r="H157" i="18"/>
  <c r="F157" i="18"/>
  <c r="D157" i="18"/>
  <c r="L156" i="18"/>
  <c r="H156" i="18"/>
  <c r="F156" i="18"/>
  <c r="D156" i="18"/>
  <c r="L155" i="18"/>
  <c r="H155" i="18"/>
  <c r="F155" i="18"/>
  <c r="D155" i="18"/>
  <c r="L154" i="18"/>
  <c r="H154" i="18"/>
  <c r="F154" i="18"/>
  <c r="D154" i="18"/>
  <c r="L153" i="18"/>
  <c r="H153" i="18"/>
  <c r="F153" i="18"/>
  <c r="D153" i="18"/>
  <c r="L152" i="18"/>
  <c r="H152" i="18"/>
  <c r="F152" i="18"/>
  <c r="D152" i="18"/>
  <c r="L151" i="18"/>
  <c r="H151" i="18"/>
  <c r="F151" i="18"/>
  <c r="D151" i="18"/>
  <c r="L150" i="18"/>
  <c r="H150" i="18"/>
  <c r="F150" i="18"/>
  <c r="D150" i="18"/>
  <c r="L149" i="18"/>
  <c r="H149" i="18"/>
  <c r="F149" i="18"/>
  <c r="D149" i="18"/>
  <c r="L148" i="18"/>
  <c r="H148" i="18"/>
  <c r="F148" i="18"/>
  <c r="D148" i="18"/>
  <c r="L147" i="18"/>
  <c r="H147" i="18"/>
  <c r="F147" i="18"/>
  <c r="D147" i="18"/>
  <c r="L146" i="18"/>
  <c r="H146" i="18"/>
  <c r="F146" i="18"/>
  <c r="D146" i="18"/>
  <c r="L145" i="18"/>
  <c r="H145" i="18"/>
  <c r="F145" i="18"/>
  <c r="D145" i="18"/>
  <c r="L144" i="18"/>
  <c r="H144" i="18"/>
  <c r="F144" i="18"/>
  <c r="D144" i="18"/>
  <c r="L143" i="18"/>
  <c r="H143" i="18"/>
  <c r="F143" i="18"/>
  <c r="D143" i="18"/>
  <c r="L142" i="18"/>
  <c r="H142" i="18"/>
  <c r="F142" i="18"/>
  <c r="D142" i="18"/>
  <c r="L141" i="18"/>
  <c r="H141" i="18"/>
  <c r="F141" i="18"/>
  <c r="D141" i="18"/>
  <c r="L140" i="18"/>
  <c r="H140" i="18"/>
  <c r="F140" i="18"/>
  <c r="D140" i="18"/>
  <c r="L139" i="18"/>
  <c r="H139" i="18"/>
  <c r="F139" i="18"/>
  <c r="D139" i="18"/>
  <c r="L138" i="18"/>
  <c r="H138" i="18"/>
  <c r="F138" i="18"/>
  <c r="D138" i="18"/>
  <c r="L137" i="18"/>
  <c r="H137" i="18"/>
  <c r="F137" i="18"/>
  <c r="D137" i="18"/>
  <c r="L136" i="18"/>
  <c r="H136" i="18"/>
  <c r="F136" i="18"/>
  <c r="D136" i="18"/>
  <c r="L135" i="18"/>
  <c r="H135" i="18"/>
  <c r="F135" i="18"/>
  <c r="D135" i="18"/>
  <c r="L134" i="18"/>
  <c r="H134" i="18"/>
  <c r="F134" i="18"/>
  <c r="D134" i="18"/>
  <c r="L133" i="18"/>
  <c r="H133" i="18"/>
  <c r="F133" i="18"/>
  <c r="D133" i="18"/>
  <c r="L132" i="18"/>
  <c r="H132" i="18"/>
  <c r="F132" i="18"/>
  <c r="D132" i="18"/>
  <c r="L131" i="18"/>
  <c r="H131" i="18"/>
  <c r="F131" i="18"/>
  <c r="D131" i="18"/>
  <c r="L130" i="18"/>
  <c r="H130" i="18"/>
  <c r="F130" i="18"/>
  <c r="D130" i="18"/>
  <c r="L129" i="18"/>
  <c r="H129" i="18"/>
  <c r="F129" i="18"/>
  <c r="D129" i="18"/>
  <c r="L128" i="18"/>
  <c r="H128" i="18"/>
  <c r="F128" i="18"/>
  <c r="D128" i="18"/>
  <c r="L127" i="18"/>
  <c r="H127" i="18"/>
  <c r="F127" i="18"/>
  <c r="D127" i="18"/>
  <c r="L126" i="18"/>
  <c r="H126" i="18"/>
  <c r="F126" i="18"/>
  <c r="D126" i="18"/>
  <c r="L125" i="18"/>
  <c r="H125" i="18"/>
  <c r="F125" i="18"/>
  <c r="D125" i="18"/>
  <c r="L124" i="18"/>
  <c r="H124" i="18"/>
  <c r="F124" i="18"/>
  <c r="D124" i="18"/>
  <c r="L123" i="18"/>
  <c r="H123" i="18"/>
  <c r="F123" i="18"/>
  <c r="D123" i="18"/>
  <c r="L122" i="18"/>
  <c r="H122" i="18"/>
  <c r="F122" i="18"/>
  <c r="D122" i="18"/>
  <c r="L121" i="18"/>
  <c r="H121" i="18"/>
  <c r="F121" i="18"/>
  <c r="D121" i="18"/>
  <c r="L120" i="18"/>
  <c r="H120" i="18"/>
  <c r="F120" i="18"/>
  <c r="D120" i="18"/>
  <c r="L119" i="18"/>
  <c r="H119" i="18"/>
  <c r="F119" i="18"/>
  <c r="D119" i="18"/>
  <c r="L118" i="18"/>
  <c r="H118" i="18"/>
  <c r="F118" i="18"/>
  <c r="D118" i="18"/>
  <c r="L117" i="18"/>
  <c r="H117" i="18"/>
  <c r="L116" i="18"/>
  <c r="H116" i="18"/>
  <c r="F116" i="18"/>
  <c r="D116" i="18"/>
  <c r="L115" i="18"/>
  <c r="H115" i="18"/>
  <c r="F115" i="18"/>
  <c r="D115" i="18"/>
  <c r="L114" i="18"/>
  <c r="H114" i="18"/>
  <c r="F114" i="18"/>
  <c r="D114" i="18"/>
  <c r="L113" i="18"/>
  <c r="H113" i="18"/>
  <c r="F113" i="18"/>
  <c r="D113" i="18"/>
  <c r="L112" i="18"/>
  <c r="H112" i="18"/>
  <c r="F112" i="18"/>
  <c r="D112" i="18"/>
  <c r="L111" i="18"/>
  <c r="H111" i="18"/>
  <c r="F111" i="18"/>
  <c r="D111" i="18"/>
  <c r="L110" i="18"/>
  <c r="H110" i="18"/>
  <c r="F110" i="18"/>
  <c r="D110" i="18"/>
  <c r="L109" i="18"/>
  <c r="H109" i="18"/>
  <c r="F109" i="18"/>
  <c r="D109" i="18"/>
  <c r="L108" i="18"/>
  <c r="H108" i="18"/>
  <c r="F108" i="18"/>
  <c r="D108" i="18"/>
  <c r="L107" i="18"/>
  <c r="H107" i="18"/>
  <c r="F107" i="18"/>
  <c r="D107" i="18"/>
  <c r="L106" i="18"/>
  <c r="H106" i="18"/>
  <c r="F106" i="18"/>
  <c r="D106" i="18"/>
  <c r="L105" i="18"/>
  <c r="H105" i="18"/>
  <c r="F105" i="18"/>
  <c r="D105" i="18"/>
  <c r="L104" i="18"/>
  <c r="H104" i="18"/>
  <c r="F104" i="18"/>
  <c r="D104" i="18"/>
  <c r="L103" i="18"/>
  <c r="H103" i="18"/>
  <c r="F103" i="18"/>
  <c r="D103" i="18"/>
  <c r="L102" i="18"/>
  <c r="H102" i="18"/>
  <c r="F102" i="18"/>
  <c r="D102" i="18"/>
  <c r="L101" i="18"/>
  <c r="H101" i="18"/>
  <c r="F101" i="18"/>
  <c r="D101" i="18"/>
  <c r="L100" i="18"/>
  <c r="H100" i="18"/>
  <c r="F100" i="18"/>
  <c r="D100" i="18"/>
  <c r="L99" i="18"/>
  <c r="H99" i="18"/>
  <c r="F99" i="18"/>
  <c r="D99" i="18"/>
  <c r="L98" i="18"/>
  <c r="H98" i="18"/>
  <c r="F98" i="18"/>
  <c r="D98" i="18"/>
  <c r="L97" i="18"/>
  <c r="H97" i="18"/>
  <c r="F97" i="18"/>
  <c r="D97" i="18"/>
  <c r="L96" i="18"/>
  <c r="H96" i="18"/>
  <c r="F96" i="18"/>
  <c r="D96" i="18"/>
  <c r="L95" i="18"/>
  <c r="H95" i="18"/>
  <c r="F95" i="18"/>
  <c r="D95" i="18"/>
  <c r="L94" i="18"/>
  <c r="H94" i="18"/>
  <c r="F94" i="18"/>
  <c r="D94" i="18"/>
  <c r="L93" i="18"/>
  <c r="H93" i="18"/>
  <c r="F93" i="18"/>
  <c r="D93" i="18"/>
  <c r="L92" i="18"/>
  <c r="H92" i="18"/>
  <c r="F92" i="18"/>
  <c r="D92" i="18"/>
  <c r="L91" i="18"/>
  <c r="H91" i="18"/>
  <c r="F91" i="18"/>
  <c r="D91" i="18"/>
  <c r="L90" i="18"/>
  <c r="H90" i="18"/>
  <c r="F90" i="18"/>
  <c r="D90" i="18"/>
  <c r="L89" i="18"/>
  <c r="H89" i="18"/>
  <c r="F89" i="18"/>
  <c r="D89" i="18"/>
  <c r="L88" i="18"/>
  <c r="L87" i="18"/>
  <c r="L86" i="18"/>
  <c r="L85" i="18"/>
  <c r="L84" i="18"/>
  <c r="L83" i="18"/>
  <c r="L82" i="18"/>
  <c r="L81" i="18"/>
  <c r="L80" i="18"/>
  <c r="L79" i="18"/>
  <c r="L78" i="18"/>
  <c r="L77" i="18"/>
  <c r="L76" i="18"/>
  <c r="H76" i="18"/>
  <c r="F76" i="18"/>
  <c r="D76" i="18"/>
  <c r="L75" i="18"/>
  <c r="H75" i="18"/>
  <c r="F75" i="18"/>
  <c r="D75" i="18"/>
  <c r="L74" i="18"/>
  <c r="H74" i="18"/>
  <c r="F74" i="18"/>
  <c r="D74" i="18"/>
  <c r="L73" i="18"/>
  <c r="H73" i="18"/>
  <c r="F73" i="18"/>
  <c r="D73" i="18"/>
  <c r="L72" i="18"/>
  <c r="H72" i="18"/>
  <c r="F72" i="18"/>
  <c r="D72" i="18"/>
  <c r="L71" i="18"/>
  <c r="H71" i="18"/>
  <c r="F71" i="18"/>
  <c r="D71" i="18"/>
  <c r="L70" i="18"/>
  <c r="H70" i="18"/>
  <c r="F70" i="18"/>
  <c r="D70" i="18"/>
  <c r="L69" i="18"/>
  <c r="H69" i="18"/>
  <c r="F69" i="18"/>
  <c r="D69" i="18"/>
  <c r="L68" i="18"/>
  <c r="H68" i="18"/>
  <c r="F68" i="18"/>
  <c r="D68" i="18"/>
  <c r="L67" i="18"/>
  <c r="H67" i="18"/>
  <c r="F67" i="18"/>
  <c r="D67" i="18"/>
  <c r="L66" i="18"/>
  <c r="H66" i="18"/>
  <c r="F66" i="18"/>
  <c r="D66" i="18"/>
  <c r="L65" i="18"/>
  <c r="H65" i="18"/>
  <c r="F65" i="18"/>
  <c r="D65" i="18"/>
  <c r="L64" i="18"/>
  <c r="H64" i="18"/>
  <c r="F64" i="18"/>
  <c r="D64" i="18"/>
  <c r="L63" i="18"/>
  <c r="H63" i="18"/>
  <c r="F63" i="18"/>
  <c r="D63" i="18"/>
  <c r="L62" i="18"/>
  <c r="H62" i="18"/>
  <c r="F62" i="18"/>
  <c r="D62" i="18"/>
  <c r="L61" i="18"/>
  <c r="H61" i="18"/>
  <c r="F61" i="18"/>
  <c r="D61" i="18"/>
  <c r="L60" i="18"/>
  <c r="H60" i="18"/>
  <c r="F60" i="18"/>
  <c r="D60" i="18"/>
  <c r="L59" i="18"/>
  <c r="H59" i="18"/>
  <c r="F59" i="18"/>
  <c r="D59" i="18"/>
  <c r="L58" i="18"/>
  <c r="H58" i="18"/>
  <c r="F58" i="18"/>
  <c r="D58" i="18"/>
  <c r="L57" i="18"/>
  <c r="H57" i="18"/>
  <c r="F57" i="18"/>
  <c r="D57" i="18"/>
  <c r="L56" i="18"/>
  <c r="H56" i="18"/>
  <c r="F56" i="18"/>
  <c r="D56" i="18"/>
  <c r="L55" i="18"/>
  <c r="H55" i="18"/>
  <c r="F55" i="18"/>
  <c r="D55" i="18"/>
  <c r="L54" i="18"/>
  <c r="H54" i="18"/>
  <c r="F54" i="18"/>
  <c r="D54" i="18"/>
  <c r="L53" i="18"/>
  <c r="H53" i="18"/>
  <c r="F53" i="18"/>
  <c r="D53" i="18"/>
  <c r="L52" i="18"/>
  <c r="H52" i="18"/>
  <c r="F52" i="18"/>
  <c r="D52" i="18"/>
  <c r="L51" i="18"/>
  <c r="H51" i="18"/>
  <c r="F51" i="18"/>
  <c r="D51" i="18"/>
  <c r="L50" i="18"/>
  <c r="H50" i="18"/>
  <c r="F50" i="18"/>
  <c r="D50" i="18"/>
  <c r="L49" i="18"/>
  <c r="H49" i="18"/>
  <c r="F49" i="18"/>
  <c r="D49" i="18"/>
  <c r="L48" i="18"/>
  <c r="H48" i="18"/>
  <c r="F48" i="18"/>
  <c r="D48" i="18"/>
  <c r="L47" i="18"/>
  <c r="H47" i="18"/>
  <c r="F47" i="18"/>
  <c r="D47" i="18"/>
  <c r="L46" i="18"/>
  <c r="H46" i="18"/>
  <c r="F46" i="18"/>
  <c r="D46" i="18"/>
  <c r="L45" i="18"/>
  <c r="H45" i="18"/>
  <c r="F45" i="18"/>
  <c r="D45" i="18"/>
  <c r="L44" i="18"/>
  <c r="H44" i="18"/>
  <c r="F44" i="18"/>
  <c r="D44" i="18"/>
  <c r="L43" i="18"/>
  <c r="H43" i="18"/>
  <c r="F43" i="18"/>
  <c r="D43" i="18"/>
  <c r="L42" i="18"/>
  <c r="H42" i="18"/>
  <c r="F42" i="18"/>
  <c r="D42" i="18"/>
  <c r="L41" i="18"/>
  <c r="H41" i="18"/>
  <c r="F41" i="18"/>
  <c r="D41" i="18"/>
  <c r="L40" i="18"/>
  <c r="H40" i="18"/>
  <c r="F40" i="18"/>
  <c r="D40" i="18"/>
  <c r="L39" i="18"/>
  <c r="H39" i="18"/>
  <c r="F39" i="18"/>
  <c r="D39" i="18"/>
  <c r="L38" i="18"/>
  <c r="H38" i="18"/>
  <c r="F38" i="18"/>
  <c r="D38" i="18"/>
  <c r="L37" i="18"/>
  <c r="H37" i="18"/>
  <c r="F37" i="18"/>
  <c r="D37" i="18"/>
  <c r="L36" i="18"/>
  <c r="H36" i="18"/>
  <c r="F36" i="18"/>
  <c r="D36" i="18"/>
  <c r="L35" i="18"/>
  <c r="H35" i="18"/>
  <c r="F35" i="18"/>
  <c r="D35" i="18"/>
  <c r="L34" i="18"/>
  <c r="H34" i="18"/>
  <c r="F34" i="18"/>
  <c r="D34" i="18"/>
  <c r="L33" i="18"/>
  <c r="H33" i="18"/>
  <c r="F33" i="18"/>
  <c r="D33" i="18"/>
  <c r="L32" i="18"/>
  <c r="H32" i="18"/>
  <c r="F32" i="18"/>
  <c r="D32" i="18"/>
  <c r="L31" i="18"/>
  <c r="H31" i="18"/>
  <c r="F31" i="18"/>
  <c r="D31" i="18"/>
  <c r="L30" i="18"/>
  <c r="H30" i="18"/>
  <c r="F30" i="18"/>
  <c r="D30" i="18"/>
  <c r="L29" i="18"/>
  <c r="H29" i="18"/>
  <c r="F29" i="18"/>
  <c r="D29" i="18"/>
  <c r="L28" i="18"/>
  <c r="H28" i="18"/>
  <c r="F28" i="18"/>
  <c r="D28" i="18"/>
  <c r="L27" i="18"/>
  <c r="H27" i="18"/>
  <c r="F27" i="18"/>
  <c r="D27" i="18"/>
  <c r="L26" i="18"/>
  <c r="H26" i="18"/>
  <c r="F26" i="18"/>
  <c r="D26" i="18"/>
  <c r="L25" i="18"/>
  <c r="H25" i="18"/>
  <c r="F25" i="18"/>
  <c r="D25" i="18"/>
  <c r="L24" i="18"/>
  <c r="H24" i="18"/>
  <c r="F24" i="18"/>
  <c r="D24" i="18"/>
  <c r="L23" i="18"/>
  <c r="H23" i="18"/>
  <c r="F23" i="18"/>
  <c r="D23" i="18"/>
  <c r="L22" i="18"/>
  <c r="H22" i="18"/>
  <c r="F22" i="18"/>
  <c r="D22" i="18"/>
  <c r="L21" i="18"/>
  <c r="H21" i="18"/>
  <c r="F21" i="18"/>
  <c r="D21" i="18"/>
  <c r="L20" i="18"/>
  <c r="H20" i="18"/>
  <c r="F20" i="18"/>
  <c r="D20" i="18"/>
  <c r="L19" i="18"/>
  <c r="H19" i="18"/>
  <c r="F19" i="18"/>
  <c r="D19" i="18"/>
  <c r="L18" i="18"/>
  <c r="H18" i="18"/>
  <c r="F18" i="18"/>
  <c r="D18" i="18"/>
  <c r="L17" i="18"/>
  <c r="H17" i="18"/>
  <c r="F17" i="18"/>
  <c r="D17" i="18"/>
  <c r="L16" i="18"/>
  <c r="H16" i="18"/>
  <c r="F16" i="18"/>
  <c r="D16" i="18"/>
  <c r="L15" i="18"/>
  <c r="H15" i="18"/>
  <c r="F15" i="18"/>
  <c r="D15" i="18"/>
  <c r="L14" i="18"/>
  <c r="H14" i="18"/>
  <c r="F14" i="18"/>
  <c r="D14" i="18"/>
  <c r="L13" i="18"/>
  <c r="H13" i="18"/>
  <c r="F13" i="18"/>
  <c r="D13" i="18"/>
  <c r="L12" i="18"/>
  <c r="H12" i="18"/>
  <c r="F12" i="18"/>
  <c r="D12" i="18"/>
  <c r="L11" i="18"/>
  <c r="H11" i="18"/>
  <c r="F11" i="18"/>
  <c r="D11" i="18"/>
  <c r="L10" i="18"/>
  <c r="H10" i="18"/>
  <c r="F10" i="18"/>
  <c r="D10" i="18"/>
  <c r="L9" i="18"/>
  <c r="H9" i="18"/>
  <c r="F9" i="18"/>
  <c r="D9" i="18"/>
  <c r="L8" i="18"/>
  <c r="H8" i="18"/>
  <c r="F8" i="18"/>
  <c r="D8" i="18"/>
  <c r="L7" i="18"/>
  <c r="H7" i="18"/>
  <c r="F7" i="18"/>
  <c r="D7" i="18"/>
  <c r="L6" i="18"/>
  <c r="H6" i="18"/>
  <c r="F6" i="18"/>
  <c r="D6" i="18"/>
  <c r="L32" i="17"/>
  <c r="H32" i="17"/>
  <c r="F32" i="17"/>
  <c r="D32" i="17"/>
  <c r="L31" i="17"/>
  <c r="H31" i="17"/>
  <c r="F31" i="17"/>
  <c r="D31" i="17"/>
  <c r="L30" i="17"/>
  <c r="H30" i="17"/>
  <c r="F30" i="17"/>
  <c r="D30" i="17"/>
  <c r="L29" i="17"/>
  <c r="H29" i="17"/>
  <c r="F29" i="17"/>
  <c r="D29" i="17"/>
  <c r="L28" i="17"/>
  <c r="H28" i="17"/>
  <c r="F28" i="17"/>
  <c r="D28" i="17"/>
  <c r="L27" i="17"/>
  <c r="H27" i="17"/>
  <c r="F27" i="17"/>
  <c r="D27" i="17"/>
  <c r="L26" i="17"/>
  <c r="H26" i="17"/>
  <c r="F26" i="17"/>
  <c r="D26" i="17"/>
  <c r="L25" i="17"/>
  <c r="H25" i="17"/>
  <c r="F25" i="17"/>
  <c r="D25" i="17"/>
  <c r="L24" i="17"/>
  <c r="H24" i="17"/>
  <c r="F24" i="17"/>
  <c r="D24" i="17"/>
  <c r="L23" i="17"/>
  <c r="H23" i="17"/>
  <c r="F23" i="17"/>
  <c r="D23" i="17"/>
  <c r="L22" i="17"/>
  <c r="H22" i="17"/>
  <c r="F22" i="17"/>
  <c r="D22" i="17"/>
  <c r="L21" i="17"/>
  <c r="H21" i="17"/>
  <c r="F21" i="17"/>
  <c r="D21" i="17"/>
  <c r="L20" i="17"/>
  <c r="H20" i="17"/>
  <c r="F20" i="17"/>
  <c r="D20" i="17"/>
  <c r="L19" i="17"/>
  <c r="H19" i="17"/>
  <c r="F19" i="17"/>
  <c r="D19" i="17"/>
  <c r="L17" i="17"/>
  <c r="H17" i="17"/>
  <c r="F17" i="17"/>
  <c r="D17" i="17"/>
  <c r="L16" i="17"/>
  <c r="H16" i="17"/>
  <c r="F16" i="17"/>
  <c r="D16" i="17"/>
  <c r="L15" i="17"/>
  <c r="H15" i="17"/>
  <c r="F15" i="17"/>
  <c r="D15" i="17"/>
  <c r="L14" i="17"/>
  <c r="H14" i="17"/>
  <c r="F14" i="17"/>
  <c r="D14" i="17"/>
  <c r="L13" i="17"/>
  <c r="H13" i="17"/>
  <c r="F13" i="17"/>
  <c r="D13" i="17"/>
  <c r="L12" i="17"/>
  <c r="H12" i="17"/>
  <c r="F12" i="17"/>
  <c r="D12" i="17"/>
  <c r="L11" i="17"/>
  <c r="H11" i="17"/>
  <c r="F11" i="17"/>
  <c r="D11" i="17"/>
  <c r="L10" i="17"/>
  <c r="H10" i="17"/>
  <c r="F10" i="17"/>
  <c r="D10" i="17"/>
  <c r="L9" i="17"/>
  <c r="H9" i="17"/>
  <c r="F9" i="17"/>
  <c r="D9" i="17"/>
  <c r="L8" i="17"/>
  <c r="H8" i="17"/>
  <c r="F8" i="17"/>
  <c r="D8" i="17"/>
  <c r="L7" i="17"/>
  <c r="H7" i="17"/>
  <c r="F7" i="17"/>
  <c r="D7" i="17"/>
  <c r="K31" i="35"/>
  <c r="H31" i="35"/>
  <c r="F31" i="35"/>
  <c r="D31" i="35"/>
  <c r="K30" i="35"/>
  <c r="H30" i="35"/>
  <c r="F30" i="35"/>
  <c r="D30" i="35"/>
  <c r="K29" i="35"/>
  <c r="H29" i="35"/>
  <c r="F29" i="35"/>
  <c r="D29" i="35"/>
  <c r="K28" i="35"/>
  <c r="H28" i="35"/>
  <c r="F28" i="35"/>
  <c r="D28" i="35"/>
  <c r="K27" i="35"/>
  <c r="H27" i="35"/>
  <c r="F27" i="35"/>
  <c r="D27" i="35"/>
  <c r="K26" i="35"/>
  <c r="H26" i="35"/>
  <c r="F26" i="35"/>
  <c r="D26" i="35"/>
  <c r="K25" i="35"/>
  <c r="H25" i="35"/>
  <c r="F25" i="35"/>
  <c r="D25" i="35"/>
  <c r="K24" i="35"/>
  <c r="H24" i="35"/>
  <c r="F24" i="35"/>
  <c r="D24" i="35"/>
  <c r="K23" i="35"/>
  <c r="H23" i="35"/>
  <c r="F23" i="35"/>
  <c r="D23" i="35"/>
  <c r="K22" i="35"/>
  <c r="F22" i="35"/>
  <c r="D22" i="35"/>
  <c r="K21" i="35"/>
  <c r="H21" i="35"/>
  <c r="F21" i="35"/>
  <c r="D21" i="35"/>
  <c r="K20" i="35"/>
  <c r="H20" i="35"/>
  <c r="F20" i="35"/>
  <c r="D20" i="35"/>
  <c r="K19" i="35"/>
  <c r="H19" i="35"/>
  <c r="F19" i="35"/>
  <c r="D19" i="35"/>
  <c r="K18" i="35"/>
  <c r="H18" i="35"/>
  <c r="F18" i="35"/>
  <c r="D18" i="35"/>
  <c r="K17" i="35"/>
  <c r="H17" i="35"/>
  <c r="F17" i="35"/>
  <c r="D17" i="35"/>
  <c r="K16" i="35"/>
  <c r="H16" i="35"/>
  <c r="F16" i="35"/>
  <c r="D16" i="35"/>
  <c r="K15" i="35"/>
  <c r="H15" i="35"/>
  <c r="F15" i="35"/>
  <c r="D15" i="35"/>
  <c r="K14" i="35"/>
  <c r="H14" i="35"/>
  <c r="F14" i="35"/>
  <c r="D14" i="35"/>
  <c r="K13" i="35"/>
  <c r="H13" i="35"/>
  <c r="F13" i="35"/>
  <c r="D13" i="35"/>
  <c r="K12" i="35"/>
  <c r="H12" i="35"/>
  <c r="F12" i="35"/>
  <c r="D12" i="35"/>
  <c r="K11" i="35"/>
  <c r="H11" i="35"/>
  <c r="F11" i="35"/>
  <c r="D11" i="35"/>
  <c r="K10" i="35"/>
  <c r="H10" i="35"/>
  <c r="F10" i="35"/>
  <c r="D10" i="35"/>
  <c r="K9" i="35"/>
  <c r="H9" i="35"/>
  <c r="F9" i="35"/>
  <c r="D9" i="35"/>
  <c r="K8" i="35"/>
  <c r="H8" i="35"/>
  <c r="F8" i="35"/>
  <c r="D8" i="35"/>
  <c r="K7" i="35"/>
  <c r="H7" i="35"/>
  <c r="F7" i="35"/>
  <c r="D7" i="35"/>
  <c r="K6" i="35"/>
  <c r="H6" i="35"/>
  <c r="F6" i="35"/>
  <c r="D6" i="35"/>
  <c r="K31" i="34"/>
  <c r="H31" i="34"/>
  <c r="F31" i="34"/>
  <c r="D31" i="34"/>
  <c r="K30" i="34"/>
  <c r="H30" i="34"/>
  <c r="F30" i="34"/>
  <c r="D30" i="34"/>
  <c r="K29" i="34"/>
  <c r="H29" i="34"/>
  <c r="F29" i="34"/>
  <c r="D29" i="34"/>
  <c r="K28" i="34"/>
  <c r="H28" i="34"/>
  <c r="F28" i="34"/>
  <c r="D28" i="34"/>
  <c r="K27" i="34"/>
  <c r="H27" i="34"/>
  <c r="F27" i="34"/>
  <c r="D27" i="34"/>
  <c r="K26" i="34"/>
  <c r="H26" i="34"/>
  <c r="F26" i="34"/>
  <c r="D26" i="34"/>
  <c r="K25" i="34"/>
  <c r="H25" i="34"/>
  <c r="F25" i="34"/>
  <c r="D25" i="34"/>
  <c r="K24" i="34"/>
  <c r="H24" i="34"/>
  <c r="F24" i="34"/>
  <c r="D24" i="34"/>
  <c r="K23" i="34"/>
  <c r="H23" i="34"/>
  <c r="F23" i="34"/>
  <c r="D23" i="34"/>
  <c r="K22" i="34"/>
  <c r="H22" i="34"/>
  <c r="F22" i="34"/>
  <c r="D22" i="34"/>
  <c r="K21" i="34"/>
  <c r="H21" i="34"/>
  <c r="F21" i="34"/>
  <c r="D21" i="34"/>
  <c r="K20" i="34"/>
  <c r="H20" i="34"/>
  <c r="F20" i="34"/>
  <c r="D20" i="34"/>
  <c r="K19" i="34"/>
  <c r="H19" i="34"/>
  <c r="F19" i="34"/>
  <c r="D19" i="34"/>
  <c r="K18" i="34"/>
  <c r="H18" i="34"/>
  <c r="F18" i="34"/>
  <c r="D18" i="34"/>
  <c r="K17" i="34"/>
  <c r="H17" i="34"/>
  <c r="F17" i="34"/>
  <c r="D17" i="34"/>
  <c r="K16" i="34"/>
  <c r="H16" i="34"/>
  <c r="F16" i="34"/>
  <c r="D16" i="34"/>
  <c r="K15" i="34"/>
  <c r="H15" i="34"/>
  <c r="F15" i="34"/>
  <c r="D15" i="34"/>
  <c r="K14" i="34"/>
  <c r="H14" i="34"/>
  <c r="F14" i="34"/>
  <c r="D14" i="34"/>
  <c r="K13" i="34"/>
  <c r="H13" i="34"/>
  <c r="F13" i="34"/>
  <c r="D13" i="34"/>
  <c r="K12" i="34"/>
  <c r="H12" i="34"/>
  <c r="F12" i="34"/>
  <c r="D12" i="34"/>
  <c r="K11" i="34"/>
  <c r="H11" i="34"/>
  <c r="F11" i="34"/>
  <c r="D11" i="34"/>
  <c r="K10" i="34"/>
  <c r="H10" i="34"/>
  <c r="F10" i="34"/>
  <c r="D10" i="34"/>
  <c r="K9" i="34"/>
  <c r="H9" i="34"/>
  <c r="F9" i="34"/>
  <c r="D9" i="34"/>
  <c r="K8" i="34"/>
  <c r="H8" i="34"/>
  <c r="F8" i="34"/>
  <c r="D8" i="34"/>
  <c r="K7" i="34"/>
  <c r="H7" i="34"/>
  <c r="F7" i="34"/>
  <c r="D7" i="34"/>
  <c r="K6" i="34"/>
  <c r="H6" i="34"/>
  <c r="F6" i="34"/>
  <c r="D6" i="34"/>
  <c r="K22" i="11"/>
  <c r="H22" i="11"/>
  <c r="F22" i="11"/>
  <c r="D22" i="11"/>
  <c r="K21" i="11"/>
  <c r="H21" i="11"/>
  <c r="F21" i="11"/>
  <c r="D21" i="11"/>
  <c r="K20" i="11"/>
  <c r="H20" i="11"/>
  <c r="F20" i="11"/>
  <c r="D20" i="11"/>
  <c r="K19" i="11"/>
  <c r="H19" i="11"/>
  <c r="F19" i="11"/>
  <c r="D19" i="11"/>
  <c r="K18" i="11"/>
  <c r="H18" i="11"/>
  <c r="F18" i="11"/>
  <c r="D18" i="11"/>
  <c r="K17" i="11"/>
  <c r="H17" i="11"/>
  <c r="F17" i="11"/>
  <c r="D17" i="11"/>
  <c r="K16" i="11"/>
  <c r="H16" i="11"/>
  <c r="F16" i="11"/>
  <c r="D16" i="11"/>
  <c r="K15" i="11"/>
  <c r="H15" i="11"/>
  <c r="F15" i="11"/>
  <c r="D15" i="11"/>
  <c r="K14" i="11"/>
  <c r="H14" i="11"/>
  <c r="F14" i="11"/>
  <c r="D14" i="11"/>
  <c r="K13" i="11"/>
  <c r="H13" i="11"/>
  <c r="F13" i="11"/>
  <c r="D13" i="11"/>
  <c r="K12" i="11"/>
  <c r="H12" i="11"/>
  <c r="F12" i="11"/>
  <c r="D12" i="11"/>
  <c r="K11" i="11"/>
  <c r="H11" i="11"/>
  <c r="F11" i="11"/>
  <c r="D11" i="11"/>
  <c r="K10" i="11"/>
  <c r="H10" i="11"/>
  <c r="F10" i="11"/>
  <c r="D10" i="11"/>
  <c r="K9" i="11"/>
  <c r="H9" i="11"/>
  <c r="F9" i="11"/>
  <c r="D9" i="11"/>
  <c r="K8" i="11"/>
  <c r="H8" i="11"/>
  <c r="F8" i="11"/>
  <c r="D8" i="11"/>
  <c r="K7" i="11"/>
  <c r="H7" i="11"/>
  <c r="F7" i="11"/>
  <c r="D7" i="11"/>
  <c r="K57" i="32"/>
  <c r="H57" i="32"/>
  <c r="F57" i="32"/>
  <c r="D57" i="32"/>
  <c r="K56" i="32"/>
  <c r="H56" i="32"/>
  <c r="F56" i="32"/>
  <c r="D56" i="32"/>
  <c r="K55" i="32"/>
  <c r="H55" i="32"/>
  <c r="F55" i="32"/>
  <c r="D55" i="32"/>
  <c r="K54" i="32"/>
  <c r="H54" i="32"/>
  <c r="F54" i="32"/>
  <c r="D54" i="32"/>
  <c r="K53" i="32"/>
  <c r="H53" i="32"/>
  <c r="F53" i="32"/>
  <c r="D53" i="32"/>
  <c r="K52" i="32"/>
  <c r="H52" i="32"/>
  <c r="F52" i="32"/>
  <c r="D52" i="32"/>
  <c r="K51" i="32"/>
  <c r="H51" i="32"/>
  <c r="F51" i="32"/>
  <c r="D51" i="32"/>
  <c r="K50" i="32"/>
  <c r="H50" i="32"/>
  <c r="F50" i="32"/>
  <c r="D50" i="32"/>
  <c r="K49" i="32"/>
  <c r="H49" i="32"/>
  <c r="F49" i="32"/>
  <c r="D49" i="32"/>
  <c r="K48" i="32"/>
  <c r="H48" i="32"/>
  <c r="F48" i="32"/>
  <c r="D48" i="32"/>
  <c r="K47" i="32"/>
  <c r="H47" i="32"/>
  <c r="F47" i="32"/>
  <c r="D47" i="32"/>
  <c r="K46" i="32"/>
  <c r="H46" i="32"/>
  <c r="F46" i="32"/>
  <c r="D46" i="32"/>
  <c r="K45" i="32"/>
  <c r="H45" i="32"/>
  <c r="F45" i="32"/>
  <c r="D45" i="32"/>
  <c r="K44" i="32"/>
  <c r="H44" i="32"/>
  <c r="F44" i="32"/>
  <c r="D44" i="32"/>
  <c r="K43" i="32"/>
  <c r="H43" i="32"/>
  <c r="F43" i="32"/>
  <c r="D43" i="32"/>
  <c r="K42" i="32"/>
  <c r="H42" i="32"/>
  <c r="F42" i="32"/>
  <c r="D42" i="32"/>
  <c r="K41" i="32"/>
  <c r="H41" i="32"/>
  <c r="F41" i="32"/>
  <c r="D41" i="32"/>
  <c r="K40" i="32"/>
  <c r="H40" i="32"/>
  <c r="F40" i="32"/>
  <c r="D40" i="32"/>
  <c r="K39" i="32"/>
  <c r="H39" i="32"/>
  <c r="F39" i="32"/>
  <c r="D39" i="32"/>
  <c r="K38" i="32"/>
  <c r="H38" i="32"/>
  <c r="F38" i="32"/>
  <c r="D38" i="32"/>
  <c r="K37" i="32"/>
  <c r="H37" i="32"/>
  <c r="F37" i="32"/>
  <c r="D37" i="32"/>
  <c r="K36" i="32"/>
  <c r="H36" i="32"/>
  <c r="F36" i="32"/>
  <c r="D36" i="32"/>
  <c r="K35" i="32"/>
  <c r="H35" i="32"/>
  <c r="F35" i="32"/>
  <c r="D35" i="32"/>
  <c r="K34" i="32"/>
  <c r="H34" i="32"/>
  <c r="F34" i="32"/>
  <c r="D34" i="32"/>
  <c r="K33" i="32"/>
  <c r="H33" i="32"/>
  <c r="F33" i="32"/>
  <c r="D33" i="32"/>
  <c r="K32" i="32"/>
  <c r="H32" i="32"/>
  <c r="F32" i="32"/>
  <c r="D32" i="32"/>
  <c r="K31" i="32"/>
  <c r="H31" i="32"/>
  <c r="F31" i="32"/>
  <c r="D31" i="32"/>
  <c r="K30" i="32"/>
  <c r="H30" i="32"/>
  <c r="F30" i="32"/>
  <c r="D30" i="32"/>
  <c r="K29" i="32"/>
  <c r="H29" i="32"/>
  <c r="F29" i="32"/>
  <c r="D29" i="32"/>
  <c r="K28" i="32"/>
  <c r="H28" i="32"/>
  <c r="F28" i="32"/>
  <c r="D28" i="32"/>
  <c r="K27" i="32"/>
  <c r="H27" i="32"/>
  <c r="F27" i="32"/>
  <c r="D27" i="32"/>
  <c r="K26" i="32"/>
  <c r="H26" i="32"/>
  <c r="F26" i="32"/>
  <c r="D26" i="32"/>
  <c r="K25" i="32"/>
  <c r="H25" i="32"/>
  <c r="F25" i="32"/>
  <c r="D25" i="32"/>
  <c r="K24" i="32"/>
  <c r="H24" i="32"/>
  <c r="F24" i="32"/>
  <c r="D24" i="32"/>
  <c r="K23" i="32"/>
  <c r="H23" i="32"/>
  <c r="F23" i="32"/>
  <c r="D23" i="32"/>
  <c r="K22" i="32"/>
  <c r="H22" i="32"/>
  <c r="F22" i="32"/>
  <c r="D22" i="32"/>
  <c r="K21" i="32"/>
  <c r="H21" i="32"/>
  <c r="F21" i="32"/>
  <c r="D21" i="32"/>
  <c r="K20" i="32"/>
  <c r="H20" i="32"/>
  <c r="F20" i="32"/>
  <c r="D20" i="32"/>
  <c r="K19" i="32"/>
  <c r="H19" i="32"/>
  <c r="F19" i="32"/>
  <c r="D19" i="32"/>
  <c r="K18" i="32"/>
  <c r="H18" i="32"/>
  <c r="F18" i="32"/>
  <c r="D18" i="32"/>
  <c r="K17" i="32"/>
  <c r="H17" i="32"/>
  <c r="F17" i="32"/>
  <c r="D17" i="32"/>
  <c r="K16" i="32"/>
  <c r="H16" i="32"/>
  <c r="F16" i="32"/>
  <c r="D16" i="32"/>
  <c r="K15" i="32"/>
  <c r="H15" i="32"/>
  <c r="F15" i="32"/>
  <c r="D15" i="32"/>
  <c r="K14" i="32"/>
  <c r="H14" i="32"/>
  <c r="F14" i="32"/>
  <c r="D14" i="32"/>
  <c r="K13" i="32"/>
  <c r="H13" i="32"/>
  <c r="F13" i="32"/>
  <c r="D13" i="32"/>
  <c r="K12" i="32"/>
  <c r="H12" i="32"/>
  <c r="F12" i="32"/>
  <c r="D12" i="32"/>
  <c r="K11" i="32"/>
  <c r="H11" i="32"/>
  <c r="F11" i="32"/>
  <c r="D11" i="32"/>
  <c r="K10" i="32"/>
  <c r="H10" i="32"/>
  <c r="F10" i="32"/>
  <c r="D10" i="32"/>
  <c r="K9" i="32"/>
  <c r="H9" i="32"/>
  <c r="F9" i="32"/>
  <c r="D9" i="32"/>
  <c r="K8" i="32"/>
  <c r="H8" i="32"/>
  <c r="F8" i="32"/>
  <c r="D8" i="32"/>
  <c r="K7" i="32"/>
  <c r="H7" i="32"/>
  <c r="F7" i="32"/>
  <c r="D7" i="32"/>
  <c r="K6" i="32"/>
  <c r="H6" i="32"/>
  <c r="F6" i="32"/>
  <c r="D6" i="32"/>
  <c r="K47" i="33"/>
  <c r="H47" i="33"/>
  <c r="F47" i="33"/>
  <c r="D47" i="33"/>
  <c r="K46" i="33"/>
  <c r="H46" i="33"/>
  <c r="F46" i="33"/>
  <c r="D46" i="33"/>
  <c r="K45" i="33"/>
  <c r="H45" i="33"/>
  <c r="F45" i="33"/>
  <c r="D45" i="33"/>
  <c r="K44" i="33"/>
  <c r="H44" i="33"/>
  <c r="F44" i="33"/>
  <c r="D44" i="33"/>
  <c r="K43" i="33"/>
  <c r="H43" i="33"/>
  <c r="F43" i="33"/>
  <c r="D43" i="33"/>
  <c r="K42" i="33"/>
  <c r="H42" i="33"/>
  <c r="F42" i="33"/>
  <c r="D42" i="33"/>
  <c r="K41" i="33"/>
  <c r="H41" i="33"/>
  <c r="F41" i="33"/>
  <c r="D41" i="33"/>
  <c r="K40" i="33"/>
  <c r="H40" i="33"/>
  <c r="F40" i="33"/>
  <c r="D40" i="33"/>
  <c r="K39" i="33"/>
  <c r="H39" i="33"/>
  <c r="F39" i="33"/>
  <c r="D39" i="33"/>
  <c r="K38" i="33"/>
  <c r="H38" i="33"/>
  <c r="F38" i="33"/>
  <c r="D38" i="33"/>
  <c r="K37" i="33"/>
  <c r="H37" i="33"/>
  <c r="F37" i="33"/>
  <c r="D37" i="33"/>
  <c r="K36" i="33"/>
  <c r="H36" i="33"/>
  <c r="F36" i="33"/>
  <c r="D36" i="33"/>
  <c r="K35" i="33"/>
  <c r="H35" i="33"/>
  <c r="F35" i="33"/>
  <c r="D35" i="33"/>
  <c r="K34" i="33"/>
  <c r="H34" i="33"/>
  <c r="F34" i="33"/>
  <c r="D34" i="33"/>
  <c r="K33" i="33"/>
  <c r="H33" i="33"/>
  <c r="F33" i="33"/>
  <c r="D33" i="33"/>
  <c r="K32" i="33"/>
  <c r="H32" i="33"/>
  <c r="F32" i="33"/>
  <c r="D32" i="33"/>
  <c r="K31" i="33"/>
  <c r="H31" i="33"/>
  <c r="F31" i="33"/>
  <c r="D31" i="33"/>
  <c r="K30" i="33"/>
  <c r="H30" i="33"/>
  <c r="F30" i="33"/>
  <c r="D30" i="33"/>
  <c r="K29" i="33"/>
  <c r="H29" i="33"/>
  <c r="F29" i="33"/>
  <c r="D29" i="33"/>
  <c r="K28" i="33"/>
  <c r="H28" i="33"/>
  <c r="F28" i="33"/>
  <c r="D28" i="33"/>
  <c r="K27" i="33"/>
  <c r="H27" i="33"/>
  <c r="F27" i="33"/>
  <c r="D27" i="33"/>
  <c r="K26" i="33"/>
  <c r="H26" i="33"/>
  <c r="F26" i="33"/>
  <c r="D26" i="33"/>
  <c r="K25" i="33"/>
  <c r="H25" i="33"/>
  <c r="F25" i="33"/>
  <c r="D25" i="33"/>
  <c r="K24" i="33"/>
  <c r="H24" i="33"/>
  <c r="F24" i="33"/>
  <c r="D24" i="33"/>
  <c r="K23" i="33"/>
  <c r="H23" i="33"/>
  <c r="F23" i="33"/>
  <c r="D23" i="33"/>
  <c r="K22" i="33"/>
  <c r="H22" i="33"/>
  <c r="F22" i="33"/>
  <c r="D22" i="33"/>
  <c r="K21" i="33"/>
  <c r="H21" i="33"/>
  <c r="F21" i="33"/>
  <c r="D21" i="33"/>
  <c r="K20" i="33"/>
  <c r="H20" i="33"/>
  <c r="F20" i="33"/>
  <c r="D20" i="33"/>
  <c r="K19" i="33"/>
  <c r="H19" i="33"/>
  <c r="F19" i="33"/>
  <c r="D19" i="33"/>
  <c r="K18" i="33"/>
  <c r="H18" i="33"/>
  <c r="F18" i="33"/>
  <c r="D18" i="33"/>
  <c r="K17" i="33"/>
  <c r="H17" i="33"/>
  <c r="F17" i="33"/>
  <c r="D17" i="33"/>
  <c r="K16" i="33"/>
  <c r="H16" i="33"/>
  <c r="F16" i="33"/>
  <c r="D16" i="33"/>
  <c r="K15" i="33"/>
  <c r="H15" i="33"/>
  <c r="F15" i="33"/>
  <c r="D15" i="33"/>
  <c r="K14" i="33"/>
  <c r="H14" i="33"/>
  <c r="F14" i="33"/>
  <c r="D14" i="33"/>
  <c r="K13" i="33"/>
  <c r="H13" i="33"/>
  <c r="F13" i="33"/>
  <c r="D13" i="33"/>
  <c r="K12" i="33"/>
  <c r="H12" i="33"/>
  <c r="F12" i="33"/>
  <c r="D12" i="33"/>
  <c r="K11" i="33"/>
  <c r="H11" i="33"/>
  <c r="F11" i="33"/>
  <c r="D11" i="33"/>
  <c r="K10" i="33"/>
  <c r="H10" i="33"/>
  <c r="F10" i="33"/>
  <c r="D10" i="33"/>
  <c r="K9" i="33"/>
  <c r="H9" i="33"/>
  <c r="F9" i="33"/>
  <c r="D9" i="33"/>
  <c r="K8" i="33"/>
  <c r="H8" i="33"/>
  <c r="F8" i="33"/>
  <c r="D8" i="33"/>
  <c r="K7" i="33"/>
  <c r="H7" i="33"/>
  <c r="F7" i="33"/>
  <c r="D7" i="33"/>
  <c r="K6" i="33"/>
  <c r="H6" i="33"/>
  <c r="F6" i="33"/>
  <c r="D6" i="33"/>
  <c r="K130" i="31"/>
  <c r="H130" i="31"/>
  <c r="F130" i="31"/>
  <c r="D130" i="31"/>
  <c r="K129" i="31"/>
  <c r="H129" i="31"/>
  <c r="F129" i="31"/>
  <c r="D129" i="31"/>
  <c r="K128" i="31"/>
  <c r="H128" i="31"/>
  <c r="F128" i="31"/>
  <c r="D128" i="31"/>
  <c r="K127" i="31"/>
  <c r="H127" i="31"/>
  <c r="F127" i="31"/>
  <c r="D127" i="31"/>
  <c r="K126" i="31"/>
  <c r="H126" i="31"/>
  <c r="F126" i="31"/>
  <c r="D126" i="31"/>
  <c r="K125" i="31"/>
  <c r="H125" i="31"/>
  <c r="F125" i="31"/>
  <c r="D125" i="31"/>
  <c r="K124" i="31"/>
  <c r="H124" i="31"/>
  <c r="F124" i="31"/>
  <c r="D124" i="31"/>
  <c r="K123" i="31"/>
  <c r="H123" i="31"/>
  <c r="F123" i="31"/>
  <c r="D123" i="31"/>
  <c r="K122" i="31"/>
  <c r="H122" i="31"/>
  <c r="F122" i="31"/>
  <c r="D122" i="31"/>
  <c r="K121" i="31"/>
  <c r="H121" i="31"/>
  <c r="F121" i="31"/>
  <c r="D121" i="31"/>
  <c r="K120" i="31"/>
  <c r="H120" i="31"/>
  <c r="F120" i="31"/>
  <c r="D120" i="31"/>
  <c r="K119" i="31"/>
  <c r="H119" i="31"/>
  <c r="F119" i="31"/>
  <c r="D119" i="31"/>
  <c r="K118" i="31"/>
  <c r="H118" i="31"/>
  <c r="F118" i="31"/>
  <c r="D118" i="31"/>
  <c r="K117" i="31"/>
  <c r="H117" i="31"/>
  <c r="F117" i="31"/>
  <c r="D117" i="31"/>
  <c r="K116" i="31"/>
  <c r="H116" i="31"/>
  <c r="F116" i="31"/>
  <c r="D116" i="31"/>
  <c r="K115" i="31"/>
  <c r="H115" i="31"/>
  <c r="F115" i="31"/>
  <c r="D115" i="31"/>
  <c r="K114" i="31"/>
  <c r="H114" i="31"/>
  <c r="F114" i="31"/>
  <c r="D114" i="31"/>
  <c r="K113" i="31"/>
  <c r="H113" i="31"/>
  <c r="F113" i="31"/>
  <c r="D113" i="31"/>
  <c r="K112" i="31"/>
  <c r="H112" i="31"/>
  <c r="F112" i="31"/>
  <c r="D112" i="31"/>
  <c r="K111" i="31"/>
  <c r="H111" i="31"/>
  <c r="F111" i="31"/>
  <c r="D111" i="31"/>
  <c r="K110" i="31"/>
  <c r="H110" i="31"/>
  <c r="F110" i="31"/>
  <c r="D110" i="31"/>
  <c r="K109" i="31"/>
  <c r="H109" i="31"/>
  <c r="F109" i="31"/>
  <c r="D109" i="31"/>
  <c r="K108" i="31"/>
  <c r="K107" i="31"/>
  <c r="H107" i="31"/>
  <c r="F107" i="31"/>
  <c r="D107" i="31"/>
  <c r="K106" i="31"/>
  <c r="H106" i="31"/>
  <c r="F106" i="31"/>
  <c r="D106" i="31"/>
  <c r="K105" i="31"/>
  <c r="H105" i="31"/>
  <c r="F105" i="31"/>
  <c r="D105" i="31"/>
  <c r="K104" i="31"/>
  <c r="H104" i="31"/>
  <c r="F104" i="31"/>
  <c r="D104" i="31"/>
  <c r="K103" i="31"/>
  <c r="H103" i="31"/>
  <c r="F103" i="31"/>
  <c r="D103" i="31"/>
  <c r="K102" i="31"/>
  <c r="H102" i="31"/>
  <c r="F102" i="31"/>
  <c r="D102" i="31"/>
  <c r="K101" i="31"/>
  <c r="H101" i="31"/>
  <c r="F101" i="31"/>
  <c r="D101" i="31"/>
  <c r="K100" i="31"/>
  <c r="H100" i="31"/>
  <c r="F100" i="31"/>
  <c r="D100" i="31"/>
  <c r="K99" i="31"/>
  <c r="H99" i="31"/>
  <c r="F99" i="31"/>
  <c r="D99" i="31"/>
  <c r="K98" i="31"/>
  <c r="H98" i="31"/>
  <c r="F98" i="31"/>
  <c r="D98" i="31"/>
  <c r="K97" i="31"/>
  <c r="H97" i="31"/>
  <c r="F97" i="31"/>
  <c r="D97" i="31"/>
  <c r="K96" i="31"/>
  <c r="H96" i="31"/>
  <c r="F96" i="31"/>
  <c r="D96" i="31"/>
  <c r="K95" i="31"/>
  <c r="H95" i="31"/>
  <c r="F95" i="31"/>
  <c r="D95" i="31"/>
  <c r="K94" i="31"/>
  <c r="H94" i="31"/>
  <c r="F94" i="31"/>
  <c r="D94" i="31"/>
  <c r="K93" i="31"/>
  <c r="H93" i="31"/>
  <c r="F93" i="31"/>
  <c r="D93" i="31"/>
  <c r="K92" i="31"/>
  <c r="H92" i="31"/>
  <c r="F92" i="31"/>
  <c r="D92" i="31"/>
  <c r="K91" i="31"/>
  <c r="H91" i="31"/>
  <c r="F91" i="31"/>
  <c r="D91" i="31"/>
  <c r="K90" i="31"/>
  <c r="H90" i="31"/>
  <c r="F90" i="31"/>
  <c r="D90" i="31"/>
  <c r="K89" i="31"/>
  <c r="H89" i="31"/>
  <c r="F89" i="31"/>
  <c r="D89" i="31"/>
  <c r="K88" i="31"/>
  <c r="H88" i="31"/>
  <c r="F88" i="31"/>
  <c r="D88" i="31"/>
  <c r="K87" i="31"/>
  <c r="H87" i="31"/>
  <c r="F87" i="31"/>
  <c r="D87" i="31"/>
  <c r="K86" i="31"/>
  <c r="H86" i="31"/>
  <c r="F86" i="31"/>
  <c r="D86" i="31"/>
  <c r="K85" i="31"/>
  <c r="H85" i="31"/>
  <c r="F85" i="31"/>
  <c r="D85" i="31"/>
  <c r="K84" i="31"/>
  <c r="H84" i="31"/>
  <c r="F84" i="31"/>
  <c r="D84" i="31"/>
  <c r="K83" i="31"/>
  <c r="H83" i="31"/>
  <c r="F83" i="31"/>
  <c r="D83" i="31"/>
  <c r="K82" i="31"/>
  <c r="H82" i="31"/>
  <c r="F82" i="31"/>
  <c r="D82" i="31"/>
  <c r="K81" i="31"/>
  <c r="H81" i="31"/>
  <c r="F81" i="31"/>
  <c r="D81" i="31"/>
  <c r="K80" i="31"/>
  <c r="H80" i="31"/>
  <c r="F80" i="31"/>
  <c r="D80" i="31"/>
  <c r="K79" i="31"/>
  <c r="H79" i="31"/>
  <c r="F79" i="31"/>
  <c r="D79" i="31"/>
  <c r="K78" i="31"/>
  <c r="H78" i="31"/>
  <c r="F78" i="31"/>
  <c r="D78" i="31"/>
  <c r="K77" i="31"/>
  <c r="H77" i="31"/>
  <c r="F77" i="31"/>
  <c r="D77" i="31"/>
  <c r="K76" i="31"/>
  <c r="H76" i="31"/>
  <c r="F76" i="31"/>
  <c r="D76" i="31"/>
  <c r="K75" i="31"/>
  <c r="H75" i="31"/>
  <c r="F75" i="31"/>
  <c r="D75" i="31"/>
  <c r="K74" i="31"/>
  <c r="H74" i="31"/>
  <c r="F74" i="31"/>
  <c r="D74" i="31"/>
  <c r="K73" i="31"/>
  <c r="H73" i="31"/>
  <c r="F73" i="31"/>
  <c r="D73" i="31"/>
  <c r="K72" i="31"/>
  <c r="H72" i="31"/>
  <c r="F72" i="31"/>
  <c r="D72" i="31"/>
  <c r="K71" i="31"/>
  <c r="H71" i="31"/>
  <c r="F71" i="31"/>
  <c r="D71" i="31"/>
  <c r="K70" i="31"/>
  <c r="H70" i="31"/>
  <c r="F70" i="31"/>
  <c r="D70" i="31"/>
  <c r="K69" i="31"/>
  <c r="H69" i="31"/>
  <c r="F69" i="31"/>
  <c r="D69" i="31"/>
  <c r="K68" i="31"/>
  <c r="H68" i="31"/>
  <c r="F68" i="31"/>
  <c r="D68" i="31"/>
  <c r="K67" i="31"/>
  <c r="H67" i="31"/>
  <c r="F67" i="31"/>
  <c r="D67" i="31"/>
  <c r="K66" i="31"/>
  <c r="H66" i="31"/>
  <c r="F66" i="31"/>
  <c r="D66" i="31"/>
  <c r="K65" i="31"/>
  <c r="H65" i="31"/>
  <c r="F65" i="31"/>
  <c r="D65" i="31"/>
  <c r="K64" i="31"/>
  <c r="H64" i="31"/>
  <c r="F64" i="31"/>
  <c r="D64" i="31"/>
  <c r="K63" i="31"/>
  <c r="H63" i="31"/>
  <c r="F63" i="31"/>
  <c r="D63" i="31"/>
  <c r="K62" i="31"/>
  <c r="H62" i="31"/>
  <c r="F62" i="31"/>
  <c r="D62" i="31"/>
  <c r="K61" i="31"/>
  <c r="H61" i="31"/>
  <c r="F61" i="31"/>
  <c r="D61" i="31"/>
  <c r="K60" i="31"/>
  <c r="H60" i="31"/>
  <c r="F60" i="31"/>
  <c r="D60" i="31"/>
  <c r="K59" i="31"/>
  <c r="H59" i="31"/>
  <c r="F59" i="31"/>
  <c r="D59" i="31"/>
  <c r="K58" i="31"/>
  <c r="H58" i="31"/>
  <c r="F58" i="31"/>
  <c r="D58" i="31"/>
  <c r="K57" i="31"/>
  <c r="H57" i="31"/>
  <c r="F57" i="31"/>
  <c r="D57" i="31"/>
  <c r="K56" i="31"/>
  <c r="H56" i="31"/>
  <c r="F56" i="31"/>
  <c r="D56" i="31"/>
  <c r="K55" i="31"/>
  <c r="H55" i="31"/>
  <c r="F55" i="31"/>
  <c r="D55" i="31"/>
  <c r="K54" i="31"/>
  <c r="H54" i="31"/>
  <c r="F54" i="31"/>
  <c r="D54" i="31"/>
  <c r="K53" i="31"/>
  <c r="H53" i="31"/>
  <c r="F53" i="31"/>
  <c r="D53" i="31"/>
  <c r="K52" i="31"/>
  <c r="H52" i="31"/>
  <c r="F52" i="31"/>
  <c r="D52" i="31"/>
  <c r="K51" i="31"/>
  <c r="H51" i="31"/>
  <c r="F51" i="31"/>
  <c r="D51" i="31"/>
  <c r="K50" i="31"/>
  <c r="H50" i="31"/>
  <c r="F50" i="31"/>
  <c r="D50" i="31"/>
  <c r="K49" i="31"/>
  <c r="H49" i="31"/>
  <c r="F49" i="31"/>
  <c r="D49" i="31"/>
  <c r="K48" i="31"/>
  <c r="H48" i="31"/>
  <c r="F48" i="31"/>
  <c r="D48" i="31"/>
  <c r="K47" i="31"/>
  <c r="H47" i="31"/>
  <c r="F47" i="31"/>
  <c r="D47" i="31"/>
  <c r="K46" i="31"/>
  <c r="H46" i="31"/>
  <c r="F46" i="31"/>
  <c r="D46" i="31"/>
  <c r="K45" i="31"/>
  <c r="H45" i="31"/>
  <c r="F45" i="31"/>
  <c r="D45" i="31"/>
  <c r="K44" i="31"/>
  <c r="H44" i="31"/>
  <c r="F44" i="31"/>
  <c r="D44" i="31"/>
  <c r="K43" i="31"/>
  <c r="H43" i="31"/>
  <c r="F43" i="31"/>
  <c r="D43" i="31"/>
  <c r="K42" i="31"/>
  <c r="H42" i="31"/>
  <c r="F42" i="31"/>
  <c r="D42" i="31"/>
  <c r="K41" i="31"/>
  <c r="H41" i="31"/>
  <c r="F41" i="31"/>
  <c r="D41" i="31"/>
  <c r="K40" i="31"/>
  <c r="H40" i="31"/>
  <c r="F40" i="31"/>
  <c r="D40" i="31"/>
  <c r="K39" i="31"/>
  <c r="H39" i="31"/>
  <c r="F39" i="31"/>
  <c r="D39" i="31"/>
  <c r="K38" i="31"/>
  <c r="H38" i="31"/>
  <c r="F38" i="31"/>
  <c r="D38" i="31"/>
  <c r="K37" i="31"/>
  <c r="H37" i="31"/>
  <c r="F37" i="31"/>
  <c r="D37" i="31"/>
  <c r="K36" i="31"/>
  <c r="H36" i="31"/>
  <c r="F36" i="31"/>
  <c r="D36" i="31"/>
  <c r="K35" i="31"/>
  <c r="H35" i="31"/>
  <c r="F35" i="31"/>
  <c r="D35" i="31"/>
  <c r="K34" i="31"/>
  <c r="H34" i="31"/>
  <c r="F34" i="31"/>
  <c r="D34" i="31"/>
  <c r="K33" i="31"/>
  <c r="H33" i="31"/>
  <c r="F33" i="31"/>
  <c r="D33" i="31"/>
  <c r="K32" i="31"/>
  <c r="H32" i="31"/>
  <c r="F32" i="31"/>
  <c r="D32" i="31"/>
  <c r="K31" i="31"/>
  <c r="H31" i="31"/>
  <c r="F31" i="31"/>
  <c r="D31" i="31"/>
  <c r="K30" i="31"/>
  <c r="H30" i="31"/>
  <c r="F30" i="31"/>
  <c r="D30" i="31"/>
  <c r="K29" i="31"/>
  <c r="H29" i="31"/>
  <c r="F29" i="31"/>
  <c r="D29" i="31"/>
  <c r="K28" i="31"/>
  <c r="H28" i="31"/>
  <c r="F28" i="31"/>
  <c r="D28" i="31"/>
  <c r="K27" i="31"/>
  <c r="H27" i="31"/>
  <c r="F27" i="31"/>
  <c r="D27" i="31"/>
  <c r="K26" i="31"/>
  <c r="H26" i="31"/>
  <c r="F26" i="31"/>
  <c r="D26" i="31"/>
  <c r="K25" i="31"/>
  <c r="H25" i="31"/>
  <c r="F25" i="31"/>
  <c r="D25" i="31"/>
  <c r="K24" i="31"/>
  <c r="H24" i="31"/>
  <c r="F24" i="31"/>
  <c r="D24" i="31"/>
  <c r="K23" i="31"/>
  <c r="H23" i="31"/>
  <c r="F23" i="31"/>
  <c r="D23" i="31"/>
  <c r="K22" i="31"/>
  <c r="H22" i="31"/>
  <c r="F22" i="31"/>
  <c r="D22" i="31"/>
  <c r="K21" i="31"/>
  <c r="H21" i="31"/>
  <c r="F21" i="31"/>
  <c r="D21" i="31"/>
  <c r="K20" i="31"/>
  <c r="H20" i="31"/>
  <c r="F20" i="31"/>
  <c r="D20" i="31"/>
  <c r="K19" i="31"/>
  <c r="H19" i="31"/>
  <c r="F19" i="31"/>
  <c r="D19" i="31"/>
  <c r="K18" i="31"/>
  <c r="H18" i="31"/>
  <c r="F18" i="31"/>
  <c r="D18" i="31"/>
  <c r="K17" i="31"/>
  <c r="H17" i="31"/>
  <c r="F17" i="31"/>
  <c r="D17" i="31"/>
  <c r="K16" i="31"/>
  <c r="H16" i="31"/>
  <c r="F16" i="31"/>
  <c r="D16" i="31"/>
  <c r="K15" i="31"/>
  <c r="H15" i="31"/>
  <c r="F15" i="31"/>
  <c r="D15" i="31"/>
  <c r="K14" i="31"/>
  <c r="H14" i="31"/>
  <c r="F14" i="31"/>
  <c r="D14" i="31"/>
  <c r="K13" i="31"/>
  <c r="H13" i="31"/>
  <c r="F13" i="31"/>
  <c r="D13" i="31"/>
  <c r="K12" i="31"/>
  <c r="H12" i="31"/>
  <c r="F12" i="31"/>
  <c r="D12" i="31"/>
  <c r="K11" i="31"/>
  <c r="H11" i="31"/>
  <c r="F11" i="31"/>
  <c r="D11" i="31"/>
  <c r="K10" i="31"/>
  <c r="H10" i="31"/>
  <c r="F10" i="31"/>
  <c r="D10" i="31"/>
  <c r="K9" i="31"/>
  <c r="H9" i="31"/>
  <c r="F9" i="31"/>
  <c r="D9" i="31"/>
  <c r="K8" i="31"/>
  <c r="H8" i="31"/>
  <c r="F8" i="31"/>
  <c r="D8" i="31"/>
  <c r="K7" i="31"/>
  <c r="H7" i="31"/>
  <c r="F7" i="31"/>
  <c r="D7" i="31"/>
  <c r="K6" i="31"/>
  <c r="H6" i="31"/>
  <c r="F6" i="31"/>
  <c r="D6" i="31"/>
  <c r="K54" i="6"/>
  <c r="H54" i="6"/>
  <c r="F54" i="6"/>
  <c r="D54" i="6"/>
  <c r="K53" i="6"/>
  <c r="H53" i="6"/>
  <c r="F53" i="6"/>
  <c r="D53" i="6"/>
  <c r="K52" i="6"/>
  <c r="H52" i="6"/>
  <c r="F52" i="6"/>
  <c r="D52" i="6"/>
  <c r="K51" i="6"/>
  <c r="K50" i="6"/>
  <c r="H50" i="6"/>
  <c r="F50" i="6"/>
  <c r="D50" i="6"/>
  <c r="K49" i="6"/>
  <c r="H49" i="6"/>
  <c r="F49" i="6"/>
  <c r="D49" i="6"/>
  <c r="K48" i="6"/>
  <c r="H48" i="6"/>
  <c r="F48" i="6"/>
  <c r="D48" i="6"/>
  <c r="K47" i="6"/>
  <c r="H47" i="6"/>
  <c r="F47" i="6"/>
  <c r="D47" i="6"/>
  <c r="K46" i="6"/>
  <c r="H46" i="6"/>
  <c r="F46" i="6"/>
  <c r="D46" i="6"/>
  <c r="K45" i="6"/>
  <c r="H45" i="6"/>
  <c r="F45" i="6"/>
  <c r="D45" i="6"/>
  <c r="K44" i="6"/>
  <c r="H44" i="6"/>
  <c r="F44" i="6"/>
  <c r="D44" i="6"/>
  <c r="K43" i="6"/>
  <c r="H43" i="6"/>
  <c r="F43" i="6"/>
  <c r="D43" i="6"/>
  <c r="K42" i="6"/>
  <c r="H42" i="6"/>
  <c r="F42" i="6"/>
  <c r="D42" i="6"/>
  <c r="K41" i="6"/>
  <c r="H41" i="6"/>
  <c r="F41" i="6"/>
  <c r="D41" i="6"/>
  <c r="K40" i="6"/>
  <c r="H40" i="6"/>
  <c r="F40" i="6"/>
  <c r="D40" i="6"/>
  <c r="K39" i="6"/>
  <c r="H39" i="6"/>
  <c r="F39" i="6"/>
  <c r="D39" i="6"/>
  <c r="K38" i="6"/>
  <c r="H38" i="6"/>
  <c r="F38" i="6"/>
  <c r="D38" i="6"/>
  <c r="K37" i="6"/>
  <c r="H37" i="6"/>
  <c r="F37" i="6"/>
  <c r="D37" i="6"/>
  <c r="K36" i="6"/>
  <c r="H36" i="6"/>
  <c r="F36" i="6"/>
  <c r="D36" i="6"/>
  <c r="K35" i="6"/>
  <c r="H35" i="6"/>
  <c r="F35" i="6"/>
  <c r="D35" i="6"/>
  <c r="K34" i="6"/>
  <c r="H34" i="6"/>
  <c r="F34" i="6"/>
  <c r="D34" i="6"/>
  <c r="K33" i="6"/>
  <c r="H33" i="6"/>
  <c r="F33" i="6"/>
  <c r="D33" i="6"/>
  <c r="K32" i="6"/>
  <c r="H32" i="6"/>
  <c r="F32" i="6"/>
  <c r="D32" i="6"/>
  <c r="K31" i="6"/>
  <c r="H31" i="6"/>
  <c r="F31" i="6"/>
  <c r="D31" i="6"/>
  <c r="K30" i="6"/>
  <c r="H30" i="6"/>
  <c r="F30" i="6"/>
  <c r="D30" i="6"/>
  <c r="K29" i="6"/>
  <c r="K28" i="6"/>
  <c r="H28" i="6"/>
  <c r="K27" i="6"/>
  <c r="H27" i="6"/>
  <c r="K26" i="6"/>
  <c r="H26" i="6"/>
  <c r="F26" i="6"/>
  <c r="D26" i="6"/>
  <c r="K25" i="6"/>
  <c r="H25" i="6"/>
  <c r="F25" i="6"/>
  <c r="D25" i="6"/>
  <c r="K24" i="6"/>
  <c r="H24" i="6"/>
  <c r="F24" i="6"/>
  <c r="D24" i="6"/>
  <c r="K23" i="6"/>
  <c r="H23" i="6"/>
  <c r="F23" i="6"/>
  <c r="D23" i="6"/>
  <c r="K22" i="6"/>
  <c r="H22" i="6"/>
  <c r="F22" i="6"/>
  <c r="D22" i="6"/>
  <c r="K21" i="6"/>
  <c r="H21" i="6"/>
  <c r="F21" i="6"/>
  <c r="D21" i="6"/>
  <c r="K20" i="6"/>
  <c r="H20" i="6"/>
  <c r="F20" i="6"/>
  <c r="D20" i="6"/>
  <c r="K19" i="6"/>
  <c r="H19" i="6"/>
  <c r="F19" i="6"/>
  <c r="D19" i="6"/>
  <c r="K18" i="6"/>
  <c r="H18" i="6"/>
  <c r="F18" i="6"/>
  <c r="D18" i="6"/>
  <c r="K17" i="6"/>
  <c r="H17" i="6"/>
  <c r="F17" i="6"/>
  <c r="D17" i="6"/>
  <c r="K16" i="6"/>
  <c r="H16" i="6"/>
  <c r="F16" i="6"/>
  <c r="D16" i="6"/>
  <c r="K15" i="6"/>
  <c r="H15" i="6"/>
  <c r="F15" i="6"/>
  <c r="D15" i="6"/>
  <c r="K14" i="6"/>
  <c r="H14" i="6"/>
  <c r="F14" i="6"/>
  <c r="D14" i="6"/>
  <c r="K13" i="6"/>
  <c r="H13" i="6"/>
  <c r="F13" i="6"/>
  <c r="D13" i="6"/>
  <c r="K12" i="6"/>
  <c r="H12" i="6"/>
  <c r="F12" i="6"/>
  <c r="D12" i="6"/>
  <c r="K11" i="6"/>
  <c r="H11" i="6"/>
  <c r="F11" i="6"/>
  <c r="D11" i="6"/>
  <c r="K10" i="6"/>
  <c r="H10" i="6"/>
  <c r="F10" i="6"/>
  <c r="D10" i="6"/>
  <c r="K9" i="6"/>
  <c r="H9" i="6"/>
  <c r="F9" i="6"/>
  <c r="D9" i="6"/>
  <c r="K8" i="6"/>
  <c r="H8" i="6"/>
  <c r="F8" i="6"/>
  <c r="D8" i="6"/>
  <c r="K7" i="6"/>
  <c r="H7" i="6"/>
  <c r="F7" i="6"/>
  <c r="D7" i="6"/>
  <c r="K30" i="29"/>
  <c r="H30" i="29"/>
  <c r="F30" i="29"/>
  <c r="D30" i="29"/>
  <c r="K29" i="29"/>
  <c r="H29" i="29"/>
  <c r="F29" i="29"/>
  <c r="D29" i="29"/>
  <c r="K28" i="29"/>
  <c r="H28" i="29"/>
  <c r="F28" i="29"/>
  <c r="D28" i="29"/>
  <c r="K27" i="29"/>
  <c r="H27" i="29"/>
  <c r="F27" i="29"/>
  <c r="D27" i="29"/>
  <c r="K26" i="29"/>
  <c r="H26" i="29"/>
  <c r="F26" i="29"/>
  <c r="D26" i="29"/>
  <c r="K25" i="29"/>
  <c r="H25" i="29"/>
  <c r="F25" i="29"/>
  <c r="D25" i="29"/>
  <c r="K24" i="29"/>
  <c r="H24" i="29"/>
  <c r="F24" i="29"/>
  <c r="D24" i="29"/>
  <c r="K23" i="29"/>
  <c r="H23" i="29"/>
  <c r="F23" i="29"/>
  <c r="D23" i="29"/>
  <c r="K22" i="29"/>
  <c r="H22" i="29"/>
  <c r="F22" i="29"/>
  <c r="D22" i="29"/>
  <c r="K21" i="29"/>
  <c r="H21" i="29"/>
  <c r="F21" i="29"/>
  <c r="D21" i="29"/>
  <c r="K20" i="29"/>
  <c r="H20" i="29"/>
  <c r="F20" i="29"/>
  <c r="D20" i="29"/>
  <c r="K19" i="29"/>
  <c r="H19" i="29"/>
  <c r="F19" i="29"/>
  <c r="D19" i="29"/>
  <c r="K18" i="29"/>
  <c r="H18" i="29"/>
  <c r="F18" i="29"/>
  <c r="D18" i="29"/>
  <c r="K17" i="29"/>
  <c r="H17" i="29"/>
  <c r="F17" i="29"/>
  <c r="D17" i="29"/>
  <c r="K16" i="29"/>
  <c r="H16" i="29"/>
  <c r="F16" i="29"/>
  <c r="D16" i="29"/>
  <c r="K15" i="29"/>
  <c r="H15" i="29"/>
  <c r="F15" i="29"/>
  <c r="D15" i="29"/>
  <c r="K14" i="29"/>
  <c r="H14" i="29"/>
  <c r="F14" i="29"/>
  <c r="D14" i="29"/>
  <c r="K13" i="29"/>
  <c r="H13" i="29"/>
  <c r="F13" i="29"/>
  <c r="D13" i="29"/>
  <c r="K12" i="29"/>
  <c r="H12" i="29"/>
  <c r="F12" i="29"/>
  <c r="D12" i="29"/>
  <c r="K11" i="29"/>
  <c r="H11" i="29"/>
  <c r="F11" i="29"/>
  <c r="D11" i="29"/>
  <c r="K10" i="29"/>
  <c r="H10" i="29"/>
  <c r="F10" i="29"/>
  <c r="D10" i="29"/>
  <c r="K9" i="29"/>
  <c r="H9" i="29"/>
  <c r="F9" i="29"/>
  <c r="D9" i="29"/>
  <c r="K8" i="29"/>
  <c r="H8" i="29"/>
  <c r="F8" i="29"/>
  <c r="D8" i="29"/>
  <c r="K7" i="29"/>
  <c r="H7" i="29"/>
  <c r="F7" i="29"/>
  <c r="D7" i="29"/>
  <c r="K6" i="29"/>
  <c r="H6" i="29"/>
  <c r="F6" i="29"/>
  <c r="D6" i="29"/>
  <c r="K22" i="30"/>
  <c r="H22" i="30"/>
  <c r="F22" i="30"/>
  <c r="D22" i="30"/>
  <c r="K21" i="30"/>
  <c r="H21" i="30"/>
  <c r="F21" i="30"/>
  <c r="D21" i="30"/>
  <c r="K20" i="30"/>
  <c r="H20" i="30"/>
  <c r="F20" i="30"/>
  <c r="D20" i="30"/>
  <c r="K19" i="30"/>
  <c r="H19" i="30"/>
  <c r="F19" i="30"/>
  <c r="D19" i="30"/>
  <c r="K18" i="30"/>
  <c r="H18" i="30"/>
  <c r="F18" i="30"/>
  <c r="D18" i="30"/>
  <c r="K17" i="30"/>
  <c r="H17" i="30"/>
  <c r="F17" i="30"/>
  <c r="D17" i="30"/>
  <c r="K16" i="30"/>
  <c r="H16" i="30"/>
  <c r="F16" i="30"/>
  <c r="D16" i="30"/>
  <c r="K15" i="30"/>
  <c r="H15" i="30"/>
  <c r="F15" i="30"/>
  <c r="D15" i="30"/>
  <c r="K14" i="30"/>
  <c r="H14" i="30"/>
  <c r="F14" i="30"/>
  <c r="D14" i="30"/>
  <c r="K13" i="30"/>
  <c r="H13" i="30"/>
  <c r="F13" i="30"/>
  <c r="D13" i="30"/>
  <c r="K12" i="30"/>
  <c r="H12" i="30"/>
  <c r="F12" i="30"/>
  <c r="D12" i="30"/>
  <c r="K11" i="30"/>
  <c r="H11" i="30"/>
  <c r="F11" i="30"/>
  <c r="D11" i="30"/>
  <c r="K10" i="30"/>
  <c r="H10" i="30"/>
  <c r="F10" i="30"/>
  <c r="D10" i="30"/>
  <c r="K9" i="30"/>
  <c r="H9" i="30"/>
  <c r="F9" i="30"/>
  <c r="D9" i="30"/>
  <c r="K8" i="30"/>
  <c r="H8" i="30"/>
  <c r="F8" i="30"/>
  <c r="D8" i="30"/>
  <c r="K7" i="30"/>
  <c r="H7" i="30"/>
  <c r="F7" i="30"/>
  <c r="D7" i="30"/>
  <c r="K6" i="30"/>
  <c r="H6" i="30"/>
  <c r="F6" i="30"/>
  <c r="D6" i="30"/>
  <c r="K34" i="28"/>
  <c r="H34" i="28"/>
  <c r="F34" i="28"/>
  <c r="D34" i="28"/>
  <c r="K33" i="28"/>
  <c r="H33" i="28"/>
  <c r="F33" i="28"/>
  <c r="D33" i="28"/>
  <c r="K32" i="28"/>
  <c r="H32" i="28"/>
  <c r="F32" i="28"/>
  <c r="D32" i="28"/>
  <c r="K31" i="28"/>
  <c r="H31" i="28"/>
  <c r="F31" i="28"/>
  <c r="D31" i="28"/>
  <c r="K30" i="28"/>
  <c r="H30" i="28"/>
  <c r="F30" i="28"/>
  <c r="D30" i="28"/>
  <c r="K29" i="28"/>
  <c r="H29" i="28"/>
  <c r="F29" i="28"/>
  <c r="D29" i="28"/>
  <c r="K28" i="28"/>
  <c r="H28" i="28"/>
  <c r="F28" i="28"/>
  <c r="D28" i="28"/>
  <c r="K27" i="28"/>
  <c r="H27" i="28"/>
  <c r="F27" i="28"/>
  <c r="D27" i="28"/>
  <c r="K26" i="28"/>
  <c r="H26" i="28"/>
  <c r="F26" i="28"/>
  <c r="D26" i="28"/>
  <c r="K25" i="28"/>
  <c r="H25" i="28"/>
  <c r="F25" i="28"/>
  <c r="D25" i="28"/>
  <c r="K24" i="28"/>
  <c r="H24" i="28"/>
  <c r="F24" i="28"/>
  <c r="D24" i="28"/>
  <c r="K23" i="28"/>
  <c r="H23" i="28"/>
  <c r="F23" i="28"/>
  <c r="D23" i="28"/>
  <c r="K22" i="28"/>
  <c r="H22" i="28"/>
  <c r="F22" i="28"/>
  <c r="D22" i="28"/>
  <c r="K21" i="28"/>
  <c r="H21" i="28"/>
  <c r="F21" i="28"/>
  <c r="D21" i="28"/>
  <c r="K20" i="28"/>
  <c r="H20" i="28"/>
  <c r="F20" i="28"/>
  <c r="D20" i="28"/>
  <c r="K19" i="28"/>
  <c r="H19" i="28"/>
  <c r="F19" i="28"/>
  <c r="D19" i="28"/>
  <c r="K18" i="28"/>
  <c r="H18" i="28"/>
  <c r="F18" i="28"/>
  <c r="D18" i="28"/>
  <c r="K17" i="28"/>
  <c r="H17" i="28"/>
  <c r="F17" i="28"/>
  <c r="D17" i="28"/>
  <c r="K16" i="28"/>
  <c r="H16" i="28"/>
  <c r="F16" i="28"/>
  <c r="D16" i="28"/>
  <c r="K15" i="28"/>
  <c r="H15" i="28"/>
  <c r="F15" i="28"/>
  <c r="D15" i="28"/>
  <c r="K14" i="28"/>
  <c r="H14" i="28"/>
  <c r="F14" i="28"/>
  <c r="D14" i="28"/>
  <c r="K13" i="28"/>
  <c r="H13" i="28"/>
  <c r="F13" i="28"/>
  <c r="D13" i="28"/>
  <c r="K12" i="28"/>
  <c r="H12" i="28"/>
  <c r="F12" i="28"/>
  <c r="D12" i="28"/>
  <c r="K11" i="28"/>
  <c r="H11" i="28"/>
  <c r="F11" i="28"/>
  <c r="D11" i="28"/>
  <c r="K10" i="28"/>
  <c r="H10" i="28"/>
  <c r="F10" i="28"/>
  <c r="D10" i="28"/>
  <c r="K9" i="28"/>
  <c r="H9" i="28"/>
  <c r="F9" i="28"/>
  <c r="D9" i="28"/>
  <c r="K8" i="28"/>
  <c r="H8" i="28"/>
  <c r="F8" i="28"/>
  <c r="D8" i="28"/>
  <c r="K7" i="28"/>
  <c r="H7" i="28"/>
  <c r="F7" i="28"/>
  <c r="D7" i="28"/>
  <c r="K6" i="28"/>
  <c r="H6" i="28"/>
  <c r="F6" i="28"/>
  <c r="D6" i="28"/>
  <c r="K24" i="8"/>
  <c r="H24" i="8"/>
  <c r="F24" i="8"/>
  <c r="D24" i="8"/>
  <c r="K23" i="8"/>
  <c r="H23" i="8"/>
  <c r="F23" i="8"/>
  <c r="D23" i="8"/>
  <c r="K22" i="8"/>
  <c r="H22" i="8"/>
  <c r="F22" i="8"/>
  <c r="D22" i="8"/>
  <c r="K21" i="8"/>
  <c r="H21" i="8"/>
  <c r="F21" i="8"/>
  <c r="D21" i="8"/>
  <c r="K20" i="8"/>
  <c r="H20" i="8"/>
  <c r="K19" i="8"/>
  <c r="H19" i="8"/>
  <c r="K18" i="8"/>
  <c r="H18" i="8"/>
  <c r="F18" i="8"/>
  <c r="D18" i="8"/>
  <c r="K17" i="8"/>
  <c r="H17" i="8"/>
  <c r="F17" i="8"/>
  <c r="D17" i="8"/>
  <c r="K16" i="8"/>
  <c r="H16" i="8"/>
  <c r="F16" i="8"/>
  <c r="D16" i="8"/>
  <c r="K15" i="8"/>
  <c r="H15" i="8"/>
  <c r="F15" i="8"/>
  <c r="D15" i="8"/>
  <c r="K14" i="8"/>
  <c r="H14" i="8"/>
  <c r="F14" i="8"/>
  <c r="D14" i="8"/>
  <c r="K13" i="8"/>
  <c r="H13" i="8"/>
  <c r="F13" i="8"/>
  <c r="D13" i="8"/>
  <c r="K12" i="8"/>
  <c r="H12" i="8"/>
  <c r="F12" i="8"/>
  <c r="D12" i="8"/>
  <c r="K11" i="8"/>
  <c r="H11" i="8"/>
  <c r="F11" i="8"/>
  <c r="D11" i="8"/>
  <c r="K10" i="8"/>
  <c r="H10" i="8"/>
  <c r="F10" i="8"/>
  <c r="D10" i="8"/>
  <c r="K9" i="8"/>
  <c r="H9" i="8"/>
  <c r="F9" i="8"/>
  <c r="D9" i="8"/>
  <c r="K8" i="8"/>
  <c r="H8" i="8"/>
  <c r="F8" i="8"/>
  <c r="D8" i="8"/>
  <c r="K7" i="8"/>
  <c r="H7" i="8"/>
  <c r="F7" i="8"/>
  <c r="D7" i="8"/>
  <c r="K39" i="27"/>
  <c r="H39" i="27"/>
  <c r="F39" i="27"/>
  <c r="D39" i="27"/>
  <c r="K38" i="27"/>
  <c r="H38" i="27"/>
  <c r="F38" i="27"/>
  <c r="D38" i="27"/>
  <c r="K37" i="27"/>
  <c r="H37" i="27"/>
  <c r="F37" i="27"/>
  <c r="D37" i="27"/>
  <c r="K36" i="27"/>
  <c r="H36" i="27"/>
  <c r="F36" i="27"/>
  <c r="D36" i="27"/>
  <c r="K35" i="27"/>
  <c r="H35" i="27"/>
  <c r="F35" i="27"/>
  <c r="D35" i="27"/>
  <c r="K34" i="27"/>
  <c r="H34" i="27"/>
  <c r="F34" i="27"/>
  <c r="D34" i="27"/>
  <c r="K33" i="27"/>
  <c r="H33" i="27"/>
  <c r="F33" i="27"/>
  <c r="D33" i="27"/>
  <c r="K32" i="27"/>
  <c r="H32" i="27"/>
  <c r="F32" i="27"/>
  <c r="D32" i="27"/>
  <c r="K31" i="27"/>
  <c r="H31" i="27"/>
  <c r="F31" i="27"/>
  <c r="D31" i="27"/>
  <c r="K30" i="27"/>
  <c r="H30" i="27"/>
  <c r="F30" i="27"/>
  <c r="D30" i="27"/>
  <c r="K29" i="27"/>
  <c r="H29" i="27"/>
  <c r="F29" i="27"/>
  <c r="D29" i="27"/>
  <c r="K28" i="27"/>
  <c r="H28" i="27"/>
  <c r="F28" i="27"/>
  <c r="D28" i="27"/>
  <c r="K27" i="27"/>
  <c r="H27" i="27"/>
  <c r="F27" i="27"/>
  <c r="D27" i="27"/>
  <c r="K26" i="27"/>
  <c r="H26" i="27"/>
  <c r="F26" i="27"/>
  <c r="D26" i="27"/>
  <c r="K25" i="27"/>
  <c r="H25" i="27"/>
  <c r="F25" i="27"/>
  <c r="D25" i="27"/>
  <c r="K24" i="27"/>
  <c r="H24" i="27"/>
  <c r="F24" i="27"/>
  <c r="D24" i="27"/>
  <c r="K23" i="27"/>
  <c r="H23" i="27"/>
  <c r="F23" i="27"/>
  <c r="D23" i="27"/>
  <c r="K22" i="27"/>
  <c r="H22" i="27"/>
  <c r="F22" i="27"/>
  <c r="D22" i="27"/>
  <c r="K21" i="27"/>
  <c r="H21" i="27"/>
  <c r="F21" i="27"/>
  <c r="D21" i="27"/>
  <c r="K20" i="27"/>
  <c r="H20" i="27"/>
  <c r="F20" i="27"/>
  <c r="D20" i="27"/>
  <c r="K19" i="27"/>
  <c r="H19" i="27"/>
  <c r="F19" i="27"/>
  <c r="D19" i="27"/>
  <c r="K18" i="27"/>
  <c r="H18" i="27"/>
  <c r="F18" i="27"/>
  <c r="D18" i="27"/>
  <c r="K17" i="27"/>
  <c r="H17" i="27"/>
  <c r="F17" i="27"/>
  <c r="D17" i="27"/>
  <c r="K16" i="27"/>
  <c r="H16" i="27"/>
  <c r="F16" i="27"/>
  <c r="D16" i="27"/>
  <c r="K15" i="27"/>
  <c r="H15" i="27"/>
  <c r="F15" i="27"/>
  <c r="D15" i="27"/>
  <c r="K14" i="27"/>
  <c r="H14" i="27"/>
  <c r="F14" i="27"/>
  <c r="D14" i="27"/>
  <c r="K13" i="27"/>
  <c r="H13" i="27"/>
  <c r="F13" i="27"/>
  <c r="D13" i="27"/>
  <c r="K12" i="27"/>
  <c r="H12" i="27"/>
  <c r="F12" i="27"/>
  <c r="D12" i="27"/>
  <c r="K11" i="27"/>
  <c r="H11" i="27"/>
  <c r="F11" i="27"/>
  <c r="D11" i="27"/>
  <c r="K10" i="27"/>
  <c r="H10" i="27"/>
  <c r="F10" i="27"/>
  <c r="D10" i="27"/>
  <c r="K9" i="27"/>
  <c r="H9" i="27"/>
  <c r="F9" i="27"/>
  <c r="D9" i="27"/>
  <c r="K8" i="27"/>
  <c r="H8" i="27"/>
  <c r="F8" i="27"/>
  <c r="D8" i="27"/>
  <c r="K7" i="27"/>
  <c r="H7" i="27"/>
  <c r="F7" i="27"/>
  <c r="D7" i="27"/>
  <c r="K6" i="27"/>
  <c r="H6" i="27"/>
  <c r="F6" i="27"/>
  <c r="D6" i="27"/>
  <c r="K31" i="26"/>
  <c r="H31" i="26"/>
  <c r="F31" i="26"/>
  <c r="D31" i="26"/>
  <c r="K30" i="26"/>
  <c r="H30" i="26"/>
  <c r="F30" i="26"/>
  <c r="D30" i="26"/>
  <c r="K29" i="26"/>
  <c r="H29" i="26"/>
  <c r="F29" i="26"/>
  <c r="D29" i="26"/>
  <c r="K28" i="26"/>
  <c r="H28" i="26"/>
  <c r="F28" i="26"/>
  <c r="D28" i="26"/>
  <c r="K27" i="26"/>
  <c r="H27" i="26"/>
  <c r="F27" i="26"/>
  <c r="D27" i="26"/>
  <c r="K26" i="26"/>
  <c r="H26" i="26"/>
  <c r="F26" i="26"/>
  <c r="D26" i="26"/>
  <c r="K25" i="26"/>
  <c r="H25" i="26"/>
  <c r="F25" i="26"/>
  <c r="D25" i="26"/>
  <c r="K24" i="26"/>
  <c r="H24" i="26"/>
  <c r="F24" i="26"/>
  <c r="D24" i="26"/>
  <c r="K23" i="26"/>
  <c r="H23" i="26"/>
  <c r="F23" i="26"/>
  <c r="D23" i="26"/>
  <c r="K22" i="26"/>
  <c r="H22" i="26"/>
  <c r="F22" i="26"/>
  <c r="D22" i="26"/>
  <c r="K21" i="26"/>
  <c r="H21" i="26"/>
  <c r="F21" i="26"/>
  <c r="D21" i="26"/>
  <c r="K20" i="26"/>
  <c r="H20" i="26"/>
  <c r="F20" i="26"/>
  <c r="D20" i="26"/>
  <c r="K19" i="26"/>
  <c r="H19" i="26"/>
  <c r="F19" i="26"/>
  <c r="D19" i="26"/>
  <c r="K18" i="26"/>
  <c r="H18" i="26"/>
  <c r="F18" i="26"/>
  <c r="D18" i="26"/>
  <c r="K17" i="26"/>
  <c r="H17" i="26"/>
  <c r="F17" i="26"/>
  <c r="D17" i="26"/>
  <c r="K16" i="26"/>
  <c r="H16" i="26"/>
  <c r="F16" i="26"/>
  <c r="D16" i="26"/>
  <c r="K15" i="26"/>
  <c r="H15" i="26"/>
  <c r="F15" i="26"/>
  <c r="D15" i="26"/>
  <c r="K14" i="26"/>
  <c r="H14" i="26"/>
  <c r="F14" i="26"/>
  <c r="D14" i="26"/>
  <c r="K13" i="26"/>
  <c r="H13" i="26"/>
  <c r="F13" i="26"/>
  <c r="D13" i="26"/>
  <c r="K12" i="26"/>
  <c r="H12" i="26"/>
  <c r="F12" i="26"/>
  <c r="D12" i="26"/>
  <c r="K11" i="26"/>
  <c r="H11" i="26"/>
  <c r="F11" i="26"/>
  <c r="D11" i="26"/>
  <c r="K10" i="26"/>
  <c r="H10" i="26"/>
  <c r="F10" i="26"/>
  <c r="D10" i="26"/>
  <c r="K9" i="26"/>
  <c r="H9" i="26"/>
  <c r="F9" i="26"/>
  <c r="D9" i="26"/>
  <c r="K8" i="26"/>
  <c r="H8" i="26"/>
  <c r="F8" i="26"/>
  <c r="D8" i="26"/>
  <c r="K7" i="26"/>
  <c r="H7" i="26"/>
  <c r="F7" i="26"/>
  <c r="D7" i="26"/>
  <c r="K6" i="26"/>
  <c r="H6" i="26"/>
  <c r="F6" i="26"/>
  <c r="D6" i="26"/>
  <c r="K40" i="3"/>
  <c r="H40" i="3"/>
  <c r="F40" i="3"/>
  <c r="D40" i="3"/>
  <c r="K39" i="3"/>
  <c r="H39" i="3"/>
  <c r="F39" i="3"/>
  <c r="D39" i="3"/>
  <c r="K38" i="3"/>
  <c r="H38" i="3"/>
  <c r="F38" i="3"/>
  <c r="D38" i="3"/>
  <c r="K37" i="3"/>
  <c r="H37" i="3"/>
  <c r="F37" i="3"/>
  <c r="D37" i="3"/>
</calcChain>
</file>

<file path=xl/sharedStrings.xml><?xml version="1.0" encoding="utf-8"?>
<sst xmlns="http://schemas.openxmlformats.org/spreadsheetml/2006/main" count="7079" uniqueCount="1749">
  <si>
    <t>Total Medicaid Enrollees</t>
  </si>
  <si>
    <t>% EDB Duals with Medicaid Reported HIC</t>
  </si>
  <si>
    <t>% Total Enrollees in MC Anytime During Year</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</si>
  <si>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</si>
  <si>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</si>
  <si>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</si>
  <si>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</si>
  <si>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</si>
  <si>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</si>
  <si>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</si>
  <si>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</si>
  <si>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Measure</t>
  </si>
  <si>
    <t>Total Number of Claims</t>
  </si>
  <si>
    <t>Total FFS Claims</t>
  </si>
  <si>
    <t>% Claims with TPL</t>
  </si>
  <si>
    <t>% Claims with Leave Days</t>
  </si>
  <si>
    <t>% Claims with Span Bill</t>
  </si>
  <si>
    <t>Total Number of Records</t>
  </si>
  <si>
    <t>% with Valid 5 Digit Zip Code Format</t>
  </si>
  <si>
    <t>% Age 0</t>
  </si>
  <si>
    <t xml:space="preserve">% with County Code </t>
  </si>
  <si>
    <t>% Drug Claims with Quantity</t>
  </si>
  <si>
    <t xml:space="preserve">Total MC Enrollees </t>
  </si>
  <si>
    <t>% White</t>
  </si>
  <si>
    <t>% Black</t>
  </si>
  <si>
    <t>% Native American/Alaskan Native</t>
  </si>
  <si>
    <t>% Asian</t>
  </si>
  <si>
    <t># Claims with &gt; $200,000 Paid</t>
  </si>
  <si>
    <t>% Non-Dual FFS Enrollees with Maternal Delivery</t>
  </si>
  <si>
    <t>% Claims with &lt; $0 Paid</t>
  </si>
  <si>
    <t>% Claims with &gt; $0 Paid</t>
  </si>
  <si>
    <t>% Begin Date = Admission Date</t>
  </si>
  <si>
    <t>% Claims with Primary Diagnosis Code</t>
  </si>
  <si>
    <t>% CPT-4 Indicator Claims with CPT-4 Format = 5 Digits</t>
  </si>
  <si>
    <t>% Claims with HMO Capitation Payment</t>
  </si>
  <si>
    <t>% Claims with PCCM Capitation Payment</t>
  </si>
  <si>
    <t>% Outpatient Claims with Span Bill</t>
  </si>
  <si>
    <t>% Home Health Claims with Span Bill</t>
  </si>
  <si>
    <t>% Other Claims with Span Bill</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</si>
  <si>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</si>
  <si>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</si>
  <si>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</si>
  <si>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</si>
  <si>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</si>
  <si>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</si>
  <si>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</si>
  <si>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</si>
  <si>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</si>
  <si>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</si>
  <si>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</si>
  <si>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 with Procedure Code with Other Code Indicator</t>
  </si>
  <si>
    <t>% Drug Claims (MAX TOS = 16)</t>
  </si>
  <si>
    <t>% Durable Medical Equipment Claims (MAX TOS = 51)</t>
  </si>
  <si>
    <t>% Drug Claims with Days Supply</t>
  </si>
  <si>
    <t>% Claims with Over-the-Counter Drug Class</t>
  </si>
  <si>
    <t>% Claims with Prescription Drug Class</t>
  </si>
  <si>
    <t>% Claims with Multiple Sources</t>
  </si>
  <si>
    <t>% Claims with Single Source (No Generic)</t>
  </si>
  <si>
    <t>Total Medicaid Paid</t>
  </si>
  <si>
    <t xml:space="preserve">Total Medicaid Person-Years of Enrollment </t>
  </si>
  <si>
    <t>% Native Hawaiian or Other Pacific Islander</t>
  </si>
  <si>
    <t>% More Than One Race</t>
  </si>
  <si>
    <t>% Unknown Race</t>
  </si>
  <si>
    <t>% Hispanic/Latino (Included with Race Categories Prior to 2005)</t>
  </si>
  <si>
    <t>% of Hispanic/Latino with Unknown Race</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</si>
  <si>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</si>
  <si>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</si>
  <si>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</si>
  <si>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</si>
  <si>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</si>
  <si>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</si>
  <si>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 Enrolled in Any Section 1915(c) Waiver</t>
  </si>
  <si>
    <t>% of Section 1915(c) Waiver Enrollees with Any HMO/HIO Enrollment</t>
  </si>
  <si>
    <t>Total Enrollees in June</t>
  </si>
  <si>
    <t>Maximum Medicaid Paid</t>
  </si>
  <si>
    <t># of Enrollees with Total Medicaid Paid &gt; $1,000,000</t>
  </si>
  <si>
    <t># of Enrollees with Total Medicaid Paid &gt; $500,000</t>
  </si>
  <si>
    <t>Total Medicaid Person-Years of Enrollment</t>
  </si>
  <si>
    <t>% EDB Duals Ever Enrolled in HMO/HIOs</t>
  </si>
  <si>
    <t>% EDB Duals in PHP Only or PHP/PCCM Only</t>
  </si>
  <si>
    <t>% EDB Duals in PCCM Only</t>
  </si>
  <si>
    <t>% Section 1915(c) Waiver Enrollees Ever Enrolled in HMO/HIOs</t>
  </si>
  <si>
    <t>% Section 1915(c) Waiver Enrollees in PCCM Only</t>
  </si>
  <si>
    <t>Total Non-Dual FFS Person-Years of Enrollment</t>
  </si>
  <si>
    <t>Total FFS Medicaid Paid</t>
  </si>
  <si>
    <t>% Non-Dual FFS Enrollees with IP Claims (MAX TOS = 01)</t>
  </si>
  <si>
    <t>% with Ratio of ILTC Days/Enrollment Days &gt; 1</t>
  </si>
  <si>
    <t>% Non-Dual FFS Enrollees with Drug Claims (MAX TOS = 16)</t>
  </si>
  <si>
    <t>Total EDB Dual FFS Person-Years of Enrollment</t>
  </si>
  <si>
    <t>% FFS Duals with IP Claims (MAX TOS = 01)</t>
  </si>
  <si>
    <t>% FFS Duals with Drug Claims (MAX TOS = 16)</t>
  </si>
  <si>
    <t>% FFS Enrollees Who Are Recipients</t>
  </si>
  <si>
    <t>% Aged Who Are Recipients</t>
  </si>
  <si>
    <t>% Disabled Who Are Recipients</t>
  </si>
  <si>
    <t>% Child Who Are Recipients</t>
  </si>
  <si>
    <t>% Adults Who Are Recipients</t>
  </si>
  <si>
    <t>Total FFS Person-Years of Enrollment</t>
  </si>
  <si>
    <t>% FFS Enrollees with Drug Claims (MAX TOS = 16)</t>
  </si>
  <si>
    <t>June % Full Scope Benefits (RBF = 1)</t>
  </si>
  <si>
    <t>June % Unknown Benefits (RBF = 9)</t>
  </si>
  <si>
    <t>Aged Total</t>
  </si>
  <si>
    <t>Disabled Total</t>
  </si>
  <si>
    <t>Disabled</t>
  </si>
  <si>
    <t>Disabled EDB Dual FFS Total</t>
  </si>
  <si>
    <t>Child Total</t>
  </si>
  <si>
    <t xml:space="preserve">Adult Total </t>
  </si>
  <si>
    <t>Adult</t>
  </si>
  <si>
    <t>Total Capitation Payments</t>
  </si>
  <si>
    <t>Ratio of Capitation Claims to Person-Month Enrollment in MC</t>
  </si>
  <si>
    <t>% Non-EDB Duals Without Valid SSN</t>
  </si>
  <si>
    <t>% Non-EDB Duals Who Are Children/Adults</t>
  </si>
  <si>
    <t>% Aged Enrollees in Section 1915(c) Waiver</t>
  </si>
  <si>
    <t>% Disabled Enrollees in Section 1915(c) Waiver</t>
  </si>
  <si>
    <t>% Child Enrollees in Section 1915(c) Waiver</t>
  </si>
  <si>
    <t>% Adult Enrollees in Section 1915(c) Waiver</t>
  </si>
  <si>
    <t xml:space="preserve">Total EDB Duals </t>
  </si>
  <si>
    <t>% Non-Dual FFS Enrollees with All Other Claims</t>
  </si>
  <si>
    <t xml:space="preserve">% FFS Duals with All Other Claims </t>
  </si>
  <si>
    <t xml:space="preserve">% FFS Enrollees with All Other Claims </t>
  </si>
  <si>
    <t>% Encounter Claims</t>
  </si>
  <si>
    <t xml:space="preserve">% Supplemental Claims </t>
  </si>
  <si>
    <t>% Section 1915(c) Waiver Enrollees in PHP Only or PHP and PCCM Only</t>
  </si>
  <si>
    <t># Non-Dual FFS Enrollees with MSIS Dual Code but No EDB Confirmation</t>
  </si>
  <si>
    <t>Number of FFS Non-Duals with FFS Medicaid Paid &gt; $1,000,000</t>
  </si>
  <si>
    <t>Number of FFS Non-Duals with FFS Medicaid Paid &gt; $500,000</t>
  </si>
  <si>
    <t>Maximum FFS Medicaid Paid</t>
  </si>
  <si>
    <t>Number of FFS Duals with FFS Medicaid Paid &gt; $500,000</t>
  </si>
  <si>
    <t>Number of FFS Enrollees with FFS Medicaid Paid &gt; $1,000,000</t>
  </si>
  <si>
    <t>Number of FFS Enrollees with FFS Medicaid Paid &gt; $500,000</t>
  </si>
  <si>
    <t>% MH Aged claims with MH Aged Covered Days</t>
  </si>
  <si>
    <t>% IP Psych, Age &lt; 21 Claims with IP Psych Covered Days</t>
  </si>
  <si>
    <t># of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</si>
  <si>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</si>
  <si>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</si>
  <si>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</si>
  <si>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</si>
  <si>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</si>
  <si>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</si>
  <si>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 xml:space="preserve"># with ONLY S-CHIP Enrollment </t>
  </si>
  <si>
    <t xml:space="preserve">% with ONLY S-CHIP Enrollment </t>
  </si>
  <si>
    <t># with ANY S-CHIP Enrollment</t>
  </si>
  <si>
    <t>% with ANY S-CHIP Enrollment</t>
  </si>
  <si>
    <t xml:space="preserve">Total Person-Years of Enrollment with ANY S-CHIP Enrollment </t>
  </si>
  <si>
    <t># with Any M-CHIP Enrollment</t>
  </si>
  <si>
    <t>Total Person-Years of Enrollment Any M-CHIP</t>
  </si>
  <si>
    <t>% Records with Duplicated SSNs</t>
  </si>
  <si>
    <t>% Enrollees with MSIS Date of Death During Year</t>
  </si>
  <si>
    <t>% Enrollees with SSA Date of Death During Year</t>
  </si>
  <si>
    <t>% Enrollees with MSIS, SSA, or EDB Date of Death During Year</t>
  </si>
  <si>
    <t>% EDB Duals with MSIS Date of Death During Year</t>
  </si>
  <si>
    <t>% EDB Duals with SSA Date of Death During Year</t>
  </si>
  <si>
    <t>% EDB Duals with EDB, MSIS, or SSA Date of Death During Year</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</si>
  <si>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</si>
  <si>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</si>
  <si>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</si>
  <si>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</si>
  <si>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Total HMO/HIO Payments (Among People not Enrolled)</t>
  </si>
  <si>
    <t>% of Enrollees with Total Medicaid Paid = $0</t>
  </si>
  <si>
    <t># Enrollees with HMO/HIO Payments but No Enrollment in HMO/HIO or PACE</t>
  </si>
  <si>
    <t>% Claims with Admission Date</t>
  </si>
  <si>
    <t>% Claims with Patient Status</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</si>
  <si>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</si>
  <si>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</si>
  <si>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</si>
  <si>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</si>
  <si>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</si>
  <si>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</si>
  <si>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</si>
  <si>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</si>
  <si>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 with ANY M-CHIP Enrollment</t>
  </si>
  <si>
    <t>% Age 1-5</t>
  </si>
  <si>
    <t>% Age 6-18</t>
  </si>
  <si>
    <t>% Age 19-20</t>
  </si>
  <si>
    <t>% Age 21-44</t>
  </si>
  <si>
    <t>% Age 45-64</t>
  </si>
  <si>
    <t>% Age 65-74</t>
  </si>
  <si>
    <t>% Age 75-84</t>
  </si>
  <si>
    <t>% Female</t>
  </si>
  <si>
    <t>% Male</t>
  </si>
  <si>
    <t># with 0 Days but Positive Months of Enrollment</t>
  </si>
  <si>
    <t>% EDB Duals - Female</t>
  </si>
  <si>
    <t>% EDB Duals - Male</t>
  </si>
  <si>
    <t>June # Aged</t>
  </si>
  <si>
    <t>June # Disabled</t>
  </si>
  <si>
    <t>June # Child</t>
  </si>
  <si>
    <t>June # Adult</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</si>
  <si>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</si>
  <si>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</si>
  <si>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</si>
  <si>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</si>
  <si>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</si>
  <si>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</si>
  <si>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</si>
  <si>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</si>
  <si>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</si>
  <si>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</si>
  <si>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</si>
  <si>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</si>
  <si>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</si>
  <si>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</si>
  <si>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</si>
  <si>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 with MSIS Date of Death Prior to MAX CY</t>
  </si>
  <si>
    <t># with SSA Date of Death Prior to MAX CY</t>
  </si>
  <si>
    <t>% with SSA Death Prior to MAX CY Who Have $0 Medicaid Paid</t>
  </si>
  <si>
    <t>% Claims with &gt; 0 Prepaid Plan Value</t>
  </si>
  <si>
    <t xml:space="preserve">% MH Aged claims with MH Aged Covered Days  &gt; 0 </t>
  </si>
  <si>
    <t># HMO or PACE Capitation Claims</t>
  </si>
  <si>
    <t>% Claims with &gt; 0 Prepaid Plan Service Value</t>
  </si>
  <si>
    <t># Age 0-18, Excluding Instititionalized</t>
  </si>
  <si>
    <t># Age 19-20, Excluding Institutionalized</t>
  </si>
  <si>
    <t># Age 21-64, Excluding Institutionalized</t>
  </si>
  <si>
    <t>Percentage of HMO/HIO or PHP Enrollees with Encounter Records</t>
  </si>
  <si>
    <t>Expected Range</t>
  </si>
  <si>
    <t>N/A</t>
  </si>
  <si>
    <t>95-100</t>
  </si>
  <si>
    <t>5-20</t>
  </si>
  <si>
    <t>&gt;1%</t>
  </si>
  <si>
    <t>0</t>
  </si>
  <si>
    <t>$2000-$7000</t>
  </si>
  <si>
    <t>&gt;0 - 10</t>
  </si>
  <si>
    <t>&gt;1</t>
  </si>
  <si>
    <t>&gt;3</t>
  </si>
  <si>
    <t>2-&lt;8</t>
  </si>
  <si>
    <t>98-100</t>
  </si>
  <si>
    <t>&gt;0-5</t>
  </si>
  <si>
    <t>&gt;=2</t>
  </si>
  <si>
    <t>5-30</t>
  </si>
  <si>
    <t>15-75</t>
  </si>
  <si>
    <t>25-70</t>
  </si>
  <si>
    <t>35-70</t>
  </si>
  <si>
    <t>&gt;=90</t>
  </si>
  <si>
    <t>75-90</t>
  </si>
  <si>
    <t>1-10</t>
  </si>
  <si>
    <t>&gt;0-2</t>
  </si>
  <si>
    <t>&gt;0-3</t>
  </si>
  <si>
    <t>&gt; 1%</t>
  </si>
  <si>
    <t>$50-$100</t>
  </si>
  <si>
    <t>75-99</t>
  </si>
  <si>
    <t>&gt;0-20</t>
  </si>
  <si>
    <t>&gt;0-10</t>
  </si>
  <si>
    <t>1-20</t>
  </si>
  <si>
    <t>1-5</t>
  </si>
  <si>
    <t>8-98</t>
  </si>
  <si>
    <t>$75-$300</t>
  </si>
  <si>
    <t>$20-$250</t>
  </si>
  <si>
    <t>3-5</t>
  </si>
  <si>
    <t>&gt;95</t>
  </si>
  <si>
    <t>50-90</t>
  </si>
  <si>
    <t>&lt;5</t>
  </si>
  <si>
    <t>&gt;0 - 15</t>
  </si>
  <si>
    <t>10-35</t>
  </si>
  <si>
    <t>2-20</t>
  </si>
  <si>
    <t>0.5-8</t>
  </si>
  <si>
    <t>3-25</t>
  </si>
  <si>
    <t>2-25</t>
  </si>
  <si>
    <t>&gt;0-25</t>
  </si>
  <si>
    <t>4-20</t>
  </si>
  <si>
    <t>&lt;3</t>
  </si>
  <si>
    <t>&lt;25</t>
  </si>
  <si>
    <t>&gt;0</t>
  </si>
  <si>
    <t>&lt;1</t>
  </si>
  <si>
    <t>$20-90</t>
  </si>
  <si>
    <t>$10-60</t>
  </si>
  <si>
    <t>$10-100</t>
  </si>
  <si>
    <t>$20-100</t>
  </si>
  <si>
    <t>10-60</t>
  </si>
  <si>
    <t>&gt;60</t>
  </si>
  <si>
    <t>85-100</t>
  </si>
  <si>
    <t>5-25</t>
  </si>
  <si>
    <t>40-70</t>
  </si>
  <si>
    <t>20-55</t>
  </si>
  <si>
    <t>$15-$60</t>
  </si>
  <si>
    <t>&gt;0-15</t>
  </si>
  <si>
    <t>95-99</t>
  </si>
  <si>
    <t>&gt;0 - 6</t>
  </si>
  <si>
    <t>&gt;98</t>
  </si>
  <si>
    <t>&lt;2%</t>
  </si>
  <si>
    <t>&gt;=95%</t>
  </si>
  <si>
    <t>&lt;5%</t>
  </si>
  <si>
    <t>&lt;10%</t>
  </si>
  <si>
    <t>&gt;=98%</t>
  </si>
  <si>
    <t>2-8%</t>
  </si>
  <si>
    <t>40-70%</t>
  </si>
  <si>
    <t>&gt;=90%</t>
  </si>
  <si>
    <t>30-55%</t>
  </si>
  <si>
    <t>5-10%</t>
  </si>
  <si>
    <t>&gt;=99%</t>
  </si>
  <si>
    <t>&gt;=80%</t>
  </si>
  <si>
    <t>100%</t>
  </si>
  <si>
    <t>&lt;15%</t>
  </si>
  <si>
    <t>&lt;=40%</t>
  </si>
  <si>
    <t>&gt;80%</t>
  </si>
  <si>
    <t>0%</t>
  </si>
  <si>
    <t>2-15%</t>
  </si>
  <si>
    <t>&lt;20%</t>
  </si>
  <si>
    <t>.9-2</t>
  </si>
  <si>
    <t>&gt;98%</t>
  </si>
  <si>
    <t>65-90%</t>
  </si>
  <si>
    <t>90-100%</t>
  </si>
  <si>
    <t>85-100%</t>
  </si>
  <si>
    <t>80-100%</t>
  </si>
  <si>
    <t>Total Number of Stays</t>
  </si>
  <si>
    <t>% Encounter Stays</t>
  </si>
  <si>
    <t xml:space="preserve">% Supplemental Stays </t>
  </si>
  <si>
    <t>% Stays with NPI = Billing Provider ID (for Stays with NPI)</t>
  </si>
  <si>
    <t>Total FFS Stays</t>
  </si>
  <si>
    <t># of Stays with Missing Medicaid Eligibility and &gt; $0 Paid (Excludes S-CHIP Only)</t>
  </si>
  <si>
    <t>% Stays with &gt; $0 Paid</t>
  </si>
  <si>
    <t>% Stays with &lt; $0 Paid</t>
  </si>
  <si>
    <t>% Stays with TPL</t>
  </si>
  <si>
    <t>% Stays with UB-92 Accommodation Codes</t>
  </si>
  <si>
    <t>% Stays with UB-92 Ancillary Codes</t>
  </si>
  <si>
    <t>% Stays with Admission Date</t>
  </si>
  <si>
    <t>% IP Stays (MAX TOS = 01)</t>
  </si>
  <si>
    <t>% Stays with Primary Diagnosis Code</t>
  </si>
  <si>
    <t>% Primary Diagnosis Code Stays with Length = 3</t>
  </si>
  <si>
    <t>% Primary Diagnosis Code Stays with Length = 4</t>
  </si>
  <si>
    <t>% Primary Diagnosis Code Stays with Length = 5</t>
  </si>
  <si>
    <t xml:space="preserve">% Stays with a Procedure Code </t>
  </si>
  <si>
    <t xml:space="preserve">% Stays with Procedure Code with CPT-4 Indicator </t>
  </si>
  <si>
    <t>% CPT-4 Indicator Stays with CPT-4 Format = 5 Digits</t>
  </si>
  <si>
    <t>% ICD-9-CM Indicator Stays with ICD-9-CM Format = 3 or 4 Digits</t>
  </si>
  <si>
    <t>% Stays with Diagnosis Related Group</t>
  </si>
  <si>
    <t>% Stays Maternal Delivery Indicator</t>
  </si>
  <si>
    <t>% Stays with &gt; 0 Prepaid Plan Value</t>
  </si>
  <si>
    <t xml:space="preserve">Percent with Reported MC Enrollment Who Have Capitated Payments </t>
  </si>
  <si>
    <t>% Enrollees with Any ILTC FFS Claims</t>
  </si>
  <si>
    <t>% Aged Enrollees with Any ILTC FFS Claims</t>
  </si>
  <si>
    <t>% Disabled Enrollees with Any ILTC FFS Claims</t>
  </si>
  <si>
    <t>% Child Enrollees with Any ILTC FFS Claims</t>
  </si>
  <si>
    <t>% Adult Enrollees with Any ILTC FFS Claims</t>
  </si>
  <si>
    <t xml:space="preserve">Total FFS Claims </t>
  </si>
  <si>
    <t>June % Alien Benefits (RBF = 2)</t>
  </si>
  <si>
    <t xml:space="preserve">June % Pregnancy-Related Benefits (RBF = 4) </t>
  </si>
  <si>
    <t>June % Other Benefits (RBF = 5)</t>
  </si>
  <si>
    <t>June % Family Planning Benefits (RBF = 6)</t>
  </si>
  <si>
    <t>June % Benchmark-Equivalent Benefits (RBF = 7)</t>
  </si>
  <si>
    <t>June % Money Follows the Person Benefits (RBF = 8)</t>
  </si>
  <si>
    <t>June % PRTF Benefits (RBF = A)</t>
  </si>
  <si>
    <t>June % Health Opportunity Account Benefits (RBF = B)</t>
  </si>
  <si>
    <t xml:space="preserve">June % EDB Duals with Medicare Cost Sharing Benefits (RBF = 3) </t>
  </si>
  <si>
    <t>Total Number of IP MSIS Quarters</t>
  </si>
  <si>
    <t>Total Number of LT MSIS Quarters</t>
  </si>
  <si>
    <t>Total Number of OT MSIS Quarters</t>
  </si>
  <si>
    <t>Total Number of RX MSIS Quarters</t>
  </si>
  <si>
    <t>Total Number of EL MSIS Quarters</t>
  </si>
  <si>
    <t>% Missing Eligibility and &gt; $0 Paid (Excludes S-CHIP Only)</t>
  </si>
  <si>
    <t>% Claims with NPI = Servicing Provider ID (for claims with NPI)</t>
  </si>
  <si>
    <t>% Claims with NPI = Billing Provider ID (for claims with NPI)</t>
  </si>
  <si>
    <t xml:space="preserve"># PHP Capitation Claims </t>
  </si>
  <si>
    <t xml:space="preserve"># PCCM Capitation Claims </t>
  </si>
  <si>
    <t xml:space="preserve"># Encounter Claims </t>
  </si>
  <si>
    <t>% Encounter Claims for HMO or PACE and Matching Plan ID</t>
  </si>
  <si>
    <t>% Encounter Claims for PHP and Matching Plan ID</t>
  </si>
  <si>
    <t>% Encounter Claims with Unknown Enrollment (Plan IDs did not match)</t>
  </si>
  <si>
    <t>% Claims with CPT-4 or HCPCS (II &amp; III) Indicator</t>
  </si>
  <si>
    <t>Total 1915(c) Waiver Amount Paid  Among Section 1915(c) Enrollees</t>
  </si>
  <si>
    <t>Total 1915(c) Waiver Amount Paid (Program Types 6 or 7)</t>
  </si>
  <si>
    <t>Average 1915(c) Waiver Amount Paid per User (Program Types 6 or 7)</t>
  </si>
  <si>
    <t>% Non-Dual FFS Enrollees Who are Recipients</t>
  </si>
  <si>
    <t>% EDB Dual FFS Enrollees Who are Recipients</t>
  </si>
  <si>
    <t>% FFS Stays</t>
  </si>
  <si>
    <t>% FFS Claims</t>
  </si>
  <si>
    <t xml:space="preserve">Total Number of 1915(c) Waiver Users (Program Types 6 or 7) </t>
  </si>
  <si>
    <t xml:space="preserve">% Records with Valid SSN </t>
  </si>
  <si>
    <t xml:space="preserve">% Records with Missing SSN </t>
  </si>
  <si>
    <t>% Records with Invalid SSN Format</t>
  </si>
  <si>
    <t># Records With Missing or Invalid SSN Format</t>
  </si>
  <si>
    <t>% Records With Missing or Invalid SSN Format</t>
  </si>
  <si>
    <t>%  ICF/IID claims with ICF/IID Covered Days</t>
  </si>
  <si>
    <t>%  ICF/IID claims with ICF/IID Covered Days  &gt; 0</t>
  </si>
  <si>
    <t>% FFS Enrollees with IP Claims (MAX TOS = 01)</t>
  </si>
  <si>
    <t>Patient Status - % Home</t>
  </si>
  <si>
    <t>Patient Status - % Transferred</t>
  </si>
  <si>
    <t>Patient Status - % Still a Patient</t>
  </si>
  <si>
    <t>Patient Status - % Died</t>
  </si>
  <si>
    <t>% Claims with Physician Services (MAX TOS = 08)</t>
  </si>
  <si>
    <t>% Claims with Dental Services (MAX TOS = 09)</t>
  </si>
  <si>
    <t>% Claims with Other Practitioner Services (MAX TOS = 10)</t>
  </si>
  <si>
    <t>% Claims with Outpatient Services (MAX TOS = 11)</t>
  </si>
  <si>
    <t>% Claims with Clinic Services (MAX TOS = 12)</t>
  </si>
  <si>
    <t>% Claims with Home Health Services (MAX TOS = 13)</t>
  </si>
  <si>
    <t>% Claims with Lab/Xray Services (MAX TOS = 15)</t>
  </si>
  <si>
    <t>% Claims with Drugs (MAX TOS = 16)</t>
  </si>
  <si>
    <t>% Claims with Other Services (MAX TOS = 19)</t>
  </si>
  <si>
    <t>% Claims with Durable Medical Equipment (MAX TOS = 51)</t>
  </si>
  <si>
    <t>% Claims with Transportation Services (MAX TOS = 26)</t>
  </si>
  <si>
    <t>% Claims with Sterilizations (MAX TOS = 24)</t>
  </si>
  <si>
    <t>% Claims with Abortions (MAX TOS = 25)</t>
  </si>
  <si>
    <t>% Claims with Personal Care Services (MAX TOS = 30)</t>
  </si>
  <si>
    <t>% Claims with Targeted Case Management (MAX TOS = 31)</t>
  </si>
  <si>
    <t>% Claims with Rehabilitation Services (MAX TOS = 33)</t>
  </si>
  <si>
    <t>% Claims with PT/OT/Hearing/Speech Services (MAX TOS = 34)</t>
  </si>
  <si>
    <t>% Claims with Hospice Services (MAX TOS = 35)</t>
  </si>
  <si>
    <t>% Claims with Nurse Midwife Services (MAX TOS = 36)</t>
  </si>
  <si>
    <t>% Claims with Nurse Practitioner Services (MAX TOS = 37)</t>
  </si>
  <si>
    <t>% Claims with Private Nursing Services (MAX TOS = 38)</t>
  </si>
  <si>
    <t>% Claims with Religious Non-Medical Services (MAX TOS = 39)</t>
  </si>
  <si>
    <t>% Claims with Residential Care Services (MAX TOS = 52)</t>
  </si>
  <si>
    <t>% Claims with Psychiatric Services (MAX TOS = 53)</t>
  </si>
  <si>
    <t>% Claims with Adult Day Care (MAX TOS = 54)</t>
  </si>
  <si>
    <t>% Claims with Unknown Services (MAX TOS = 99)</t>
  </si>
  <si>
    <t>% EDB Duals with Medicare Cost Sharing Benefits (RBF = 3)</t>
  </si>
  <si>
    <t># with Health Opportunity Account Benefits (RBF = B)</t>
  </si>
  <si>
    <t>Total Medicaid Paid for Enrollees with Full Scope Benefits (RBF = 1)</t>
  </si>
  <si>
    <t>Total Medicaid Paid for Enrollees with ONLY Alien Benefits (RBF = 2)</t>
  </si>
  <si>
    <t>Total Medicaid Paid for EDB Duals with ONLY Medicare Cost Sharing Benefits (RBF = 3)</t>
  </si>
  <si>
    <t>Total Medicaid Paid for Enrollees with Pregnancy-Related Benefits (RBF = 4)</t>
  </si>
  <si>
    <t>Total Medicaid Paid for Enrollees with Other Benefits (RBF = 5)</t>
  </si>
  <si>
    <t>Total Medicaid Paid for Enrollees with ONLY Family Planning Only Benefits  (RBF = 6)</t>
  </si>
  <si>
    <t>Total Medicaid Paid for Enrollees with Benchmark-Equivalent Benefits  (RBF = 7)</t>
  </si>
  <si>
    <t>Total Medicaid Paid for Enrollees with Money Follows the Person Benefits  (RBF = 8)</t>
  </si>
  <si>
    <t>Total Medicaid Paid for Enrollees with PRTF Benefits (RBF = A)</t>
  </si>
  <si>
    <t>Total Medicaid Paid for Enrollees with Health Opportunity Account Benefits (RBF = B)</t>
  </si>
  <si>
    <t>Total Medicaid Paid for Enrollees with ONLY Assistance with Purchase of MC Coverage Benefits (RBF = W)</t>
  </si>
  <si>
    <t>Total Medicaid Paid for Enrollees with ONLY Prescription Drug Benefits (RBF = X, Y, or Z)</t>
  </si>
  <si>
    <t>Total Medicaid Paid for Enrollees with ONLY Prescription Drug Benefits Who Are EDB Duals  (RBF = X, Y, or Z)</t>
  </si>
  <si>
    <t>% of Enrollees with Total Medicaid Paid = $0 - Aged</t>
  </si>
  <si>
    <t>% of Enrollees with Total Medicaid Paid = $0 - Disabled</t>
  </si>
  <si>
    <t>% of Enrollees with Total Medicaid Paid = $0 - Child</t>
  </si>
  <si>
    <t>% of Enrollees with Total Medicaid Paid = $0 - Adult</t>
  </si>
  <si>
    <t>% Records with Duplicated SSNs - % Ever Aliens Eligible for Only Emergency Services</t>
  </si>
  <si>
    <t>% Records with Duplicated SSNs - % Ever Eligible for Only Family Planning Services</t>
  </si>
  <si>
    <t># Adult (Age &gt; 18 Years) with Any M-CHIP Enrollment</t>
  </si>
  <si>
    <t>% Records with Duplicated SSNs for Children Under Age 21</t>
  </si>
  <si>
    <t>% Records with Duplicated SSNs for Infants Under Age 1</t>
  </si>
  <si>
    <t># Aged, EDB Dual in Section 1915(c) Waiver</t>
  </si>
  <si>
    <t># Aged, Non-Dual in Section 1915(c) Waiver</t>
  </si>
  <si>
    <t># Disabled, EDB Dual in Section 1915(c) Waiver</t>
  </si>
  <si>
    <t># Disabled, Non-Dual in Section 1915(c) Waiver</t>
  </si>
  <si>
    <t># Other (Child or Adult) in Section 1915(c) Waiver</t>
  </si>
  <si>
    <t>June # Adult: Age 19-20, Excluding Institutionalized</t>
  </si>
  <si>
    <t>June # Adult: Age 21-64, Excluding Institutionalized</t>
  </si>
  <si>
    <t xml:space="preserve">% FFS Stays - Crossover   </t>
  </si>
  <si>
    <t xml:space="preserve">% FFS Stays - Non-Crossover   </t>
  </si>
  <si>
    <t>% FFS Stays - Adjusted Stays</t>
  </si>
  <si>
    <t>% Stays - Aged</t>
  </si>
  <si>
    <t>% Stays - Disabled</t>
  </si>
  <si>
    <t>% Stays - Child</t>
  </si>
  <si>
    <t>% Stays - Adult</t>
  </si>
  <si>
    <t xml:space="preserve">% FFS Claims - Crossover   </t>
  </si>
  <si>
    <t>% FFS Claims - Non-Crossover</t>
  </si>
  <si>
    <t>% FFS Claims - Adjusted Claims</t>
  </si>
  <si>
    <t>% Claims - Aged</t>
  </si>
  <si>
    <t>% Claims - Disabled</t>
  </si>
  <si>
    <t>% Claims - Child</t>
  </si>
  <si>
    <t>% Claims - Adult</t>
  </si>
  <si>
    <t xml:space="preserve">EDB Duals - Aged </t>
  </si>
  <si>
    <t>EDB Duals - Disabled</t>
  </si>
  <si>
    <t>Total MC Enrollees, Aged</t>
  </si>
  <si>
    <t>Total MC Enrollees, Disabled</t>
  </si>
  <si>
    <t>Total MC Enrollees, Child</t>
  </si>
  <si>
    <t>Total MC Enrollees, Adult</t>
  </si>
  <si>
    <t>HMO/HIO Capitation Payments</t>
  </si>
  <si>
    <t>PHP Capitation Payments</t>
  </si>
  <si>
    <t>PCCM Capitation Payments</t>
  </si>
  <si>
    <t>Ratio of Capitation Claims to Person-Month Enrollment in MC - HMO/HIO</t>
  </si>
  <si>
    <t>Ratio of Capitation Claims to Person-Month Enrollment in MC - PHP</t>
  </si>
  <si>
    <t>Ratio of Capitation Claims to Person-Month Enrollment in MC - PCCM</t>
  </si>
  <si>
    <t xml:space="preserve">Percent with Reported MC Enrollment Who Have Capitated Payments - HMO/HIO </t>
  </si>
  <si>
    <t xml:space="preserve">Percent with Reported MC Enrollment Who Have Capitated Payments - PHP </t>
  </si>
  <si>
    <t xml:space="preserve">Percent with Reported MC Enrollment Who Have Capitated Payments -PCCM </t>
  </si>
  <si>
    <t>Number of HMO/HIO or PHP Enrollees with Encounter Claims</t>
  </si>
  <si>
    <t>Aged, % Non-Dual FFS Enrollees with IP Claims (MAX TOS = 01)</t>
  </si>
  <si>
    <t>Disabled, % Non-Dual FFS Enrollees with IP Claims (MAX TOS = 01)</t>
  </si>
  <si>
    <t>Child, % Non-Dual FFS Enrollees with IP Claims (MAX TOS = 01)</t>
  </si>
  <si>
    <t>Adult, % Non-Dual FFS Enrollees with IP Claims (MAX TOS = 01)</t>
  </si>
  <si>
    <t>Aged, % Non-Dual FFS Enrollees with Drug Claims (MAX TOS = 16)</t>
  </si>
  <si>
    <t>Disabled, % Non-Dual FFS Enrollees with Drug Claims (MAX TOS = 16)</t>
  </si>
  <si>
    <t>Child, % Non-Dual FFS Enrollees with Drug Claims (MAX TOS = 16)</t>
  </si>
  <si>
    <t>Adult, % Non-Dual FFS Enrollees with Drug Claims (MAX TOS = 16)</t>
  </si>
  <si>
    <t>Aged, % Non-Dual FFS Enrollees with All Other Claims</t>
  </si>
  <si>
    <t>Disabled, % Non-Dual FFS Enrollees with All Other Claims</t>
  </si>
  <si>
    <t>Child, % Non-Dual FFS Enrollees with All Other Claims</t>
  </si>
  <si>
    <t>Adult, % Non-Dual FFS Enrollees with All Other Claims</t>
  </si>
  <si>
    <t>Aged, % FFS Duals with IP Claims (MAX TOS = 01)</t>
  </si>
  <si>
    <t>Disabled,% FFS Duals with IP Claims (MAX TOS = 01)</t>
  </si>
  <si>
    <t>Aged, % FFS Duals with Drug Claims (MAX TOS = 16)</t>
  </si>
  <si>
    <t>Disabled, % FFS Duals with Drug Claims (MAX TOS = 16)</t>
  </si>
  <si>
    <t xml:space="preserve">Aged, % FFS Duals with All Other Claims </t>
  </si>
  <si>
    <t xml:space="preserve">Disabled, % FFS Duals with All Other Claims </t>
  </si>
  <si>
    <t>Aged, % FFS Enrollees with IP Claims (MAX TOS = 01)</t>
  </si>
  <si>
    <t>Disabled, % FFS Enrollees with IP Claims (MAX TOS = 01)</t>
  </si>
  <si>
    <t>Child, % FFS Enrollees with IP Claims (MAX TOS = 01)</t>
  </si>
  <si>
    <t>Adult, % FFS Enrollees with IP Claims (MAX TOS = 01)</t>
  </si>
  <si>
    <t>Aged, % FFS Enrollees with Drug Claims (MAX TOS = 16)</t>
  </si>
  <si>
    <t>Disabled, % FFS Enrollees with Drug Claims (MAX TOS = 16)</t>
  </si>
  <si>
    <t>Child, % FFS Enrollees with Drug Claims (MAX TOS = 16)</t>
  </si>
  <si>
    <t>Adult, % FFS Enrollees with Drug Claims (MAX TOS = 16)</t>
  </si>
  <si>
    <t>Aged, % FFS Enrollees with All Other Claims</t>
  </si>
  <si>
    <t>Disabled, % FFS Enrollees with All Other Claims</t>
  </si>
  <si>
    <t>Child, % FFS Enrollees with All Other Claims</t>
  </si>
  <si>
    <t>Adult, % FFS Enrollees with All Other Claims</t>
  </si>
  <si>
    <t>% NF claims with NF Covered Days</t>
  </si>
  <si>
    <t>Percentage of Disabled Enrollees with Encounter Records, Persons Enrolled in PHP Only or PHP and PCCM only</t>
  </si>
  <si>
    <t>Percentage of Child Enrollees with Encounter Records, Persons Enrolled in PHP Only or PHP and PCCM only</t>
  </si>
  <si>
    <t>Percentage of Adult Enrollees with Encounter Records, Persons Enrolled in PHP Only or PHP and PCCM only</t>
  </si>
  <si>
    <t>Percentage of Dental (MAX TOS = 09) with Encounter Records, Persons Enrolled in PHP Only or PHP and PCCM only</t>
  </si>
  <si>
    <t>Percentage of Home Health (MAX TOS = 13) with Encounter Records, Persons Enrolled in PHP Only or PHP and PCCM only</t>
  </si>
  <si>
    <t>Percentage of Drugs (MAX TOS = 16) with Encounter Records, Persons Enrolled in PHP Only or PHP and PCCM only</t>
  </si>
  <si>
    <t>Percentage of Transportation (MAX TOS = 26) with Encounter Records, Persons Enrolled in PHP Only or PHP and PCCM only</t>
  </si>
  <si>
    <t>Percentage of Personal Care Services (MAX TOS = 30) with Encounter Records, Persons Enrolled in PHP Only or PHP and PCCM only</t>
  </si>
  <si>
    <t>Percentage of Psych Services (MAX TOS = 53) with Encounter Records, Persons Enrolled in PHP Only or PHP and PCCM only</t>
  </si>
  <si>
    <t>Percentage of Unknown (MAX TOS = 99) with Encounter Records, Persons Enrolled in PHP Only or PHP and PCCM only</t>
  </si>
  <si>
    <t>Percentage of All Other (All Other MAX TOS, Excluding Capitation Payments)  with Encounter Records, Persons Enrolled in PHP Only or PHP and PCCM only</t>
  </si>
  <si>
    <t>Percentage of Medicaid Enrollees, Persons Enrolled in PCCM only</t>
  </si>
  <si>
    <t>Percentage of Aged Medicaid Enrollees, Persons Enrolled in PCCM only</t>
  </si>
  <si>
    <t>Percentage of Disabled Medicaid Enrollees, Persons Enrolled in PCCM only</t>
  </si>
  <si>
    <t>Percentage of Child Medicaid Enrollees, Persons Enrolled in PCCM only</t>
  </si>
  <si>
    <t>Percentage of Adult Medicaid Enrollees, Persons Enrolled in PCCM only</t>
  </si>
  <si>
    <t>Total FFS Payments by All Other (Excluding Capitation Payments) Services, Persons Enrolled in HMO or HIO During Year</t>
  </si>
  <si>
    <t>Average FFS Payments by IP (MAX TOS = 01) Services, Persons Enrolled in HMO or HIO During Year</t>
  </si>
  <si>
    <t>Average FFS Payments by Drug (MAX TOS = 16) Services, Persons Enrolled in HMO or HIO During Year</t>
  </si>
  <si>
    <t>Average FFS Payments by All Other (Excluding Capitation Payments) Services, Persons Enrolled in HMO or HIO During Year</t>
  </si>
  <si>
    <t>FFS Expenditures and Users by MAX Program Type, RHC: Number of Users</t>
  </si>
  <si>
    <t>FFS Expenditures and Users by MAX Program Type, FQHC: Number of Users</t>
  </si>
  <si>
    <t>FFS Expenditures and Users by MAX Program Type, IHS: Number of Users</t>
  </si>
  <si>
    <t>FFS Expenditures and Users by MAX Program Type, Section 1915(c) Waiver: Number of Users</t>
  </si>
  <si>
    <t>HCBS Taxonomy Category Nursing: Number of 1915(c) Waiver Users</t>
  </si>
  <si>
    <t>HCBS Taxonomy Category Home Delivered Meals: Number of 1915(c) Waiver Users</t>
  </si>
  <si>
    <t>HCBS Taxonomy Category Rent and Food Expenses for Live-In Caregiver: Number of 1915(c) Waiver Users</t>
  </si>
  <si>
    <t>HCBS Taxonomy Category Home-Based Services: Number of 1915(c) Waiver Users</t>
  </si>
  <si>
    <t>HCBS Taxonomy Category Caregiver Support: Number of 1915(c) Waiver Users</t>
  </si>
  <si>
    <t>HCBS Taxonomy Category Other Mental Health and BHS : Number of 1915(c) Waiver Users</t>
  </si>
  <si>
    <t>HCBS Taxonomy Category Other Health and Therapeutic Services:  Number of 1915(c) Waiver Users</t>
  </si>
  <si>
    <t>HCBS Taxonomy Category Services Supporting Participant Direction: Number of 1915(c) Waiver Users</t>
  </si>
  <si>
    <t>HCBS Taxonomy Category Participant Training: Number of 1915(c) Waiver Users</t>
  </si>
  <si>
    <t>HCBS Taxonomy Category Equipment, Technology, and Modifications: Number of 1915(c) Waiver Users</t>
  </si>
  <si>
    <t>HCBS Taxonomy Category Non-Medical Transportation: Number of 1915(c) Waiver Users</t>
  </si>
  <si>
    <t>HCBS Taxonomy Category Community Transition Services: Number of 1915(c) Waiver Users</t>
  </si>
  <si>
    <t>HCBS Taxonomy Category Other Services: Number of 1915(c) Waiver Users</t>
  </si>
  <si>
    <t>HCBS Taxonomy Category Unknown: Number of 1915(c) Waiver Users</t>
  </si>
  <si>
    <t>Count of Aged Enrollees, Persons Ever Enrolled in HMO or HIO During Year</t>
  </si>
  <si>
    <t>Count of Disabled Enrollees, Persons Ever Enrolled in HMO or HIO During Year</t>
  </si>
  <si>
    <t>Count of Child Enrollees, Persons Ever Enrolled in HMO or HIO During Year</t>
  </si>
  <si>
    <t>Count of Adult Enrollees, Persons Ever Enrolled in HMO or HIO During Year</t>
  </si>
  <si>
    <t>Percentage of Medicaid Enrollees, Persons Ever Enrolled in HMO or HIO During Year</t>
  </si>
  <si>
    <t>Percentage of Aged Medicaid Enrollees, Persons Ever Enrolled in HMO or HIO During Year</t>
  </si>
  <si>
    <t>Percentage of Disabled Medicaid Enrollees, Persons Ever Enrolled in HMO or HIO During Year</t>
  </si>
  <si>
    <t>Percentage of Child Medicaid Enrollees, Persons Ever Enrolled in HMO or HIO During Year</t>
  </si>
  <si>
    <t>Percentage of Adult Medicaid Enrollees, Persons Ever Enrolled in HMO or HIO During Year</t>
  </si>
  <si>
    <t>Total Ever Enrolled in HMO/HIO Person-Years of Enrollment, Persons Ever Enrolled in HMO or HIO During Year</t>
  </si>
  <si>
    <t>Total Capitation Payments, Persons Ever Enrolled in HMO or HIO During Year</t>
  </si>
  <si>
    <t>Total FFS Payments, Persons Ever Enrolled in HMO or HIO During Year</t>
  </si>
  <si>
    <t>Total FFS Payments by IP (MAX TOS = 01) Services, Persons Ever Enrolled in HMO or HIO During Year</t>
  </si>
  <si>
    <t>Total FFS Payments by Drug (MAX TOS = 16) Services, Persons Ever Enrolled in HMO or HIO During Year</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</si>
  <si>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</si>
  <si>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</si>
  <si>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</si>
  <si>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</si>
  <si>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</si>
  <si>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</si>
  <si>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</si>
  <si>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</si>
  <si>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</si>
  <si>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</si>
  <si>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</si>
  <si>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</si>
  <si>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</si>
  <si>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</si>
  <si>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</si>
  <si>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</si>
  <si>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</si>
  <si>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</si>
  <si>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</si>
  <si>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</si>
  <si>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</si>
  <si>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</si>
  <si>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</si>
  <si>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</si>
  <si>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</si>
  <si>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</si>
  <si>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</si>
  <si>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</si>
  <si>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</si>
  <si>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</si>
  <si>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</si>
  <si>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</si>
  <si>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</si>
  <si>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</si>
  <si>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</si>
  <si>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</si>
  <si>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</si>
  <si>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</si>
  <si>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</si>
  <si>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</si>
  <si>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</si>
  <si>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</si>
  <si>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</si>
  <si>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</si>
  <si>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</si>
  <si>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</si>
  <si>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</si>
  <si>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</si>
  <si>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</si>
  <si>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</si>
  <si>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TOS, IP: Number of Users</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</si>
  <si>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</si>
  <si>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</si>
  <si>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</si>
  <si>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</si>
  <si>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</si>
  <si>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</si>
  <si>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</si>
  <si>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</si>
  <si>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</si>
  <si>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</si>
  <si>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</si>
  <si>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</si>
  <si>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</si>
  <si>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</si>
  <si>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</si>
  <si>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</si>
  <si>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</si>
  <si>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</si>
  <si>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</si>
  <si>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</si>
  <si>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</si>
  <si>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</si>
  <si>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</si>
  <si>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</si>
  <si>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</si>
  <si>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</si>
  <si>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</si>
  <si>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</si>
  <si>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</si>
  <si>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</si>
  <si>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</si>
  <si>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</si>
  <si>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</si>
  <si>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</si>
  <si>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</si>
  <si>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</si>
  <si>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</si>
  <si>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</si>
  <si>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</si>
  <si>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</si>
  <si>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</si>
  <si>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</si>
  <si>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</si>
  <si>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</si>
  <si>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</si>
  <si>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</si>
  <si>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</si>
  <si>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</si>
  <si>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</si>
  <si>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</si>
  <si>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Program Type, FP: Number of Users</t>
  </si>
  <si>
    <t>BLANK</t>
  </si>
  <si>
    <t>2011
Value</t>
  </si>
  <si>
    <t>Cross Year Within Expected Range</t>
  </si>
  <si>
    <t>% NF claims with NF Covered Days &gt; 0</t>
  </si>
  <si>
    <t>% Claims with NF Services (MAX TOS = 07)</t>
  </si>
  <si>
    <t>% Claims with ICF/IID Services (MAX TOS = 05)</t>
  </si>
  <si>
    <t>% Claims with MH Aged Services (MAX TOS = 02)</t>
  </si>
  <si>
    <t>% Claims with IP Psych, Age &lt; 21 Services (MAX TOS = 04)</t>
  </si>
  <si>
    <t>% HMO or PACE Capitation Claims with HMO or PACE  Enrollment and Matching Plan ID</t>
  </si>
  <si>
    <t>% HMO or PACE Capitation Claims with PHP Enrollment and Matching Plan ID</t>
  </si>
  <si>
    <t>% HMO or PACE Capitation Claims with PCCM Enrollment and Matching Plan ID</t>
  </si>
  <si>
    <t>% HMO or PACE Capitation Claims with Unknown Enrollment (Plan IDs did not match)</t>
  </si>
  <si>
    <t>% PHP Capitation Claims with Dental PHP Enrollment and Matching Plan ID</t>
  </si>
  <si>
    <t>% PHP Capitation Claims with BHO PHP Enrollment and Matching Plan ID</t>
  </si>
  <si>
    <t>% PHP Capitation Claims with Prenatal PHP Enrollment and Matching Plan ID</t>
  </si>
  <si>
    <t>% PHP Capitation Claims with LTC PHP Enrollment and Matching Plan ID</t>
  </si>
  <si>
    <t>% PHP Capitation Claims with Other PHP Enrollment and Matching Plan ID</t>
  </si>
  <si>
    <t>% PHP Capitation Claims with PHP Enrollment and Matching Plan ID</t>
  </si>
  <si>
    <t>% PHP Capitation Claims with HMO or PACE Enrollment and Matching Plan ID</t>
  </si>
  <si>
    <t>% PHP Capitation Claims with PCCM Enrollment and Matching Plan ID</t>
  </si>
  <si>
    <t>% PHP Capitation Claims with Unknown Enrollment (Plan IDs did not match)</t>
  </si>
  <si>
    <t>% PCCM Capitation Claims with PCCM Enrollment and Matching Plan ID</t>
  </si>
  <si>
    <t>% PCCM Capitation Claims with HMO or PACE Enrollment and Matching Plan ID</t>
  </si>
  <si>
    <t>% PCCM Capitation Claims with PHP Enrollment and Matching Plan ID</t>
  </si>
  <si>
    <t>% PCCM Capitation Claims with Unknown Enrollment (Plan IDs did not match)</t>
  </si>
  <si>
    <t xml:space="preserve">% Claims with Physician Services (MAX TOS = 08) </t>
  </si>
  <si>
    <t xml:space="preserve">% Claims with Other Practitioner Services (MAX TOS = 10) </t>
  </si>
  <si>
    <t>% Claims with Medispan Drug Classification</t>
  </si>
  <si>
    <t>% Claims with Generic Therapeutic Class Drug Classification</t>
  </si>
  <si>
    <t>% Claims with Specific Therapeutic Class Drug Classification</t>
  </si>
  <si>
    <t># Child (Age &lt; 19 Years) with Any M-CHIP Enrollment</t>
  </si>
  <si>
    <t xml:space="preserve">% Records With Missing or Invalid SSN Format for Children Under Age 21  </t>
  </si>
  <si>
    <t xml:space="preserve">% Records With Missing or Invalid SSN Format for  Infants Under Age 1 </t>
  </si>
  <si>
    <t>% Records With Missing or Invalid SSN Format for Ever Aliens Eligible for Only Emergency Services</t>
  </si>
  <si>
    <t xml:space="preserve">% Records With Missing or Invalid SSN Format for Ever Eligible for Only Family Planning Services </t>
  </si>
  <si>
    <t>% Enrollees with 12 Months Enrollment</t>
  </si>
  <si>
    <t>% Aged Enrollees with 12 Months Enrollment</t>
  </si>
  <si>
    <t>% Disabled Enrollees with 12 Months Enrollment</t>
  </si>
  <si>
    <t>% Adult Enrollees with 12 Months Enrollment</t>
  </si>
  <si>
    <t>June - % EDB Duals with Part A/B Medicare</t>
  </si>
  <si>
    <t xml:space="preserve">June - % EDB Dualswith Part B Medicare only </t>
  </si>
  <si>
    <t xml:space="preserve">June - % EDB Duals with Part A Medicare only </t>
  </si>
  <si>
    <t># of Enrollees with Full Scope Benefits (RBF = 1)</t>
  </si>
  <si>
    <t># Person-Years for Enrollees with Full Scope Benefits (RBF = 1)</t>
  </si>
  <si>
    <t># of Enrollees with ONLY Alien Benefits (RBF = 2)</t>
  </si>
  <si>
    <t># of Enrollees with Alien Benefits (RBF = 2)</t>
  </si>
  <si>
    <t># Person-Years for Enrollees with Alien Benefits (RBF = 2)</t>
  </si>
  <si>
    <t># of EDB Duals Enrollees with ONLY Medicare Cost Sharing Benefits (RBF = 3)</t>
  </si>
  <si>
    <t># of EDB Duals Enrollees with Medicare Cost Sharing Benefits (RBF = 3)</t>
  </si>
  <si>
    <t># Person-Years for of EDB Duals Enrollees with Medicare Cost Sharing Benefits (RBF = 3)</t>
  </si>
  <si>
    <t># of Enrollees with Pregnancy-Related Benefits (RBF = 4)</t>
  </si>
  <si>
    <t># Person-Years for Enrollees with Pregnancy-Related Benefits (RBF = 4)</t>
  </si>
  <si>
    <t># of Enrollees with Other Benefits (RBF = 5)</t>
  </si>
  <si>
    <t># of Enrollees with ONLY Family Planning Only Benefits (RBF = 6)</t>
  </si>
  <si>
    <t># of Enrollees with Family Planning Only Benefits (RBF = 6)</t>
  </si>
  <si>
    <t># of Enrollees with Benchmark-Equivalent Benefits (RBF = 7)</t>
  </si>
  <si>
    <t># of Enrollees with Money Follows the Person Benefits (RBF = 8)</t>
  </si>
  <si>
    <t># of Enrollees with PRTF Benefits (RBF = A)</t>
  </si>
  <si>
    <t># of Enrollees with ONLY Assistance with Purchase of MC Coverage (RBF = W)</t>
  </si>
  <si>
    <t># of Enrollees with Assistance with Purchase of MC Coverage (RBF = W)</t>
  </si>
  <si>
    <t># of Enrollees with ONLY Prescription Drug Benefits (May Have a Month or More of RBF = 3) (RBF = X, Y, or Z)</t>
  </si>
  <si>
    <t># of Enrollees with Prescription Drug Benefits (RBF = X, Y, or Z)</t>
  </si>
  <si>
    <t># of Enrollees with ONLY Prescription Drug Benefits Who Are EDB Duals (RBF = X, Y, or Z)</t>
  </si>
  <si>
    <t># of Enrollees with ONLY Very Restricted Benefits (RBF = 2, 3, 6, W, X, Y, or Z)</t>
  </si>
  <si>
    <t># Person-Years for Enrollees with Other Benefits (RBF = 5)</t>
  </si>
  <si>
    <t># Person-Years for Enrollees with Family Planning Only Benefits (RBF = 6)</t>
  </si>
  <si>
    <t># Person-Years for Enrollees with Benchmark-Equivalent Benefits (RBF = 7)</t>
  </si>
  <si>
    <t># Person-Years for Enrollees with Money Follows the Person Benefits (RBF = 8)</t>
  </si>
  <si>
    <t># Person-Years for Enrollees with PRTF Benefits (RBF = A)</t>
  </si>
  <si>
    <t># Person-Years for Enrollees with Health Opportunity Account Benefits (RBF = B)</t>
  </si>
  <si>
    <t># Person-Years for Enrollees with Assistance with Purchase of MC Coverage (RBF = W)</t>
  </si>
  <si>
    <t># Person-Years for Enrollees with Prescription Drug Benefits (RBF = X, Y, or Z)</t>
  </si>
  <si>
    <t>% Enrollees with Family Planning Only Benefits Who Are Male (RBF = 6)</t>
  </si>
  <si>
    <t>Medicaid Paid - 25th Percentile</t>
  </si>
  <si>
    <t xml:space="preserve">Medicaid Paid - 50th Percentile (Median) </t>
  </si>
  <si>
    <t xml:space="preserve">Medicaid Paid - 75th Percentile </t>
  </si>
  <si>
    <t>Medicaid Paid - 95th Percentile</t>
  </si>
  <si>
    <t>Medicaid Paid - 99th Percentile</t>
  </si>
  <si>
    <t>HCBS Taxonomy Category Case Management: Number of 1915(c) Waiver Users</t>
  </si>
  <si>
    <t>HCBS Taxonomy Category Round-the-Clock Services: Number of 1915(c) Waiver Users</t>
  </si>
  <si>
    <t>HCBS Taxonomy Category Supported Employment: Number of 1915(c) Waiver Users</t>
  </si>
  <si>
    <t>HCBS Taxonomy Category Day Services: Number of 1915(c) Waiver Users</t>
  </si>
  <si>
    <t xml:space="preserve">Number of Health Insurance Premium Assistance Recipients </t>
  </si>
  <si>
    <t xml:space="preserve">Percentage of Health Insurance Premium Assistance Recipients </t>
  </si>
  <si>
    <t xml:space="preserve">Number of Health Insurance Premium Assistance Claims </t>
  </si>
  <si>
    <t>Total Capitation Payments, Persons Enrolled in PCCM only</t>
  </si>
  <si>
    <t>Count of Enrollees, Persons Enrolled in PCCM only</t>
  </si>
  <si>
    <t>Count of Enrollees, Persons Ever Enrolled in HMO or HIO During Year</t>
  </si>
  <si>
    <t>30% (+/-)</t>
  </si>
  <si>
    <t>10% (+/-)</t>
  </si>
  <si>
    <t>15% (+/-)</t>
  </si>
  <si>
    <t xml:space="preserve">N/A </t>
  </si>
  <si>
    <t>Cross Year Within Range</t>
  </si>
  <si>
    <t>Cross Year Expected Range</t>
  </si>
  <si>
    <t>Abbreviations and Acronyms in the Validation Tables</t>
  </si>
  <si>
    <t>Psych = Psychiatric</t>
  </si>
  <si>
    <t>Tech = Technologically</t>
  </si>
  <si>
    <t>Acronyms</t>
  </si>
  <si>
    <t>AAA = Social Security area number (first 3 digits of a Social Security number)</t>
  </si>
  <si>
    <t>AFDC = Aid to Families with Dependent Children</t>
  </si>
  <si>
    <t xml:space="preserve">AFDC-U = Aid to Families with Dependent Children for Unemployed parents </t>
  </si>
  <si>
    <t>ASD = Autism Spectrum Disorder</t>
  </si>
  <si>
    <t>BHO = Behavioral Health Organization</t>
  </si>
  <si>
    <t>BHS = Behavioral Health Services</t>
  </si>
  <si>
    <t>CLTC = Community Long Term Care</t>
  </si>
  <si>
    <t>CPT-4 = Current Procedural Terminology, 4th Edition</t>
  </si>
  <si>
    <t>CY = Calendar Year</t>
  </si>
  <si>
    <t>DOB = Date of Birth</t>
  </si>
  <si>
    <t>EDB = Medicare Enrollment Database</t>
  </si>
  <si>
    <t>EDB Dual = Enrollment Database Dual status (annual)</t>
  </si>
  <si>
    <t>EL = Eligibility</t>
  </si>
  <si>
    <t>FFS = Fee for Service</t>
  </si>
  <si>
    <t>FP = Family Planning</t>
  </si>
  <si>
    <t>FQHC = Federally Qualified Health Center</t>
  </si>
  <si>
    <t>GG = Social Security Group number (middle 2 digits of a Social Security number)</t>
  </si>
  <si>
    <t>HCBS = Home and Community Based Services</t>
  </si>
  <si>
    <t>HCPCS = Health Care Common Procedure Coding System</t>
  </si>
  <si>
    <t>HGT = High Group Test</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</si>
  <si>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</si>
  <si>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</si>
  <si>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</si>
  <si>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</si>
  <si>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</si>
  <si>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ICF/IID = Intermediate Care Facility for Individuals with Intellectual Disabilities</t>
  </si>
  <si>
    <t>ICD-9-CM = International Classification of Diseases, 9th Edition</t>
  </si>
  <si>
    <t>ID = Identifier</t>
  </si>
  <si>
    <t>ID/DD = Intellectual Disability/Development Disability</t>
  </si>
  <si>
    <t>IHS = Indian Health Service</t>
  </si>
  <si>
    <t>ILTC = Institutional Long Term Care</t>
  </si>
  <si>
    <t>IP = Inpatient hospital claims file; Inpatient</t>
  </si>
  <si>
    <t>LT = Institutionalized Long Term care claims file</t>
  </si>
  <si>
    <t>LTC = Long Term Care</t>
  </si>
  <si>
    <t>MAX = Medicaid Analytic Extract</t>
  </si>
  <si>
    <t>MAX TOS = Medicaid Analytic Extract Type of Service</t>
  </si>
  <si>
    <t>MC = Managed Care</t>
  </si>
  <si>
    <t>MH = Mental Hospital</t>
  </si>
  <si>
    <t>MI/SED = Mental Illness/Serious Emotional Disturbance</t>
  </si>
  <si>
    <t>MSIS = Medicaid Statistical Information System</t>
  </si>
  <si>
    <t>M-CHIP = Medicaid State Children's Health Insurance Program</t>
  </si>
  <si>
    <t>N/A = Not Applicable or Not Available</t>
  </si>
  <si>
    <t>NDC = National Drug Code</t>
  </si>
  <si>
    <t>NF = Nursing Facility</t>
  </si>
  <si>
    <t>NPI = National Provider Identifier</t>
  </si>
  <si>
    <t>OT = Other, Non-institutional claims file; Occupational Therapy</t>
  </si>
  <si>
    <t>PACE = Program of All-Inclusive Care for the Elderly</t>
  </si>
  <si>
    <t>PCCM = Primary Care Case Management</t>
  </si>
  <si>
    <t>PHP = Prepaid Health Plan</t>
  </si>
  <si>
    <t>POS = Place of Service</t>
  </si>
  <si>
    <t>PRTF = Psychiatric Residential Treatment Facilities</t>
  </si>
  <si>
    <t>PT = Physical Therapy</t>
  </si>
  <si>
    <t>RBF = Restricted Benefits Flag</t>
  </si>
  <si>
    <t>SSA = Social Security Administration</t>
  </si>
  <si>
    <t>SSN = Social Security Number</t>
  </si>
  <si>
    <t>UB-92 = Universal Billing 1992</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</si>
  <si>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</si>
  <si>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</si>
  <si>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</si>
  <si>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</si>
  <si>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</si>
  <si>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</si>
  <si>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</si>
  <si>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S-CHIP = State-financed State Children's Health Insurance Program</t>
  </si>
  <si>
    <t>SSSS = Social Security Serial number (last 4 digits of a Social Security number)</t>
  </si>
  <si>
    <t>TANF = Temporary Assistance for Needy Families</t>
  </si>
  <si>
    <t>TOS = Type of Service</t>
  </si>
  <si>
    <t>TPL = Third Party Liability</t>
  </si>
  <si>
    <t>% Stays with NPI (Not 0, 8 or 9 filled)</t>
  </si>
  <si>
    <t>% Stays with Provider Taxonomy  (Not 0, 8 or 9 filled)</t>
  </si>
  <si>
    <t>FFS Stays - Average Medicaid Paid, Adjusted Stays (Include $0)</t>
  </si>
  <si>
    <t>Average Medicaid Paid for Stays with Missing Medicaid Eligibility and &gt; $0 Paid (Excludes S-CHIP Only)</t>
  </si>
  <si>
    <t># of Stays with &gt; $1 Million Paid</t>
  </si>
  <si>
    <t>% Section 1915(c) Waiver Stays (Program Type = 6 or 7)</t>
  </si>
  <si>
    <t>Total Medicaid Paid among Section 1915(c) Waiver Claims (Program Type = 6 or 7)</t>
  </si>
  <si>
    <t>Average Medicaid Paid (Stays with &gt; $0 Paid)</t>
  </si>
  <si>
    <t>Average Medicaid Paid per Covered Day (&gt; $0 Paid and &gt; 0 Days)</t>
  </si>
  <si>
    <t>Average TPL Paid for Stays with TPL</t>
  </si>
  <si>
    <t>Average # of UB-92 Accomodation Codes (&gt; 0 codes)</t>
  </si>
  <si>
    <t>Average # of UB-92 Ancillary Codes (&gt; 0 codes)</t>
  </si>
  <si>
    <t>Average Length of Stay</t>
  </si>
  <si>
    <t>Average Covered Days (&gt; 0 Days)</t>
  </si>
  <si>
    <t>Average # of Diagnosis Codes (&gt; 0 codes)</t>
  </si>
  <si>
    <t>% Stays with Primary Diagnosis Code Length = 3</t>
  </si>
  <si>
    <t>% Stays with Primary Diagnosis Code Length = 4</t>
  </si>
  <si>
    <t>% Stays with Primary Diagnosis Code Length = 5</t>
  </si>
  <si>
    <t>Average # of Procedure Codes (&gt; 0 codes)</t>
  </si>
  <si>
    <t>% Stays with Procedure Code with ICD-9-CM Indicator</t>
  </si>
  <si>
    <t xml:space="preserve">Average Length of Stay </t>
  </si>
  <si>
    <t>% Family Planning Stays (Program Type = 2)</t>
  </si>
  <si>
    <t>% Claims with NPI (Not 0, 8 or 9 filled)</t>
  </si>
  <si>
    <t>% Claims with Provider Taxonomy  (Not 0, 8 or 9 filled)</t>
  </si>
  <si>
    <t>Average Medicaid Paid for Claims with Missing Medicaid Eligibility and &gt; $0 Paid (Excludes S-CHIP Only)</t>
  </si>
  <si>
    <t>% Section 1915(c) Waiver Claims (Program Type = 6 or 7)</t>
  </si>
  <si>
    <t>Average Medicaid Paid (Claims with &gt; $0 Paid) per Covered Day for  NF (MAX TOS = 07) Services</t>
  </si>
  <si>
    <t>Average Medicaid Paid (Claims with &gt; $0 Paid) per Covered Day for  ICF/IID (MAX TOS = 05) Services</t>
  </si>
  <si>
    <t>Average Medicaid Paid (Claims with &gt; $0 Paid) per Covered Day for  MH Aged (MAX TOS = 02) Services</t>
  </si>
  <si>
    <t>Average Medicaid Paid (Claims with &gt; $0 Paid) per Covered Day for  IP Psych, Age &lt; 21 (MAX TOS = 04) Services</t>
  </si>
  <si>
    <t>Average days for NF claims with Covered Days</t>
  </si>
  <si>
    <t>Average days for ICF/IID claims with Covered Days</t>
  </si>
  <si>
    <t>Average days for MH Aged claims with Covered Days</t>
  </si>
  <si>
    <t>Average days for IP Psych, Age &lt; 21 Claims with Covered Days</t>
  </si>
  <si>
    <t>% Claims with Primary Diagnosis Code Length = 3</t>
  </si>
  <si>
    <t>% Claims with Primary Diagnosis Code Length = 4</t>
  </si>
  <si>
    <t>% Claims with Primary Diagnosis Code Length = 5</t>
  </si>
  <si>
    <t>Average Medicaid Paid (Claims with &gt; $0 Paid)</t>
  </si>
  <si>
    <t>Average days for NF claims with Covered Days &gt; 0</t>
  </si>
  <si>
    <t>Average days for ICF/IID claims with Covered Days &gt; 0</t>
  </si>
  <si>
    <t>Average days for MH Aged claims with Covered Days  &gt; 0</t>
  </si>
  <si>
    <t>Average days for IP Psych, Age &lt; 21 Claims with Covered Days  &gt; 0</t>
  </si>
  <si>
    <t xml:space="preserve">% Capitation Claims </t>
  </si>
  <si>
    <t>% Claims with NPI (Not 0, 8, or 9 filled, Excluding Capitation Claims)</t>
  </si>
  <si>
    <t>% Claims with Provider Taxonomy  (Not 0, 8, or 9 filled, Excluding Capitation Claims)</t>
  </si>
  <si>
    <t>FFS Claims - Average Medicaid Paid, Adjusted Claims (Include $0)</t>
  </si>
  <si>
    <t>Average Medicaid Paid per HMO Capitation Claim</t>
  </si>
  <si>
    <t>Average Medicaid Paid per PHP Capitation Claim</t>
  </si>
  <si>
    <t>Average Medicaid Paid per PCCM Capitation Claim</t>
  </si>
  <si>
    <t>% Waiver Claims (Program Type = 6 or 7) with Span Bill</t>
  </si>
  <si>
    <t>% CLTC Claims (Excluding CLTC flag = 16-20) with Span Bill</t>
  </si>
  <si>
    <t>% Claims with Place of Service = Office (POS Code = 11)</t>
  </si>
  <si>
    <t>% Claims with Place of Service = Home (POS Code = 12)</t>
  </si>
  <si>
    <t>% Claims with Place of Service = Hospital (POS Code = 21)</t>
  </si>
  <si>
    <t>% Claims with Place of Service = Nursing Facility (POS Code = 32)</t>
  </si>
  <si>
    <t>% Claims with Place of Service = Inpatient Psychiatric (POS Code = 51)</t>
  </si>
  <si>
    <t>% Claims with Place of Service = Psychiatric Residential (POS Code = 56)</t>
  </si>
  <si>
    <t>% Claims with Place of Service = Emergency Room (POS Code = 23)</t>
  </si>
  <si>
    <t>% Claims with Place of Service = Outpatient (POS Code = 22)</t>
  </si>
  <si>
    <t>% Claims with Place of Service = Unknown/Other (POS Code = 99)</t>
  </si>
  <si>
    <t>Average TPL Paid for Claims with TPL</t>
  </si>
  <si>
    <t xml:space="preserve">Average Medicaid Paid (Claims with &gt; $0 Paid) </t>
  </si>
  <si>
    <t>Average Medicaid Paid (Claims with &gt; $0 Paid) for Physician Services (MAX TOS = 08 )</t>
  </si>
  <si>
    <t xml:space="preserve">Average Medicaid Paid (Claims with &gt; $0 Paid) for Dental Services (MAX TOS = 09) </t>
  </si>
  <si>
    <t>Average Medicaid Paid (Claims with &gt; $0 Paid) for Other Practitioner Services (MAX TOS = 10)</t>
  </si>
  <si>
    <t>Average Medicaid Paid (Claims with &gt; $0 Paid) for  Outpatient Services (MAX TOS = 11)</t>
  </si>
  <si>
    <t>Average Medicaid Paid (Claims with &gt; $0 Paid) for Clinic Services (MAX TOS = 12)</t>
  </si>
  <si>
    <t>Average Medicaid Paid (Claims with &gt; $0 Paid) for Home Health Services (MAX TOS = 13)</t>
  </si>
  <si>
    <t>Average Medicaid Paid (Claims with &gt; $0 Paid) for Lab/Xray Services (MAX TOS = 15)</t>
  </si>
  <si>
    <t>Average Medicaid Paid (Claims with &gt; $0 Paid) for Drugs (MAX TOS = 16)</t>
  </si>
  <si>
    <t>Average Medicaid Paid (Claims with &gt; $0 Paid) for Other Services (MAX TOS = 19)</t>
  </si>
  <si>
    <t>Average Medicaid Paid (Claims with &gt; $0 Paid) for Durable Medical Equipment (MAX TOS = 51)</t>
  </si>
  <si>
    <t>Average Medicaid Paid (Claims with &gt; $0 Paid) for Transportation Services (MAX TOS = 26)</t>
  </si>
  <si>
    <t>Average Medicaid Paid (Claims with &gt; $0 Paid) for Personal Care Services (MAX TOS = 30)</t>
  </si>
  <si>
    <t xml:space="preserve">Average Medicaid Paid (Claims with &gt; $0 Paid) for Targeted Case Management (MAX TOS = 31) </t>
  </si>
  <si>
    <t>Average Medicaid Paid (Claims with &gt; $0 Paid) for Rehabilitation Services (MAX TOS = 33)</t>
  </si>
  <si>
    <t>Average Medicaid Paid (Claims with &gt; $0 Paid) for PT/OT/Hearing/Speech Services (MAX TOS = 34)</t>
  </si>
  <si>
    <t>Average Medicaid Paid (Claims with &gt; $0 Paid) for Hospice Services (MAX TOS = 35)</t>
  </si>
  <si>
    <t>Average Medicaid Paid (Claims with &gt; $0 Paid) for Residential Care Services (MAX TOS = 52)</t>
  </si>
  <si>
    <t>Average Medicaid Paid (Claims with &gt; $0 Paid) for Psychiatric Services (MAX TOS = 53)</t>
  </si>
  <si>
    <t>Average Medicaid Paid (Claims with &gt; $0 Paid) for Adult Day Care (MAX TOS = 54)</t>
  </si>
  <si>
    <t>% Claims with Program Type = Family Planning (Program Type = 2)</t>
  </si>
  <si>
    <t>% Claims with Program Type = Rural Health Clinic (Program Type = 3)</t>
  </si>
  <si>
    <t>% Claims with Program Type = Federally Qualified Health Center (Program Type = 4)</t>
  </si>
  <si>
    <t>% Claims with Program Type = Indian Health Services (Program Type = 5)</t>
  </si>
  <si>
    <t>% Claims with Program Type = Home and Community Based Waiver (Program Type = 6 or 7)</t>
  </si>
  <si>
    <t>% Claims with Program Type =  Home and Community Based Waiver (Program Type = 6 or 7) with HCBS Taxonomy</t>
  </si>
  <si>
    <t>Average Expenditures - Family Planning  (Program Type = 2)</t>
  </si>
  <si>
    <t>Average Expenditures - Rural Health Clinic (Program Type = 3)</t>
  </si>
  <si>
    <t>Average Expenditures - Federally Qualified Health Center (Program Type = 4)</t>
  </si>
  <si>
    <t>Average Expenditures - Indian Health Services (Program Type = 5)</t>
  </si>
  <si>
    <t>Average Expenditures - Home and Community Based Waiver (Program Type = 6 or 7)</t>
  </si>
  <si>
    <t>Average Expenditures - Home and Community Based Waiver (Program Type = 6 or 7) with HCBS Taxonomy</t>
  </si>
  <si>
    <t>% Claims with Primary Diagnosis Code with Secondary Diagnosis Code</t>
  </si>
  <si>
    <t>% Waiver Claims (Program Type = 6 or 7) with Procedure Code</t>
  </si>
  <si>
    <t>% CLTC Claims (Excluding CLTC flag = 16-20) with Procedure Code</t>
  </si>
  <si>
    <t>% Claims: Not a CLTC Claim (CLTC flag = 00)</t>
  </si>
  <si>
    <t>% CLTC Non-Waiver Claims (CLTC flag = 11-20)</t>
  </si>
  <si>
    <t>% Claims with CLTC Non-Waiver Personal Care (CLTC flag = 11)</t>
  </si>
  <si>
    <t>% Claims with CLTC Non-Waiver Private Duty Nurse (CLTC flag = 12)</t>
  </si>
  <si>
    <t>% Claims with CLTC Non-Waiver Adult Day Care (CLTC flag = 13)</t>
  </si>
  <si>
    <t>% Claims with CLTC Non-Waiver Home Health (CLTC flag = 14)</t>
  </si>
  <si>
    <t>% Claims with CLTC Non-Waiver Residential Care (CLTC flag = 15)</t>
  </si>
  <si>
    <t>% Claims with CLTC Non-Waiver Rehabilitation (CLTC flag = 16)</t>
  </si>
  <si>
    <t>% Claims with CLTC Non-Waiver Targeted Case Management (CLTC flag = 17)</t>
  </si>
  <si>
    <t>% Claims with CLTC Non-Waiver Transportation (CLTC flag = 18)</t>
  </si>
  <si>
    <t>% Claims with CLTC Non-Waiver Hospice (CLTC flag = 19)</t>
  </si>
  <si>
    <t>% Claims with CLTC Non-Waiver Durable Medical Equipment (CLTC flag = 20)</t>
  </si>
  <si>
    <t>% CLTC Waiver Claims (CLTC flag = 30-40)</t>
  </si>
  <si>
    <t>% Claims with CLTC Other Waiver (CLTC flag = 30)</t>
  </si>
  <si>
    <t>% Claims with CLTC Waiver Personal Care (CLTC flag = 31)</t>
  </si>
  <si>
    <t>% Claims with CLTC Waiver Private Duty Nurse (CLTC flag = 32)</t>
  </si>
  <si>
    <t>% Claims with CLTC Waiver Adult Day Care (CLTC flag = 33)</t>
  </si>
  <si>
    <t>% Claims with CLTC Waiver Home Health (CLTC flag = 34)</t>
  </si>
  <si>
    <t>% Claims with CLTC Waiver Residential Care (CLTC flag = 35)</t>
  </si>
  <si>
    <t>% Claims with CLTC Waiver Rehabilitation (CLTC flag = 36)</t>
  </si>
  <si>
    <t>% Claims with CLTC Waiver Targeted Case Management (CLTC flag = 37)</t>
  </si>
  <si>
    <t>% Claims with CLTC Waiver Transportation (CLTC flag = 38)</t>
  </si>
  <si>
    <t>% Claims with CLTC Waiver Hospice (CLTC flag = 39)</t>
  </si>
  <si>
    <t>% Claims with CLTC Waiver Durable Medical Equipment (CLTC flag = 40)</t>
  </si>
  <si>
    <t xml:space="preserve">% CLTC Non-Waiver Claims (CLTC flag = 11-15) </t>
  </si>
  <si>
    <t>% Claims with Program Type = Home and Community Based Waiver (Program Type = 6 or 7) with HCBS Taxonomy</t>
  </si>
  <si>
    <t>% Family Planning Claims (Program Type = 2)</t>
  </si>
  <si>
    <t>% Claims with NDC Configuration Indicator = Products (NDC format indicator IND = 4-6)</t>
  </si>
  <si>
    <t>% Claims with NDC Configuration Indicator = Health Related Item (NDC format indicator IND = 7)</t>
  </si>
  <si>
    <t>% Claims with NDC Configuration Indicator = Products (NDC format indicator = 4-6)</t>
  </si>
  <si>
    <t>% Claims with NDC Configuration Indicator  = Health Related Item (NDC format indicator = 7)</t>
  </si>
  <si>
    <t>% with No Claims (Recipient Indicator = 0)</t>
  </si>
  <si>
    <t>% with FFS Only Claims (Recipient Indicator = 1)</t>
  </si>
  <si>
    <t>% with Only Capitation Claims (Recipient Indicator = 2)</t>
  </si>
  <si>
    <t>% with Only Encounter Claims (Recipient Indicator = 3)</t>
  </si>
  <si>
    <t>% with FFS and Capitation Claims (Recipient Indicator = 4)</t>
  </si>
  <si>
    <t>% with Capitation and Encounter Claims Only (Recipient Indicator = 5)</t>
  </si>
  <si>
    <t>% with FFS and Encounter Claims Only (Recipient Indicator = 6)</t>
  </si>
  <si>
    <t>% with FFS, Capitation, and Encounter Claims (Recipient Indicator = 7)</t>
  </si>
  <si>
    <t>% with Any FFS Claims (Recipient Indicator = 1,4,6 or 7)</t>
  </si>
  <si>
    <t>% with Only Non-FFS Claims (Recipient Indicator = 2,3 or 5)</t>
  </si>
  <si>
    <t>Average Medicaid Paid for People with FFS Claims and Missing Medicaid Eligibility (Excludes S-CHIP Only)</t>
  </si>
  <si>
    <t>% with External SSN from EDB (External SSN source = 1)</t>
  </si>
  <si>
    <t>% with External SSN from State-Provided Cross-Reference File (External SSN source = 2)</t>
  </si>
  <si>
    <t>% Age 85 and over</t>
  </si>
  <si>
    <t># Age 65 and over, Excluding Institutionalized</t>
  </si>
  <si>
    <t>% with Century of Birth 18, 19 or 20</t>
  </si>
  <si>
    <t>% with Gender Code M or F</t>
  </si>
  <si>
    <t># with MSIS Date of Death not equal to SSA Date of Death</t>
  </si>
  <si>
    <t>% Aged Groups (MAX Elig Code = 11,21,31,41,51) Who Are EDB Duals</t>
  </si>
  <si>
    <t>% Disabled Groups (MAX Elig Code = 12,22,32,3A,42 or 52) Who Are EDB Duals</t>
  </si>
  <si>
    <t>% EDB Duals with Full Benefits (EDB Dual = 50,52,54 or 58)</t>
  </si>
  <si>
    <t>% EDB Duals with Restricted Benefits (EDB Dual = 51,53,55,56 or 57)</t>
  </si>
  <si>
    <t># EDB Duals with EDB Date of Death not equal to MSIS Date of Death</t>
  </si>
  <si>
    <t># EDB Duals with EDB Date of Death not equal to SSA Date of Death</t>
  </si>
  <si>
    <t>% EDB Duals with Original Reason for Medicare Entitlement - Aged (Medicare Original Reason Code = 0)</t>
  </si>
  <si>
    <t>% EDB Duals with Original Reason for Medicare Entitlement - Disabled (Medicare Original Reason Code = 1)</t>
  </si>
  <si>
    <t>% EDB Duals with Original Reason for Medicare Entitlement - End Stage Renal Disease (Medicare Original Reason Code = 2)</t>
  </si>
  <si>
    <t>% EDB Duals with Original Reason for Medicare Entitlement - Disabled with End Stage Renal Disease (Medicare Original Reason Code = 3)</t>
  </si>
  <si>
    <t xml:space="preserve">% Aged Groups (MAX Elig Code = 11,21,31,41 or 51) Who Are &gt; 64 Years </t>
  </si>
  <si>
    <t>% Disabled Groups (MAX Elig Code = 12,22,32,3A,42 or 52) Who Are &gt; 64 Years</t>
  </si>
  <si>
    <t>% Child Groups (MAX Elig Code = 14,16, 24, 34, 44, 48 or 54) Who Are &lt; 21 Years</t>
  </si>
  <si>
    <t>%  Adult Groups (MAX Elig Code = 15,17,25,35,45 or 55) Who Are &gt; 20 Years</t>
  </si>
  <si>
    <t>%  MAX 1115 Expansion Enrollees (MAX Elig Code = 51,52,54 or 55) with 1115 Waiver Enrollment (Waiver Type = 1,5,6,A or F)</t>
  </si>
  <si>
    <t xml:space="preserve">JUNE % MAX 1115 Expansion Group (MAX Elig Code = 51,52,54 or 55) with 1115 Waiver Enrollment (Waiver Type = 1,5,6,A or F) </t>
  </si>
  <si>
    <t>% MAX 1115 Waiver Enrollees (Waiver Type = 1,5,6,A or F) in MAX 1115 Expansion Group (MAX Elig Code = 51,52,54 or 55)</t>
  </si>
  <si>
    <t>JUNE % MAX 1115 Waiver Enrollees (Waiver Type = 1,5,6,A or F) in MAX 1115 Expansion Group (MAX Elig Code = 51,52,54 or 55)</t>
  </si>
  <si>
    <t>Aged, Cash (MAX Elig Code = 11)</t>
  </si>
  <si>
    <t>Aged, Medically Needy (MAX Elig Code = 21)</t>
  </si>
  <si>
    <t>Aged, Poverty (MAX Elig Code = 31)</t>
  </si>
  <si>
    <t>Other Aged (MAX Elig Code = 41)</t>
  </si>
  <si>
    <t>1115 Aged (MAX Elig Code = 51)</t>
  </si>
  <si>
    <t>Disabled, Cash (MAX Elig Code = 12)</t>
  </si>
  <si>
    <t>Disabled, Medically Needy (MAX Elig Code = 22)</t>
  </si>
  <si>
    <t>Disabled, Poverty (MAX Elig Code = 32 or 3A)</t>
  </si>
  <si>
    <t>Other Disabled (MAX Elig Code = 42)</t>
  </si>
  <si>
    <t>1115 Disabled (MAX Elig Code = 52)</t>
  </si>
  <si>
    <t>AFDC Child, Cash (MAX Elig Code = 14)</t>
  </si>
  <si>
    <t>AFDC-U Child, Cash (MAX Elig Code = 16)</t>
  </si>
  <si>
    <t>AFDC Child, Medically Needy (MAX Elig Code = 24)</t>
  </si>
  <si>
    <t>Child Poverty (MAX Elig Code = 34)</t>
  </si>
  <si>
    <t>Other Child (MAX Elig Code = 44)</t>
  </si>
  <si>
    <t>Foster Care Child (MAX Elig Code = 48)</t>
  </si>
  <si>
    <t>1115 Child (MAX Elig Code = 54)</t>
  </si>
  <si>
    <t>AFDC Adult, Cash (MAX Elig Code = 15)</t>
  </si>
  <si>
    <t>AFDC-U Adult, Cash (MAX Elig Code = 17)</t>
  </si>
  <si>
    <t>AFDC Adult, Medically Needy (MAX Elig Code = 25)</t>
  </si>
  <si>
    <t>Adult, Poverty (MAX Elig Code = 35)</t>
  </si>
  <si>
    <t>Other Adult (MAX Elig Code = 45)</t>
  </si>
  <si>
    <t>1115 Adult (MAX Elig Code = 55)</t>
  </si>
  <si>
    <t># with Any ILTC FFS Claims (Includes NF, ICF/IID, Aged Mental Hospital, IP Psych Age &lt; 21 years, MAX TOS = 02, 04, 05 or 07)</t>
  </si>
  <si>
    <t># with Any CLTC FFS Claims (Excludes CLTC flag = 16-20)</t>
  </si>
  <si>
    <t>% Enrollees with Any CLTC FFS Claims (Excludes CLTC flag = 16-20)</t>
  </si>
  <si>
    <t>% Aged Enrollees with Any CLTC FFS Claims (Excludes CLTC flag = 16-20)</t>
  </si>
  <si>
    <t>% Disabled Enrollees with Any CLTC FFS Claims (Excludes CLTC flag = 16-20)</t>
  </si>
  <si>
    <t>% Child Enrollees with Any CLTC FFS Claims (Excludes CLTC flag = 16-20)</t>
  </si>
  <si>
    <t>% Adult Enrollees with Any CLTC FFS Claims (Excludes CLTC flag = 16-20)</t>
  </si>
  <si>
    <t xml:space="preserve"># with ILTC FFS Claims and CLTC FFS Claims (Excludes CLTC flag = 16-20) </t>
  </si>
  <si>
    <t># Ever Enrolled in Section 1915(c) Waiver or with Any CLTC FFS Claims (Excludes CLTC flag = 16-20)</t>
  </si>
  <si>
    <t># Ever Enrolled in Any Section 1915(c) Waiver (Waiver Type = G-P)</t>
  </si>
  <si>
    <t># with Section 1915(c) Waiver for Aged and Disabled (Waiver Type = G)</t>
  </si>
  <si>
    <t># Aged, EDB Dual with Section 1915(c) Waiver for Aged and Disabled (Waiver Type = G)</t>
  </si>
  <si>
    <t># Aged, Non-Dual with Section 1915(c) Waiver for Aged and Disabled (Waiver Type = G)</t>
  </si>
  <si>
    <t># Disabled, EDB Dual with Section 1915(c) Waiver for Aged and Disabled (Waiver Type = G)</t>
  </si>
  <si>
    <t># Disabled, Non-Dual with Section 1915(c) Waiver for Aged and Disabled (Waiver Type = G)</t>
  </si>
  <si>
    <t># Other (Child or Adult) with Section 1915(c) Waiver for Aged and Disabled (Waiver Type = G)</t>
  </si>
  <si>
    <t># with Section 1915(c) Waiver for Aged (Waiver Type = H)</t>
  </si>
  <si>
    <t># Aged, EDB Dual with Section 1915(c) Waiver for Aged (Waiver Type = H)</t>
  </si>
  <si>
    <t># Aged, Non-Dual with Section 1915(c) Waiver for Aged (Waiver Type = H)</t>
  </si>
  <si>
    <t># Disabled, EDB Dual with Section 1915(c) Waiver for Aged (Waiver Type = H)</t>
  </si>
  <si>
    <t># Disabled, Non-Dual with Section 1915(c) Waiver for Aged (Waiver Type = H)</t>
  </si>
  <si>
    <t># Other (Child or Adult) with Section 1915(c) Waiver for Aged (Waiver Type = H)</t>
  </si>
  <si>
    <t># with Section 1915(c) Waiver for Physically Disabled (Waiver Type = I)</t>
  </si>
  <si>
    <t># Aged, EDB Dual with Section 1915(c) Waiver for Physically Disabled (Waiver Type = I)</t>
  </si>
  <si>
    <t># Aged, Non-Dual with Section 1915(c) Waiver for Physically Disabled (Waiver Type = I)</t>
  </si>
  <si>
    <t># Disabled, EDB Dual with Section 1915(c) Waiver for Physically Disabled (Waiver Type = I)</t>
  </si>
  <si>
    <t># Disabled, Non-Dual with Section 1915(c) Waiver for Physically Disabled (Waiver Type = I)</t>
  </si>
  <si>
    <t># Other (Child or Adult) with Section 1915(c) Waiver for Physically Disabled (Waiver Type = I)</t>
  </si>
  <si>
    <t># with Section 1915(c) Waiver for People with Brain Injuries (Waiver Type = J)</t>
  </si>
  <si>
    <t># Aged, EDB Dual with Section 1915(c) Waiver for People with Brain Injuries (Waiver Type = J)</t>
  </si>
  <si>
    <t># Aged, Non-Dual with Section 1915(c) Waiver for People with Brain Injuries (Waiver Type = J)</t>
  </si>
  <si>
    <t># Disabled, EDB Dual with Section 1915(c) Waiver for People with Brain Injuries (Waiver Type = J)</t>
  </si>
  <si>
    <t># Disabled, Non-Dual with Section 1915(c) Waiver for People with Brain Injuries (Waiver Type = J)</t>
  </si>
  <si>
    <t># Other (Child or Adult) with Section 1915(c) Waiver for People with Brain Injuries (Waiver Type = J)</t>
  </si>
  <si>
    <t># with Section 1915(c) Waiver for People with HIV/AIDS (Waiver Type = K)</t>
  </si>
  <si>
    <t># Aged, EDB Dual with Section 1915(c) Waiver for People with HIV/AIDS (Waiver Type = K)</t>
  </si>
  <si>
    <t># Aged, Non-Dual with Section 1915(c) Waiver for People with HIV/AIDS (Waiver Type = K)</t>
  </si>
  <si>
    <t># Disabled, EDB Dual with Section 1915(c) Waiver for People with HIV/AIDS (Waiver Type = K)</t>
  </si>
  <si>
    <t># Disabled, Non-Dual with Section 1915(c) Waiver for People with HIV/AIDS (Waiver Type = K)</t>
  </si>
  <si>
    <t># Other (Child or Adult) with Section 1915(c) Waiver for People with HIV/AIDS (Waiver Type = K)</t>
  </si>
  <si>
    <t># with Section 1915(c) Waiver for People with ID/DD (Waiver Type = L)</t>
  </si>
  <si>
    <t># Aged, EDB Dual with Section 1915(c) Waiver for People with ID/DD (Waiver Type = L)</t>
  </si>
  <si>
    <t># Aged, Non-Dual with Section 1915(c) Waiver for People with ID/DD (Waiver Type = L)</t>
  </si>
  <si>
    <t># Disabled, EDB Dual with Section 1915(c) Waiver for People with ID/DD (Waiver Type = L)</t>
  </si>
  <si>
    <t># Disabled, Non-Dual with Section 1915(c) Waiver for People with ID/DD (Waiver Type = L)</t>
  </si>
  <si>
    <t># Other (Child or Adult) with Section 1915(c) Waiver for People with ID/DD (Waiver Type = L)</t>
  </si>
  <si>
    <t># with Section 1915(c) Waiver for People with MI/SED (Waiver Type = M)</t>
  </si>
  <si>
    <t># Aged, EDB Dual with Section 1915(c) Waiver for People with MI/SED (Waiver Type = M)</t>
  </si>
  <si>
    <t># Aged, Non-Dual with Section 1915(c) Waiver for People with MI/SED (Waiver Type = M)</t>
  </si>
  <si>
    <t># Disabled, EDB Dual with Section 1915(c) Waiver for People with MI/SED (Waiver Type = M)</t>
  </si>
  <si>
    <t># Disabled, Non-Dual with Section 1915(c) Waiver for People with MI/SED (Waiver Type = M)</t>
  </si>
  <si>
    <t># Other (Child or Adult) with Section 1915(c) Waiver for People with MI/SED (Waiver Type = M)</t>
  </si>
  <si>
    <t># with Section 1915(c) Waiver for Tech Dependent/Medically Fragile (Waiver Type = N)</t>
  </si>
  <si>
    <t># Aged, EDB Dual with Section 1915(c) Waiver for Tech Dependent/Medically Fragile (Waiver Type = N)</t>
  </si>
  <si>
    <t># Aged, Non-Dual with Section 1915(c) Waiver for Tech Dependent/Medically Fragile (Waiver Type = N)</t>
  </si>
  <si>
    <t># Disabled, EDB Dual with Section 1915(c) Waiver for Tech Dependent/Medically Fragile (Waiver Type = N)</t>
  </si>
  <si>
    <t># Disabled, Non-Dual with Section 1915(c) Waiver for Tech Dependent/Medically Fragile (Waiver Type = N)</t>
  </si>
  <si>
    <t># Other (Child or Adult) with Section 1915(c) Waiver for Tech Dependent/Medically Fragile (Waiver Type = N)</t>
  </si>
  <si>
    <t># with Section 1915(c) Waiver for People with Autism/ASD (Waiver Type = P)</t>
  </si>
  <si>
    <t># Aged, EDB Dual with Section 1915(c) Waiver for People with Autism/ASD (Waiver Type = P)</t>
  </si>
  <si>
    <t># Aged, Non-Dual with Section 1915(c) Waiver for People with Autism/ASD (Waiver Type = P)</t>
  </si>
  <si>
    <t># Disabled, EDB Dual with Section 1915(c) Waiver for People with Autism/ASD (Waiver Type = P)</t>
  </si>
  <si>
    <t># Disabled, Non-Dual with Section 1915(c) Waiver for People with Autism/ASD (Waiver Type = P)</t>
  </si>
  <si>
    <t># Other (Child or Adult) with Section 1915(c) Waiver for People with Autism/ASD (Waiver Type = P)</t>
  </si>
  <si>
    <t># with Section 1915(c) Waiver for Unspecified or Unknown Populations (Waiver Type = O)</t>
  </si>
  <si>
    <t># Aged, EDB Dual with Section 1915(c) Waiver for Unspecified or Unknown Populations (Waiver Type = O)</t>
  </si>
  <si>
    <t># Aged, Non-Dual with Section 1915(c) Waiver for Unspecified or Unknown Populations (Waiver Type = O)</t>
  </si>
  <si>
    <t># Disabled, EDB Dual with Section 1915(c) Waiver for Unspecified or Unknown Populations (Waiver Type = O)</t>
  </si>
  <si>
    <t># Disabled, Non-Dual with Section 1915(c) Waiver for Unspecified or Unknown Populations (Waiver Type = O)</t>
  </si>
  <si>
    <t># Other (Child or Adult) with Section 1915(c) Waiver for Unspecified or Unknown Populations (Waiver Type = O)</t>
  </si>
  <si>
    <t xml:space="preserve">% of Section 1915(c) Waiver Enrollees with No Waiver Claim (Program Type = 6 or 7) </t>
  </si>
  <si>
    <t># Section 1915(c) Claim (Program Type = 6 or 7) Recipients with No Waiver Enrollment</t>
  </si>
  <si>
    <t>% of Section 1915(c) Claim (Program Type = 6 or 7) Recipients with No Waiver Enrollment</t>
  </si>
  <si>
    <t xml:space="preserve">% of Section 1915(c) Waiver Enrollees not Enrolled in HMOs/HIOs with No Waiver claim (Program Type = 6 or 7) </t>
  </si>
  <si>
    <t># Section 1915(c) Claim (Program Type=6 or 7) Recipients</t>
  </si>
  <si>
    <t xml:space="preserve">% of Section 1915(c) Waiver Enrollees with No Waiver Encounter Record 
(Program Type = 6 or 7) </t>
  </si>
  <si>
    <t># Section 1915(c) Encounter Record (Program Type = 6 or 7) Recipients with No Waiver Enrollment</t>
  </si>
  <si>
    <t>% of Section 1915(c) Encounter Record (Program Type = 6 or 7) Recipients with No Waiver Enrollment</t>
  </si>
  <si>
    <t># Section 1915(c) Encounter Record (Program Type=6 or 7) Recipients</t>
  </si>
  <si>
    <t xml:space="preserve">% of Section 1915(c) Waiver Enrollees with No Waiver Claims or Encounter Records 
(Program Type = 6 or 7) </t>
  </si>
  <si>
    <t># with Any 1115 Waiver (Waiver Type = 1,5,6,A or F)</t>
  </si>
  <si>
    <t>% Aged Enrollees with Any 1115 Waiver (Waiver Type = 1,5,6,A or F)</t>
  </si>
  <si>
    <t xml:space="preserve">% Disabled Enrollees with Any 1115 Waiver (Waiver Type = 1,5,6,A or F) </t>
  </si>
  <si>
    <t>% Child Enrollees with Any 1115 Waiver (Waiver Type = 1,5,6,A or F)</t>
  </si>
  <si>
    <t>% Adult Enrollees with Any 1115 Waiver  (Waiver Type = 1,5,6,A or F)</t>
  </si>
  <si>
    <t>% with Any HMO/HIO Enrollment (Waiver Type = 1,5,6,A or F)</t>
  </si>
  <si>
    <t># with Any 1915(b) Waiver (Waiver Type = 2)</t>
  </si>
  <si>
    <t xml:space="preserve">% Aged Enrollees with Any 1915(b) Waiver (Waiver Type = 2) </t>
  </si>
  <si>
    <t>% Disabled Enrollees with Any 1915(b) Waiver (Waiver Type = 2)</t>
  </si>
  <si>
    <t>% Child Enrollees with Any 1915(b) Waiver (Waiver Type = 2)</t>
  </si>
  <si>
    <t>% Adult Enrollees with Any 1915(b) Waiver (Waiver Type = 2)</t>
  </si>
  <si>
    <t>% with Any HMO/HIO Enrollment (Waiver Type = 2)</t>
  </si>
  <si>
    <t>% with Any HMO/HIO or PHP Enrollment (Waiver Type = 2)</t>
  </si>
  <si>
    <t># with Any Combined 1915(b)(c) Waiver (Waiver Type = 4)</t>
  </si>
  <si>
    <t>% Aged Enrollees with Any Combined 1915(b)(c) Waiver (Waiver Type = 4)</t>
  </si>
  <si>
    <t xml:space="preserve">% Disabled Enrollees with Any Combined 1915(b)(c) Waiver (Waiver Type = 4) </t>
  </si>
  <si>
    <t>% Child Enrollees with Any Combined 1915(b)(c) Waiver (Waiver Type = 4)</t>
  </si>
  <si>
    <t>% Adult Enrollees with Any Combined 1915(b)(c) Waiver (Waiver Type = 4)</t>
  </si>
  <si>
    <t>% with Any HMO/HIO Enrollment (Waiver Type = 4)</t>
  </si>
  <si>
    <t>% with Any HMO/HIO or PHP Enrollment (Waiver Type = 4)</t>
  </si>
  <si>
    <t xml:space="preserve"># with 1115 HIFA Waiver (Waiver Type = 5) </t>
  </si>
  <si>
    <t># with 1115 Pharmacy Waiver Coverage (Waiver Type = 6)</t>
  </si>
  <si>
    <t>% Aged Enrollees with Pharmacy Waiver Coverage (Waiver Type = 6)</t>
  </si>
  <si>
    <t>% Disabled Enrollees with Any Pharmacy Waiver Coverage (Waiver Type = 6)</t>
  </si>
  <si>
    <t>% Child Enrollees with Any Pharmacy Waiver Coverage (Waiver Type = 6)</t>
  </si>
  <si>
    <t>% Adult Enrollees with Any Pharmacy Waiver Coverage (Waiver Type = 6)</t>
  </si>
  <si>
    <t>% with Any HMO/HIO Enrollment (Waiver Type = 6)</t>
  </si>
  <si>
    <t># with Other Type of Waiver (Waiver Type = 7)</t>
  </si>
  <si>
    <t># with Unknown Type of Waiver (Waiver Type = 9)</t>
  </si>
  <si>
    <t># with 1115 Disaster-Related Waiver (Waiver Type = A)</t>
  </si>
  <si>
    <t># with 1115 Family Planning Only Waiver (Waiver Type = F)</t>
  </si>
  <si>
    <t>June # Adult: Age 0-18, Excluding Institutionalized</t>
  </si>
  <si>
    <t>June #  Age 65 and over, Excluding Institutionalized</t>
  </si>
  <si>
    <t>June % Assistance with Purchase of MC Coverage (RBF = W)</t>
  </si>
  <si>
    <t xml:space="preserve">June % Non-Dual Pharmacy Plus Benefits (RBF = X) </t>
  </si>
  <si>
    <t>June % EDB Dual with Pharmacy Plus and Medicare Cost Sharing Benefits (RBF = Y)</t>
  </si>
  <si>
    <t>June % EDB Dual with Pharmacy Plus but no Medicare Cost Sharing Benefits (RBF = Z)</t>
  </si>
  <si>
    <t>June % Private Health Insurance (Private Insurance Code = 2, 3 or 4)</t>
  </si>
  <si>
    <t>June Total Enrollees with TANF flag (TANF flag = 2)</t>
  </si>
  <si>
    <t>Average Medicaid Paid per Enrollee</t>
  </si>
  <si>
    <t>Average Medicaid Paid per Enrollee - Disabled</t>
  </si>
  <si>
    <t>Average Medicaid Paid per Enrollee - Child</t>
  </si>
  <si>
    <t>Average Medicaid Paid per Enrollee - Adult</t>
  </si>
  <si>
    <t>Average Medicaid Paid per Female Enrollee</t>
  </si>
  <si>
    <t>Average Medicaid Paid per Male Enrollee</t>
  </si>
  <si>
    <t>Average Medicaid Paid per EDB Dual Enrollee</t>
  </si>
  <si>
    <t>Average Medicaid Paid per EDB Dual Enrollee - Aged</t>
  </si>
  <si>
    <t>Average Medicaid Paid per EDB Dual Enrollee - Disabled</t>
  </si>
  <si>
    <t>Average Medicaid Paid per EDB Dual Enrollee - Female</t>
  </si>
  <si>
    <t>Average Medicaid Paid per EDB Dual Enrollee - Male</t>
  </si>
  <si>
    <t>Average Medicaid Paid per EDB Duals with Full Benefits (EDB Dual = 50,52,54 or 58)</t>
  </si>
  <si>
    <t>Average Medicaid Paid per EDB Duals with Restricted Benefits (EDB Dual = 51,53,55,56 or 57)</t>
  </si>
  <si>
    <t>Average Medicaid Paid per Enrollee with ILTC Claims (MAX TOS = 02, 04, 05 or 07)</t>
  </si>
  <si>
    <t>Average Medicaid Paid per Enrollee with CLTC Claims (Excluding CLTC flag = 16-20)</t>
  </si>
  <si>
    <t>Average Medicaid Paid per Enrollee with ILTC (MAX TOS = 02, 04, 05 or 07) and CLTC Claims (Excluding CLTC flag = 16-20)</t>
  </si>
  <si>
    <t>Average Medicaid Paid per Section 1915(c) Enrollee</t>
  </si>
  <si>
    <t xml:space="preserve">Average Medicaid Paid per Enrollee - Section 1915(c) Waiver for Aged and Disabled (Waiver Type = G) </t>
  </si>
  <si>
    <t>Average Medicaid Paid per Enrollee -  Section 1915(c) Waiver for Aged (Waiver Type = H)</t>
  </si>
  <si>
    <t>Average Medicaid Paid per Enrollee -  Section 1915(c) Waiver for Physically Disabled (Waiver Type = I)</t>
  </si>
  <si>
    <t>Average Medicaid Paid per Enrollee -  Section 1915(c) Waiver for People with Brain Injuries (Waiver Type = J)</t>
  </si>
  <si>
    <t>Average Medicaid Paid per Enrollee -  Section 1915(c) Waiver for People with HIV/AIDS (Waiver Type = K)</t>
  </si>
  <si>
    <t>Average Medicaid Paid per Enrollee -  Section 1915(c) Waiver for People with ID/DD (Waiver Type = L)</t>
  </si>
  <si>
    <t>Average Medicaid Paid per Enrollee -  Section 1915(c) Waiver for People with MI/SED (Waiver Type = M)</t>
  </si>
  <si>
    <t>Average Medicaid Paid per Enrollee -  Section 1915(c) Waiver for Tech Dependent/Medically Fragile (Waiver Type = N)</t>
  </si>
  <si>
    <t>Average Medicaid Paid per Enrollee -  Section 1915(c) Waiver for People with Autism/ASD (Waiver Type = P)</t>
  </si>
  <si>
    <t>Average Medicaid Paid per Enrollee -- Section 1915(c) Waiver for None of the Above (Waiver Type = O)</t>
  </si>
  <si>
    <t>Total Waiver Amount Paid - Section 1915(c) Waiver for Aged and Disabled (Waiver Type = G)</t>
  </si>
  <si>
    <t>Total Waiver Amount Paid - Section 1915(c) Waiver for Aged (Waiver Type = H)</t>
  </si>
  <si>
    <t>Total Waiver Amount Paid - Section 1915(c) Waiver for Physically Disabled (Waiver Type = I)</t>
  </si>
  <si>
    <t>Total Waiver Amount Paid - Section 1915(c) Waiver for People with Brain Injuries (Waiver Type = J)</t>
  </si>
  <si>
    <t>Total Waiver Amount Paid - Section 1915(c) Waiver for People with HIV/AIDS (Waiver Type = K)</t>
  </si>
  <si>
    <t>Total Waiver Amount Paid - Section 1915(c) Waiver for People with ID/DD (Waiver Type = L)</t>
  </si>
  <si>
    <t>Total Waiver Amount Paid - Section 1915(c) Waiver for People with MI/SED (Waiver Type = M)</t>
  </si>
  <si>
    <t>Total Waiver Amount Paid - Section 1915(c) Waiver for Tech Dependent/Medically Fragile (Waiver Type = N)</t>
  </si>
  <si>
    <t>Total Waiver Amount Paid - Section 1915(c) Waiver for People with Autism/ASD (Waiver Type = P)</t>
  </si>
  <si>
    <t>Total Waiver Amount Paid - Section 1915(c) Waiver for None of the Above (Waiver Type = O)</t>
  </si>
  <si>
    <t>Average 1915(c) Waiver Amount Paid (Program Type 6 or 7) per Section 1915(c) Enrollee</t>
  </si>
  <si>
    <t>Average Waiver Amount Paid per Enrollee - Section 1915(c) Waiver for Aged and Disabled (Waiver Type = G)</t>
  </si>
  <si>
    <t>Average Waiver Amount Paid per Enrollee - Section 1915(c) Waiver for Aged (Waiver Type = H)</t>
  </si>
  <si>
    <t>Average Waiver Amount Paid per Enrollee - Section 1915(c) Waiver for Physically Disabled (Waiver Type = I)</t>
  </si>
  <si>
    <t>Average Waiver Amount Paid per Enrollee - Section 1915(c) Waiver for People with Brain Injuries (Waiver Type = J)</t>
  </si>
  <si>
    <t>Average Waiver Amount Paid per Enrollee - Section 1915(c) Waiver for People with HIV/AIDS (Waiver Type = K)</t>
  </si>
  <si>
    <t>Average Waiver Amount Paid per Enrollee - Section 1915(c) Waiver for People with ID/DD (Waiver Type = L)</t>
  </si>
  <si>
    <t>Average Waiver Amount Paid per Enrollee - Section 1915(c) Waiver for People with MI/SED (Waiver Type = M)</t>
  </si>
  <si>
    <t>Average Waiver Amount Paid per Enrollee - Section 1915(c) Waiver for Tech Dependent/Medically Fragile (Waiver Type = N)</t>
  </si>
  <si>
    <t>Average Waiver Amount Paid per Enrollee - Section 1915(c) Waiver for People with Autism/ASD (Waiver Type = P)</t>
  </si>
  <si>
    <t>Average Waiver Amount Paid per Enrollee - Section 1915(c) Waiver for None of the Above (Waiver Type = O)</t>
  </si>
  <si>
    <t xml:space="preserve">HCBS Taxonomy Category Case Management:Total 1915(c) Waiver Amount Paid (code = 01) </t>
  </si>
  <si>
    <t>HCBS Taxonomy Category Case Management: Average 1915(c) Waiver Amount Paid per User</t>
  </si>
  <si>
    <t>HCBS Taxonomy Category Round-the-Clock Services: Total 1915(c) Waiver Amount Paid (code = 02)</t>
  </si>
  <si>
    <t>HCBS Taxonomy Category Round-the-Clock Services: Average 1915(c) Waiver Amount Paid per User</t>
  </si>
  <si>
    <t>HCBS Taxonomy Category Supported Employment: Total 1915(c) Waiver Amount Paid (code = 03)</t>
  </si>
  <si>
    <t>HCBS Taxonomy Category Supported Employment: Average 1915(c) Waiver Amount Paid per User</t>
  </si>
  <si>
    <t>HCBS Taxonomy Category Day Services: Total 1915(c) Waiver Amount Paid (code = 04)</t>
  </si>
  <si>
    <t>HCBS Taxonomy Category Day Services: Average 1915(c) Waiver Amount Paid per User</t>
  </si>
  <si>
    <t>HCBS Taxonomy Category Nursing: Total 1915(c) Waiver Amount Paid (code = 05)</t>
  </si>
  <si>
    <t>HCBS Taxonomy Category Nursing: Average 1915(c) Waiver Amount Paid per User</t>
  </si>
  <si>
    <t>HCBS Taxonomy Category Home Delivered Meals: Total 1915(c) Waiver Amount Paid (code = 06)</t>
  </si>
  <si>
    <t>HCBS Taxonomy Category Home Delivered Meals: Average 1915(c) Waiver Amount Paid per User</t>
  </si>
  <si>
    <t>HCBS Taxonomy Category Rent and Food Expenses for Live-In Caregiver: Total 1915(c) Waiver Amount Paid (code = 07)</t>
  </si>
  <si>
    <t>HCBS Taxonomy Category Rent and Food Expenses for Live-In Caregiver: Average 1915(c) Waiver Amount Paid per User</t>
  </si>
  <si>
    <t>HCBS Taxonomy Category Home-Based Services: Total 1915(c) Waiver Amount Paid (code = 08)</t>
  </si>
  <si>
    <t>HCBS Taxonomy Category Home-Based Services: Average 1915(c) Waiver Amount Paid per User</t>
  </si>
  <si>
    <t>HCBS Taxonomy Category Caregiver Support: Total 1915(c) Waiver Amount Paid (code = 09)</t>
  </si>
  <si>
    <t>HCBS Taxonomy Category Caregiver Support: Average 1915(c) Waiver Amount Paid per User</t>
  </si>
  <si>
    <t>HCBS Taxonomy Category Other Mental Health and BHS : Total 1915(c) Waiver Amount Paid (code = 10)</t>
  </si>
  <si>
    <t>HCBS Taxonomy Category Other Mental Health and BHS : Average 1915(c) Waiver Amount Paid per User</t>
  </si>
  <si>
    <t>HCBS Taxonomy Category Other Health and Therapeutic Services: Total 1915(c) Waiver Amount Paid (code = 11)</t>
  </si>
  <si>
    <t>HCBS Taxonomy Category Other Health and Therapeutic Services: Average 1915(c) Waiver Amount Paid per User</t>
  </si>
  <si>
    <t>HCBS Taxonomy Category Services Supporting Participant Direction: Total 1915(c) Waiver Amount Paid (code = 12)</t>
  </si>
  <si>
    <t>HCBS Taxonomy Category Services Supporting Participant Direction: Average 1915(c) Waiver Amount Paid per User</t>
  </si>
  <si>
    <t>HCBS Taxonomy Category Participant Training: Total 1915(c) Waiver Amount Paid (code = 13)</t>
  </si>
  <si>
    <t>HCBS Taxonomy Category Participant Training: Average 1915(c) Waiver Amount Paid per User</t>
  </si>
  <si>
    <t>HCBS Taxonomy Category Equipment, Technology, and Modifications: Total 1915(c) Waiver Amount Paid (code = 14)</t>
  </si>
  <si>
    <t>HCBS Taxonomy Category Equipment, Technology, and Modifications: Average 1915(c) Waiver Amount Paid per User</t>
  </si>
  <si>
    <t>HCBS Taxonomy Category Non-Medical Transportation: Total 1915(c) Waiver Amount Paid (code = 15)</t>
  </si>
  <si>
    <t>HCBS Taxonomy Category Non-Medical Transportation: Average 1915(c) Waiver Amount Paid per User</t>
  </si>
  <si>
    <t>HCBS Taxonomy Category Community Transition Services: Total 1915(c) Waiver Amount Paid (code = 16)</t>
  </si>
  <si>
    <t>HCBS Taxonomy Category Community Transition Services: Average 1915(c) Waiver Amount Paid per User</t>
  </si>
  <si>
    <t>HCBS Taxonomy Category Other Services: Total 1915(c) Waiver Amount Paid (code = 17)</t>
  </si>
  <si>
    <t>HCBS Taxonomy Category Other Services: Average 1915(c) Waiver Amount Paid per User</t>
  </si>
  <si>
    <t>HCBS Taxonomy Category Unknown: Total 1915(c) Waiver Amount Paid (code = 99)</t>
  </si>
  <si>
    <t>HCBS Taxonomy Category Unknown: Average 1915(c) Waiver Amount Paid per User</t>
  </si>
  <si>
    <t>Average Medicaid Paid per Enrollee with Full Scope Benefits (RBF = 1)</t>
  </si>
  <si>
    <t>Average Medicaid Paid per Enrollee with ONLY Alien Benefits (RBF = 2)</t>
  </si>
  <si>
    <t>Average Medicaid Paid per EDB Dual with ONLY Medicare Cost Sharing Benefits (RBF = 3)</t>
  </si>
  <si>
    <t>Average Medicaid Paid per Enrollee with Pregancy-Related Benefits (RBF = 4)</t>
  </si>
  <si>
    <t>Average Medicaid Paid per Enrollee with Other Benefits (RBF = 5)</t>
  </si>
  <si>
    <t>Average Medicaid Paid per Enrollee with ONLY Family Planning Only Benefits  (RBF = 6)</t>
  </si>
  <si>
    <t>Average Medicaid Paid per Enrollee with Benchmark-Equivalent Benefits  (RBF = 7)</t>
  </si>
  <si>
    <t>Average Medicaid Paid per Enrollee with Money Follows the Person Benefits  (RBF = 8)</t>
  </si>
  <si>
    <t>Average Medicaid Paid per Enrollee with PRTF Benefits (RBF = A)</t>
  </si>
  <si>
    <t>Average Medicaid Paid per Enrollee with Health Opportunity Account Benefits (RBF = B)</t>
  </si>
  <si>
    <t>Average Medicaid Paid per Enrollee with ONLY Assistance with Purchase of MC Coverage Benefits (RBF = W)</t>
  </si>
  <si>
    <t>Average Medicaid Paid per Enrollee with ONLY Prescription Drug Benefits (RBF = X, Y, or Z)</t>
  </si>
  <si>
    <t>Average Medicaid Paid per Person Ever Enrolled in M-CHIP - Age &lt; 19 Years</t>
  </si>
  <si>
    <t>Average Medicaid Paid per Person Ever Enrolled in M-CHIP - Age &gt; 18 Years</t>
  </si>
  <si>
    <t xml:space="preserve">Average Paid Per Health Insurance Premium Assistance Claim </t>
  </si>
  <si>
    <t>Average Medicaid MC Capitation &amp; FFS Paid for Recipients of Health Insurance Premium Assistance</t>
  </si>
  <si>
    <t>Average Medicaid Paid per Aged Enrollee</t>
  </si>
  <si>
    <t>Average Medicaid Paid per Disabled Enrollee</t>
  </si>
  <si>
    <t>Average Medicaid Paid per Child Enrollee</t>
  </si>
  <si>
    <t>Average Medicaid Paid per Adult Enrollee</t>
  </si>
  <si>
    <t xml:space="preserve">Average Medicaid Paid per EDB Dual Enrollee </t>
  </si>
  <si>
    <t>Average Medicaid Paid per EDB Dual Aged Enrollee</t>
  </si>
  <si>
    <t>Average Medicaid Paid per EDB Dual Disabled Enrollee</t>
  </si>
  <si>
    <t>Average Medicaid Paid per EDB Dual Female Enrollee</t>
  </si>
  <si>
    <t>Average Medicaid Paid per EDB Dual Male Enrollee</t>
  </si>
  <si>
    <t>Average Medicaid Paid per Person Ever Enrolled in M-CHIP</t>
  </si>
  <si>
    <t>Average Medicaid Paid per Child (Age &lt; 19 Years) Ever Enrolled in M-CHIP</t>
  </si>
  <si>
    <t>Average Medicaid Paid per Adult (Age &gt; 18 Years) Ever Enrolled in M-CHIP</t>
  </si>
  <si>
    <t>Total MC Enrollees, Aged, Cash (MAX Elig Code = 11)</t>
  </si>
  <si>
    <t>Total MC Enrollees, Aged, Medically Needy (MAX Elig Code = 21)</t>
  </si>
  <si>
    <t>Total MC Enrollees, Aged, Poverty (MAX Elig Code = 31)</t>
  </si>
  <si>
    <t>Total MC Enrollees, Other Aged (MAX Elig Code = 41)</t>
  </si>
  <si>
    <t>Total MC Enrollees, 1115 Aged (MAX Elig Code = 51)</t>
  </si>
  <si>
    <t>Total MC Enrollees, Disabled, Cash (MAX Elig Code = 12)</t>
  </si>
  <si>
    <t>Total MC Enrollees, Disabled, Medically Needy (MAX Elig Code = 22)</t>
  </si>
  <si>
    <t>Total MC Enrollees, Disabled, Poverty (MAX Elig Code = 32)</t>
  </si>
  <si>
    <t>Total MC Enrollees, Disabled, Poverty (MAX Elig Code = 3A)</t>
  </si>
  <si>
    <t>Total MC Enrollees, Other Disabled (MAX Elig Code = 42)</t>
  </si>
  <si>
    <t>Total MC Enrollees, 1115 Disabled (MAX Elig Code = 52)</t>
  </si>
  <si>
    <t>Total MC Enrollees, AFDC Child, Cash (MAX Elig Code = 14)</t>
  </si>
  <si>
    <t>Total MC Enrollees, AFDC-U Child, Cash (MAX Elig Code = 16)</t>
  </si>
  <si>
    <t>Total MC Enrollees, AFDC Child, Medically Needy (MAX Elig Code = 24)</t>
  </si>
  <si>
    <t>Total MC Enrollees, Child Poverty (MAX Elig Code = 34)</t>
  </si>
  <si>
    <t>Total MC Enrollees, Other Child (MAX Elig Code = 44)</t>
  </si>
  <si>
    <t>Total MC Enrollees, Foster Care Child (MAX Elig Code = 48)</t>
  </si>
  <si>
    <t>Total MC Enrollees, 1115 Child (MAX Elig Code = 54)</t>
  </si>
  <si>
    <t>Total MC Enrollees, AFDC Adult, Cash (MAX Elig Code = 15)</t>
  </si>
  <si>
    <t>Total MC Enrollees, AFDC-U Adult, Cash (MAX Elig Code = 17)</t>
  </si>
  <si>
    <t>Total MC Enrollees, AFDC Adult, Medically Needy (MAX Elig Code = 25)</t>
  </si>
  <si>
    <t>Total MC Enrollees, Adult, Poverty (MAX Elig Code = 35)</t>
  </si>
  <si>
    <t>Total MC Enrollees, Other Adult (MAX Elig Code = 45)</t>
  </si>
  <si>
    <t>Total MC Enrollees, 1115 Adult (MAX Elig Code = 55)</t>
  </si>
  <si>
    <t>June % HMO/HIO Only (MC Combination Code = 01)</t>
  </si>
  <si>
    <t>June % Dental Plan Only (MC Combination Code = 02)</t>
  </si>
  <si>
    <t>June % BHO Only (MC Combination Code = 03)</t>
  </si>
  <si>
    <t>June % PCCM Only (MC Combination Code = 04)</t>
  </si>
  <si>
    <t>June % Other MC Only (MC Combination Code = 05)</t>
  </si>
  <si>
    <t>June % HMO/HIO &amp; Dental (MC Combination Code = 06)</t>
  </si>
  <si>
    <t>June % HMO/HIO &amp; BHO (MC Combination Code = 07)</t>
  </si>
  <si>
    <t>June % HMO/HIO &amp; Other MC (MC Combination Code = 08)</t>
  </si>
  <si>
    <t>June % HMO/HIO &amp; Dental &amp; BHO (MC Combination Code = 09)</t>
  </si>
  <si>
    <t>June % Dental &amp; PCCM (MC Combination Code = 10)</t>
  </si>
  <si>
    <t>June % BHO &amp; PCCM (MC Combination Code = 11)</t>
  </si>
  <si>
    <t>June % Other MC &amp; PCCM (MC Combination Code = 12)</t>
  </si>
  <si>
    <t>June % Dental &amp; BHO &amp; PCCM (MC Combination Code = 13)</t>
  </si>
  <si>
    <t>June % Dental &amp; BHO (MC Combination Code = 14)</t>
  </si>
  <si>
    <t>June % Other Combinations (MC Combination Code = 15)</t>
  </si>
  <si>
    <t>June % FFS Only (MC Combination Code = 16)</t>
  </si>
  <si>
    <t>June % MC Status Unknown (MC Combination Code = 99)</t>
  </si>
  <si>
    <t>Average Capitation Payment per Person-Month Enrollment in MC</t>
  </si>
  <si>
    <t>Average Capitation Payment per Person-Month Enrollment in MC - HMO/HIO</t>
  </si>
  <si>
    <t>Average Capitation Payment per Person-Month Enrollment in MC - PHP</t>
  </si>
  <si>
    <t>Average Capitation Payment per Person-Month Enrollment in MC - PCCM</t>
  </si>
  <si>
    <t>Average Capitation Payments, Persons Ever Enrolled in HMO or HIO During Year</t>
  </si>
  <si>
    <t>Average Capitation Payments for Aged Enrollees, Persons Ever Enrolled in HMO or HIO During Year</t>
  </si>
  <si>
    <t>Average Capitation Payments for Disabled Enrollees, Persons Ever Enrolled in HMO or HIO During Year</t>
  </si>
  <si>
    <t>Average Capitation Payments for Child Enrollees, Persons Ever Enrolled in HMO or HIO During Year</t>
  </si>
  <si>
    <t>Average Capitation Payments for Adult Enrollees, Persons Ever Enrolled in HMO or HIO During Year</t>
  </si>
  <si>
    <t>Average FFS Payments per Enrollee, Persons Ever Enrolled in HMO or HIO During Year</t>
  </si>
  <si>
    <t>Average FFS Payments per Aged Enrollee, Persons Ever Enrolled in HMO or HIO During Year</t>
  </si>
  <si>
    <t>Average FFS Payments per Disabled Enrollee, Persons Ever Enrolled in HMO or HIO During Year</t>
  </si>
  <si>
    <t>Average FFS Payments per Child Enrollee, Persons Ever Enrolled in HMO or HIO During Year</t>
  </si>
  <si>
    <t>Average FFS Payments per Adult Enrollee, Persons Ever Enrolled in HMO or HIO During Year</t>
  </si>
  <si>
    <t>Total FFS Payments by ILTC (MAX TOS = 02, 04, 05 or 07) Services, Persons Ever Enrolled in HMO or HIO During Year</t>
  </si>
  <si>
    <t>Average FFS Payments by ILTC (MAX TOS = 02, 04, 05 or 07) Services, Persons Enrolled in HMO or HIO During Year</t>
  </si>
  <si>
    <t>Average FFS Medicaid Paid per Non-Dual FFS Enrollee</t>
  </si>
  <si>
    <t>Average FFS Medicaid Paid per Non-Dual FFS Recipient (User of Any service)</t>
  </si>
  <si>
    <t>Average HMO/HIO Payments (Among People not Enrolled)</t>
  </si>
  <si>
    <t>Average FFS Medicaid Paid, Aged</t>
  </si>
  <si>
    <t>Average FFS Medicaid Paid, Aged, Cash (MAX Elig Code = 11)</t>
  </si>
  <si>
    <t>Average FFS Medicaid Paid, Aged, Medically Needy (MAX Elig Code = 21)</t>
  </si>
  <si>
    <t>Average FFS Medicaid Paid, Aged, Poverty (MAX Elig Code = 31)</t>
  </si>
  <si>
    <t>Average FFS Medicaid Paid, Other Aged (MAX Elig Code = 41)</t>
  </si>
  <si>
    <t>Average FFS Medicaid Paid, 1115 Aged (MAX Elig Code = 51)</t>
  </si>
  <si>
    <t>Average FFS Medicaid Paid, Disabled</t>
  </si>
  <si>
    <t>Average FFS Medicaid Paid, Disabled, Cash (MAX Elig Code = 12)</t>
  </si>
  <si>
    <t>Average FFS Medicaid Paid, Disabled, Medically Needy (MAX Elig Code = 22)</t>
  </si>
  <si>
    <t>Average FFS Medicaid Paid, Disabled, Poverty (MAX Elig Code = 32 or 3A)</t>
  </si>
  <si>
    <t>Average FFS Medicaid Paid,1115 Disabled (MAX Elig Code = 52)</t>
  </si>
  <si>
    <t>Average FFS Medicaid Paid, AFDC Child, Cash (MAX Elig Code = 14)</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</si>
  <si>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</si>
  <si>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</si>
  <si>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</si>
  <si>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</si>
  <si>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</si>
  <si>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</si>
  <si>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</si>
  <si>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</si>
  <si>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</si>
  <si>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</si>
  <si>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</si>
  <si>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</si>
  <si>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</si>
  <si>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</si>
  <si>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</si>
  <si>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</si>
  <si>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</si>
  <si>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</si>
  <si>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</si>
  <si>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</si>
  <si>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</si>
  <si>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</si>
  <si>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</si>
  <si>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</si>
  <si>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</si>
  <si>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</si>
  <si>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</si>
  <si>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Non-Dual FFS Enrollee, Inpatient Hospital (MAX TOS = 01)</t>
  </si>
  <si>
    <t>Average FFS Medicaid Paid Per Non-Dual FFS Enrollee, Aged, Inpatient Hospital (MAX TOS = 01)</t>
  </si>
  <si>
    <t>Average FFS Medicaid Paid Per Non-Dual FFS Enrollee, Disabled, Inpatient Hospital (MAX TOS = 01)</t>
  </si>
  <si>
    <t>Average FFS Medicaid Paid Per Non-Dual FFS Enrollee, Child, Inpatient Hospital (MAX TOS = 01)</t>
  </si>
  <si>
    <t>Average FFS Medicaid Paid Per Non-Dual FFS Enrollee, Adult, Inpatient Hospital (MAX TOS = 01)</t>
  </si>
  <si>
    <t>Average FFS Medicaid Paid Per Non-Dual FFS Enrollee, ILTC (MAX TOS = 02,04,05 or 07)</t>
  </si>
  <si>
    <t>Average FFS Medicaid Paid Per Non-Dual FFS Enrollee, Aged, ILTC (MAX TOS = 02,04,05 or 07)</t>
  </si>
  <si>
    <t>Average FFS Medicaid Paid Per Non-Dual FFS Enrollee, Disabled, ILTC (MAX TOS = 02,04,05 or 07)</t>
  </si>
  <si>
    <t>Average FFS Medicaid Paid Per Non-Dual FFS Enrollee, Child, ILTC (MAX TOS = 02,04,05 or 07)</t>
  </si>
  <si>
    <t>Average FFS Medicaid Paid Per Non-Dual FFS Enrollee, Adult, ILTC (MAX TOS = 02,04,05 or 07)</t>
  </si>
  <si>
    <t>Average FFS Medicaid Paid Per Non-Dual FFS Enrollee, Drugs (MAX TOS = 16)</t>
  </si>
  <si>
    <t>Average FFS Medicaid Paid Per Non-Dual FFS Enrollee, Aged, Drugs (MAX TOS = 16)</t>
  </si>
  <si>
    <t>Average FFS Medicaid Paid Per Non-Dual FFS Enrollee, Child, Drugs (MAX TOS = 16)</t>
  </si>
  <si>
    <t>Average FFS Medicaid Paid Per Non-Dual FFS Enrollee, Adult, Drugs (MAX TOS = 16)</t>
  </si>
  <si>
    <t xml:space="preserve">Average FFS Medicaid Paid Per Non-Dual FFS Enrollee, All Other Services </t>
  </si>
  <si>
    <t xml:space="preserve">Average FFS Medicaid Paid Per Non-Dual FFS Enrollee, Aged, All Other Services </t>
  </si>
  <si>
    <t xml:space="preserve">Average FFS Medicaid Paid Per Non-Dual FFS Enrollee, Disabled, All Other Services </t>
  </si>
  <si>
    <t xml:space="preserve">Average FFS Medicaid Paid Per Non-Dual FFS Enrollee, Child, All Other Services </t>
  </si>
  <si>
    <t xml:space="preserve">Average FFS Medicaid Paid Per Non-Dual FFS Enrollee, Adult, All Other Services </t>
  </si>
  <si>
    <t>% Non-Dual FFS Enrollees with ILTC Claims (MAX TOS = 02,04,05 or 07)</t>
  </si>
  <si>
    <t>Aged, % Non-Dual FFS Enrollees with ILTC Claims (MAX TOS = 02,04,05 or 07)</t>
  </si>
  <si>
    <t>Disabled, % Non-Dual FFS Enrollees with ILTC Claims (MAX TOS = 02,04,05 or 07)</t>
  </si>
  <si>
    <t>Child, % Non-Dual FFS Enrollees with ILTC Claims (MAX TOS = 02,04,05 or 07)</t>
  </si>
  <si>
    <t>Adult, % Non-Dual FFS Enrollees with ILTC Claims (MAX TOS = 02,04,05 or 07)</t>
  </si>
  <si>
    <t>Average # IP Days per Non-Dual FFS User</t>
  </si>
  <si>
    <t>Aged, Average # IP Days per Non-Dual FFS User</t>
  </si>
  <si>
    <t>Disabled, Average # IP Days per Non-Dual FFS User</t>
  </si>
  <si>
    <t>Child, Average # IP Days per Non-Dual FFS User</t>
  </si>
  <si>
    <t>Adult, Average # IP Days per Non-Dual FFS User</t>
  </si>
  <si>
    <t>Average # ILTC Days per Non-Dual FFS User</t>
  </si>
  <si>
    <t>Aged, Average # ILTC Days per Non-Dual FFS User</t>
  </si>
  <si>
    <t>Disabled, Average # ILTC Days per Non-Dual FFS User</t>
  </si>
  <si>
    <t>Child, Average # ILTC Days per Non-Dual FFS User</t>
  </si>
  <si>
    <t>Adult, Average # ILTC Days per Non-Dual FFS User</t>
  </si>
  <si>
    <t>Number of FFS Non-Duals with FFS Medicaid Paid for ILTC Services (MAX TOS = 02,04,05 or 07) &gt; $200,000</t>
  </si>
  <si>
    <t xml:space="preserve">Maximum FFS Medicaid Paid for ILTC Services (MAX TOS = 02,04,05 or 07) </t>
  </si>
  <si>
    <t>FFS Expenditures and Users by MAX Program Type, FP: Total Medicaid Paid (Program Type = 2)</t>
  </si>
  <si>
    <t>FFS Expenditures and Users by MAX Program Type, FP: Average Medicaid Paid per User</t>
  </si>
  <si>
    <t>FFS Expenditures and Users by MAX Program Type, RHC: Total Medicaid Paid (Program Type = 3)</t>
  </si>
  <si>
    <t>FFS Expenditures and Users by MAX Program Type, RHC: Average Medicaid Paid per User</t>
  </si>
  <si>
    <t>FFS Expenditures and Users by MAX Program Type, FQHC: Total Medicaid Paid (Program Type = 4)</t>
  </si>
  <si>
    <t>FFS Expenditures and Users by MAX Program Type, FQHC: Average Medicaid Paid per User</t>
  </si>
  <si>
    <t>FFS Expenditures and Users by MAX Program Type, IHS: Total Medicaid Paid (Program Type = 5)</t>
  </si>
  <si>
    <t>FFS Expenditures and Users by MAX Program Type, IHS: Average Medicaid Paid per User</t>
  </si>
  <si>
    <t>FFS Expenditures and Users by MAX Program Type, Section 1915(c) Waiver: Total Medicaid Paid (Program Type = 6 or 7)</t>
  </si>
  <si>
    <t>FFS Expenditures and Users by MAX Program Type, Section 1915(c) Waiver: Average Medicaid Paid per User</t>
  </si>
  <si>
    <t>Total FFS CLTC Medicaid Paid (Excludes CLTC flag = 16-20)</t>
  </si>
  <si>
    <t>Number of Non-Dual CLTC Users (Excludes CLTC flag = 16-20)</t>
  </si>
  <si>
    <t>Average FFS CLTC Medicaid Paid per Non-Dual User (Excludes CLTC flag = 16-20)</t>
  </si>
  <si>
    <t>Aged, Average FFS CLTC Medicaid Paid per Non-Dual User (Excludes CLTC flag = 16-20)</t>
  </si>
  <si>
    <t>Disabled, Average FFS CLTC Medicaid Paid per Non-Dual User (Excludes CLTC flag = 16-20)</t>
  </si>
  <si>
    <t>Child, Average FFS CLTC Medicaid Paid per Non-Dual User (Excludes CLTC flag = 16-20)</t>
  </si>
  <si>
    <t>Adult, Average FFS CLTC Medicaid Paid per Non-Dual User (Excludes CLTC flag = 16-20)</t>
  </si>
  <si>
    <t>% Non-Dual FFS Enrollees with CLTC Claims (Excludes CLTC flag = 16-20)</t>
  </si>
  <si>
    <t>Aged, % Non-Dual FFS Enrollees with CLTC Claims (Excludes CLTC flag = 16-20)</t>
  </si>
  <si>
    <t>Disabled, % Non-Dual FFS Enrollees with CLTC Claims (Excludes CLTC flag = 16-20)</t>
  </si>
  <si>
    <t>Child, % Non-Dual FFS Enrollees with CLTC Claims (Excludes CLTC flag = 16-20)</t>
  </si>
  <si>
    <t>Adult, % Non-Dual FFS Enrollees with CLTC Claims (Excludes CLTC flag = 16-20)</t>
  </si>
  <si>
    <t>Total FFS CLTC Medicaid Paid (Section 1915(c) Claims Only - Excludes CLTC flag = 11-20)</t>
  </si>
  <si>
    <t># Non-Dual CLTC Users (Section 1915(c) Claims Only - Excludes CLTC flag = 11-20)</t>
  </si>
  <si>
    <t>Average FFS CLTC Medicaid Paid per Non-Dual User (Section 1915(c) Claims Only - Excludes CLTC flag = 11-20)</t>
  </si>
  <si>
    <t>Aged, Average FFS CLTC Medicaid Paid per Non-Dual User (Section 1915(c) Claims Only - Excludes CLTC flag = 11-20)</t>
  </si>
  <si>
    <t>Disabled, Average FFS CLTC Medicaid Paid per Non-Dual User (Section 1915(c) Claims Only - Excludes CLTC flag = 11-20)</t>
  </si>
  <si>
    <t>Child, Average FFS CLTC Medicaid Paid per Non-Dual User (Section 1915(c) Claims Only - Excludes CLTC flag = 11-20)</t>
  </si>
  <si>
    <t>Adult, Average FFS CLTC Medicaid Paid per Non-Dual User (Section 1915(c) Claims Only - Excludes CLTC flag = 11-20)</t>
  </si>
  <si>
    <t>% Non-Dual FFS Enrollees with CLTC Claims (Section 1915(c) Claims Only - Excludes CLTC flag = 11-20)</t>
  </si>
  <si>
    <t>Aged, % Non-Dual FFS Enrollees with CLTC Claims (Section 1915(c) Claims Only - Excludes CLTC flag = 11-20)</t>
  </si>
  <si>
    <t>Disabled, % Non-Dual FFS Enrollees with CLTC Claims (Section 1915(c) Claims Only - Excludes CLTC flag = 11-20)</t>
  </si>
  <si>
    <t>Child, % Non-Dual FFS Enrollees with CLTC Claims (Section 1915(c) Claims Only - Excludes CLTC flag = 11-20)</t>
  </si>
  <si>
    <t>Adult, % Non-Dual FFS Enrollees with CLTC Claims (Section 1915(c) Claims Only - Excludes CLTC flag = 11-20)</t>
  </si>
  <si>
    <t>% EDB Dual FFS Person-Years of Enrollment Not Reported in MSIS (EDB Dual = 50)</t>
  </si>
  <si>
    <t>% QMB Only, EDB Dual FFS Person-Years of Enrollment (EDB Dual = 51)</t>
  </si>
  <si>
    <t>% QMB Plus, EDB Dual FFS Person-Years of Enrollment (EDB Dual = 52)</t>
  </si>
  <si>
    <t>% SLMB Only, EDB Dual FFS Person-Years of Enrollment (EDB Dual = 53)</t>
  </si>
  <si>
    <t>% SLMB Plus, EDB Dual FFS Person-Years of Enrollment (EDB Dual = 54)</t>
  </si>
  <si>
    <t>% QDWI, EDB Dual FFS Person-Years of Enrollment (EDB Dual = 55)</t>
  </si>
  <si>
    <t>% QI 1, EDB Dual FFS Person-Years of Enrollment (EDB Dual = 56)</t>
  </si>
  <si>
    <t>% QI 2, EDB Dual FFS Person-Years of Enrollment (EDB Dual = 57)</t>
  </si>
  <si>
    <t>% Other Type Dual FFS Person-Years of Enrollment (EDB Dual = 58)</t>
  </si>
  <si>
    <t>% Dual FFS Person-Years of Enrollment Type Unknown (EDB Dual = 59)</t>
  </si>
  <si>
    <t>Average FFS Medicaid Paid per FFS Dual</t>
  </si>
  <si>
    <t>Average FFS Medicaid Paid per FFS Dual Recipient (User of Any Service)</t>
  </si>
  <si>
    <t>Average FFS Medicaid Paid Per FFS Dual, Aged</t>
  </si>
  <si>
    <t>Average FFS Medicaid Paid Per FFS Dual, Aged, Cash (MAX Elig Code = 11)</t>
  </si>
  <si>
    <t>Average FFS Medicaid Paid Per FFS Dual Aged, Medically Needy (MAX Elig Code = 21)</t>
  </si>
  <si>
    <t>Average FFS Medicaid Paid Per FFS Dual Aged, Poverty (MAX Elig Code = 31)</t>
  </si>
  <si>
    <t>Average FFS Medicaid Paid Per FFS Dual Other Aged (MAX Elig Code = 41)</t>
  </si>
  <si>
    <t>Average FFS Medicaid Paid Per FFS Dual 1115 Aged (MAX Elig Code = 51)</t>
  </si>
  <si>
    <t>Average FFS Medicaid Paid Per FFS Dual Disabled</t>
  </si>
  <si>
    <t>Average FFS Medicaid Paid Per FFS Dual Disabled, Cash (MAX Elig Code = 12)</t>
  </si>
  <si>
    <t>Average FFS Medicaid Paid Per FFS Dual Disabled, Medically Needy (MAX Elig Code = 22)</t>
  </si>
  <si>
    <t>Average FFS Medicaid Paid Per FFS Dual Disabled, Poverty (MAX Elig Code = 32 or 3A)</t>
  </si>
  <si>
    <t>Average FFS Medicaid Paid Per FFS Dual Other Disabled (MAX Elig Code = 42)</t>
  </si>
  <si>
    <t>Average FFS Medicaid Paid Per FFS Dual 1115 Disabled (MAX Elig Code = 52)</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</si>
  <si>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</si>
  <si>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</si>
  <si>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</si>
  <si>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</si>
  <si>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</si>
  <si>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</si>
  <si>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</si>
  <si>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</si>
  <si>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</si>
  <si>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</si>
  <si>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</si>
  <si>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</si>
  <si>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</si>
  <si>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</si>
  <si>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</si>
  <si>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</si>
  <si>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</si>
  <si>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</si>
  <si>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</si>
  <si>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</si>
  <si>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</si>
  <si>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</si>
  <si>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</si>
  <si>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</si>
  <si>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</si>
  <si>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</si>
  <si>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</si>
  <si>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FFS Dual, Inpatient Hospital (MAX TOS = 01)</t>
  </si>
  <si>
    <t>Average FFS Medicaid Paid Per FFS Dual, Aged, Inpatient Hospital (MAX TOS = 01)</t>
  </si>
  <si>
    <t>Average FFS Medicaid Paid Per FFS Dual, Disabled, Inpatient Hospital (MAX TOS = 01)</t>
  </si>
  <si>
    <t>Average FFS Medicaid Paid Per FFS Dual, ILTC (MAX TOS = 02,04,05 or 07)</t>
  </si>
  <si>
    <t>Average FFS Medicaid Paid Per FFS Dual, Aged, ILTC (MAX TOS = 02,04,05 or 07)</t>
  </si>
  <si>
    <t>Average FFS Medicaid Paid Per FFS Dual, Disabled, ILTC (MAX TOS = 02,04,05 or 07)</t>
  </si>
  <si>
    <t>Average FFS Medicaid Paid Per FFS Dual, Drugs (MAX TOS = 16)</t>
  </si>
  <si>
    <t>Average FFS Medicaid Paid Per FFS Dual, Aged, Drugs (MAX TOS = 16)</t>
  </si>
  <si>
    <t>Average FFS Medicaid Paid Per FFS Dual, Disabled, Drugs (MAX TOS = 16)</t>
  </si>
  <si>
    <t>Average FFS Medicaid Paid Per FFS Dual, All Other Services</t>
  </si>
  <si>
    <t>Average FFS Medicaid Paid Per FFS Dual, Aged, All Other Services</t>
  </si>
  <si>
    <t>Average FFS Medicaid Paid Per FFS Dual, Disabled, All Other Services</t>
  </si>
  <si>
    <t>% FFS Duals with ILTC Claims (MAX TOS = 02,04,05 or 07)</t>
  </si>
  <si>
    <t>Aged, % FFS Duals with ILTC Claims (MAX TOS = 02,04,05 or 07)</t>
  </si>
  <si>
    <t>Disabled, % FFS Duals with ILTC Claims (MAX TOS = 02,04,05 or 07)</t>
  </si>
  <si>
    <t>Average # IP Days per FFS Dual User (MAX TOS = 01)</t>
  </si>
  <si>
    <t>Aged, Average # IP Days per FFS Dual User (MAX TOS = 01)</t>
  </si>
  <si>
    <t>Disabled, Average # IP Days per FFS Dual User (MAX TOS = 01)</t>
  </si>
  <si>
    <t>Average # ILTC Days per FFS Dual User (MAX TOS = 02, 04, 05 or 07)</t>
  </si>
  <si>
    <t>Aged, Average # ILTC Days per FFS Dual User (MAX TOS = 02, 04, 05 or 07)</t>
  </si>
  <si>
    <t>Disabled, Average # ILTC Days per FFS Dual User (MAX TOS = 02, 04, 05 or 07)</t>
  </si>
  <si>
    <t>Number of FFS Duals with FFS Medicaid Paid for ILTC Services (MAX TOS = 02,04,05 or 07) &gt; $200,000</t>
  </si>
  <si>
    <t>Number of Dual CLTC Users (Excludes CLTC flag = 16-20)</t>
  </si>
  <si>
    <t>Average FFS CLTC Medicaid Paid per Dual User (Excludes CLTC flag = 16-20)</t>
  </si>
  <si>
    <t>Aged, Average FFS CLTC Medicaid Paid per Dual User (Excludes CLTC flag = 16-20)</t>
  </si>
  <si>
    <t>Disabled, Average FFS CLTC Medicaid Paid per Dual User (Excludes CLTC flag = 16-20)</t>
  </si>
  <si>
    <t>% FFS Dual Enrollees with CLTC Claims (Excludes CLTC flag = 16-20)</t>
  </si>
  <si>
    <t>Aged, % FFS Dual Enrollees with CLTC Claims (Excludes CLTC flag = 16-20)</t>
  </si>
  <si>
    <t>Disabled, % FFS Dual Enrollees with CLTC Claims (Excludes CLTC flag = 16-20)</t>
  </si>
  <si>
    <t># Dual CLTC Users (Section 1915(c) Claims Only - Excludes CLTC flag = 11-20)</t>
  </si>
  <si>
    <t>Average CLTC Medicaid Paid per Dual User (Section 1915(c) Claims Only - Excludes CLTC flag = 11-20)</t>
  </si>
  <si>
    <t xml:space="preserve"> Aged, Average CLTC Medicaid Paid per Dual User (Section 1915(c) Claims Only - Excludes CLTC flag = 11-20)</t>
  </si>
  <si>
    <t xml:space="preserve"> Disabled, Average CLTC Medicaid Paid per Dual User (Section 1915(c) Claims Only - Excludes CLTC flag = 11-20)</t>
  </si>
  <si>
    <t>% FFS Dual Enrollees with CLTC Claims (Section 1915(c) Claims Only - Excludes CLTC flag = 11-20)</t>
  </si>
  <si>
    <t>Aged, % FFS Dual Enrollees with CLTC Claims (Section 1915(c) Claims Only - Excludes CLTC flag = 11-20)</t>
  </si>
  <si>
    <t>Disabled, % FFS Dual Enrollees with CLTC Claims (Section 1915(c) Claims Only - Excludes CLTC flag = 11-20)</t>
  </si>
  <si>
    <t>Average FFS Medicaid Paid per FFS Enrollee</t>
  </si>
  <si>
    <t>Average FFS Medicaid Paid per FFS Recipient (User of Any Service)</t>
  </si>
  <si>
    <t>Average FFS Medicaid Paid Per Enrollee, Aged</t>
  </si>
  <si>
    <t>Average FFS Medicaid Paid Per Enrollee, Aged, Cash (MAX Elig Code = 11)</t>
  </si>
  <si>
    <t>Average FFS Medicaid Paid Per Enrollee, Aged, Medically Needy (MAX Elig Code = 21)</t>
  </si>
  <si>
    <t>Average FFS Medicaid Paid Per Enrollee, Aged, Poverty (MAX Elig Code = 31)</t>
  </si>
  <si>
    <t>Average FFS Medicaid Paid Per Enrollee, Other Aged (MAX Elig Code = 41)</t>
  </si>
  <si>
    <t>Average FFS Medicaid Paid Per Enrollee, 1115 Aged (MAX Elig Code = 51)</t>
  </si>
  <si>
    <t>Average FFS Medicaid Paid Per Enrollee, Disabled</t>
  </si>
  <si>
    <t>Average FFS Medicaid Paid Per Enrollee, Disabled, Cash (MAX Elig Code = 12)</t>
  </si>
  <si>
    <t>Average FFS Medicaid Paid Per Enrollee, Disabled, Medically Needy (MAX Elig Code = 22)</t>
  </si>
  <si>
    <t>Average FFS Medicaid Paid Per Enrollee, Disabled, Poverty (MAX Elig Code = 32 or 3A)</t>
  </si>
  <si>
    <t>Average FFS Medicaid Paid Per Enrollee, Other Disabled (MAX Elig Code = 42)</t>
  </si>
  <si>
    <t>Average FFS Medicaid Paid Per Enrollee, 1115 Disabled (MAX Elig Code = 52)</t>
  </si>
  <si>
    <t>Average FFS Medicaid Paid Per Enrollee, Child</t>
  </si>
  <si>
    <t>Average FFS Medicaid Paid Per Enrollee, AFDC Child, Cash (MAX Elig Code = 14)</t>
  </si>
  <si>
    <t>Average FFS Medicaid Paid Per Enrollee, AFDC-U Child, Cash (MAX Elig Code = 16)</t>
  </si>
  <si>
    <t>Average FFS Medicaid Paid Per Enrollee, AFDC Child, Medically Needy (MAX Elig Code = 24)</t>
  </si>
  <si>
    <t>Average FFS Medicaid Paid Per Enrollee, Child Poverty (MAX Elig Code = 34)</t>
  </si>
  <si>
    <t>Average FFS Medicaid Paid Per Enrollee, Other Child (MAX Elig Code = 44)</t>
  </si>
  <si>
    <t>Average FFS Medicaid Paid Per Enrollee, Foster Care Child (MAX Elig Code = 48)</t>
  </si>
  <si>
    <t>Average FFS Medicaid Paid Per Enrollee, 1115 Child (MAX Elig Code = 54)</t>
  </si>
  <si>
    <t>Average FFS Medicaid Paid Per Enrollee, Adult</t>
  </si>
  <si>
    <t>Average FFS Medicaid Paid Per Enrollee, AFDC Adult, Cash (MAX Elig Code = 15)</t>
  </si>
  <si>
    <t>Average FFS Medicaid Paid Per Enrollee, AFDC-U Adult, Cash (MAX Elig Code = 17)</t>
  </si>
  <si>
    <t>Average FFS Medicaid Paid Per Enrollee, AFDC Adult, Medically Needy (MAX Elig Code = 25)</t>
  </si>
  <si>
    <t>Average FFS Medicaid Paid Per Enrollee, Adult, Poverty (MAX Elig Code = 35)</t>
  </si>
  <si>
    <t>Average FFS Medicaid Paid Per Enrollee, Other Adult (MAX Elig Code = 45)</t>
  </si>
  <si>
    <t>Average FFS Medicaid Paid Per Enrollee, 1115 Adult (MAX Elig Code = 55)</t>
  </si>
  <si>
    <t>Average FFS Medicaid Paid Per FFS Enrollee, Inpatient Hospital (MAX TOS = 01)</t>
  </si>
  <si>
    <t>Average FFS Medicaid Paid Per FFS Enrollee, Aged, Inpatient Hospital (MAX TOS = 01)</t>
  </si>
  <si>
    <t>Average FFS Medicaid Paid Per FFS Enrollee, Disabled, Inpatient Hospital (MAX TOS = 01)</t>
  </si>
  <si>
    <t>Average FFS Medicaid Paid Per FFS Enrollee, Child, Inpatient Hospital (MAX TOS = 01)</t>
  </si>
  <si>
    <t>Average FFS Medicaid Paid Per FFS Enrollee, Adult, Inpatient Hospital (MAX TOS = 01)</t>
  </si>
  <si>
    <t>Average FFS Medicaid Paid Per FFS Enrollee, ILTC (MAX TOS = 02,04,05 or 07)</t>
  </si>
  <si>
    <t>Average FFS Medicaid Paid Per FFS Enrollee, Aged, ILTC (MAX TOS = 02,04,05 or 07)</t>
  </si>
  <si>
    <t>Average FFS Medicaid Paid Per FFS Enrollee, Disabled, ILTC (MAX TOS = 02,04,05 or 07)</t>
  </si>
  <si>
    <t>Average FFS Medicaid Paid Per FFS Enrollee, Child, ILTC (MAX TOS = 02,04,05 or 07)</t>
  </si>
  <si>
    <t>Average FFS Medicaid Paid Per FFS Enrollee, Adult, ILTC (MAX TOS = 02,04,05 or 07)</t>
  </si>
  <si>
    <t>Average FFS Medicaid Paid Per FFS Enrollee, Drugs (MAX TOS = 16)</t>
  </si>
  <si>
    <t>Average FFS Medicaid Paid Per FFS Enrollee, Aged, Drugs (MAX TOS = 16)</t>
  </si>
  <si>
    <t>Average FFS Medicaid Paid Per FFS Enrollee, Disabled, Drugs (MAX TOS = 16)</t>
  </si>
  <si>
    <t>Average FFS Medicaid Paid Per FFS Enrollee, Child, Drugs (MAX TOS = 16)</t>
  </si>
  <si>
    <t>Average FFS Medicaid Paid Per FFS Enrollee, Adult, Drugs (MAX TOS = 16)</t>
  </si>
  <si>
    <t xml:space="preserve">Average FFS Medicaid Paid Per FFS Enrollee, All Other Services </t>
  </si>
  <si>
    <t xml:space="preserve">Average FFS Medicaid Paid Per FFS Enrollee, Aged, All Other Services </t>
  </si>
  <si>
    <t xml:space="preserve">Average FFS Medicaid Paid Per FFS Enrollee, Disabled, All Other Services </t>
  </si>
  <si>
    <t xml:space="preserve">Average FFS Medicaid Paid Per FFS Enrollee, Child, All Other Services </t>
  </si>
  <si>
    <t xml:space="preserve">Average FFS Medicaid Paid Per FFS Enrollee, Adult, All Other Services </t>
  </si>
  <si>
    <t>% FFS Enrollees with ILTC Claims (MAX TOS = 02,04,05 or 07)</t>
  </si>
  <si>
    <t>Aged, % FFS Enrollees with ILTC Claims (MAX TOS = 02,04,05 or 07)</t>
  </si>
  <si>
    <t>Disabled, % FFS Enrollees with ILTC Claims (MAX TOS = 02,04,05 or 07)</t>
  </si>
  <si>
    <t>Child, % FFS Enrollees with ILTC Claims (MAX TOS = 02,04,05 or 07)</t>
  </si>
  <si>
    <t>Adult, % FFS Enrollees with ILTC Claims (MAX TOS = 02,04,05 or 07)</t>
  </si>
  <si>
    <t>Average # IP Days per FFS User</t>
  </si>
  <si>
    <t>Aged, Average # IP Days per FFS User</t>
  </si>
  <si>
    <t>Disabled, Average # IP Days per FFS User</t>
  </si>
  <si>
    <t>Child, Average # IP Days per FFS User</t>
  </si>
  <si>
    <t>Adult, Average # IP Days per FFS User</t>
  </si>
  <si>
    <t>Average # ILTC Days per FFS User</t>
  </si>
  <si>
    <t>Aged, Average # ILTC Days per FFS User</t>
  </si>
  <si>
    <t>Disabled, Average # ILTC Days per FFS User</t>
  </si>
  <si>
    <t>Child, Average # ILTC Days per FFS User</t>
  </si>
  <si>
    <t>Adult, Average # ILTC Days per FFS User</t>
  </si>
  <si>
    <t>Number of FFS Enrollees with FFS Medicaid Paid for ILTC Services (MAX TOS = 02,04,05 or 07) &gt; $200,000</t>
  </si>
  <si>
    <t>Maximum FFS Medicaid Paid for ILTC Services (MAX TOS = 02,04,05 or 07)</t>
  </si>
  <si>
    <t>Number of CLTC Users (Excludes CLTC flag = 16-20)</t>
  </si>
  <si>
    <t>Average FFS CLTC Medicaid Paid per User (Excludes CLTC flag = 16-20)</t>
  </si>
  <si>
    <t>Aged, Average FFS CLTC Medicaid Paid per User (Excludes CLTC flag = 16-20)</t>
  </si>
  <si>
    <t>Disabled, Average FFS CLTC Medicaid Paid per User (Excludes CLTC flag = 16-20)</t>
  </si>
  <si>
    <t>Child, Average FFS CLTC Medicaid Paid per User (Excludes CLTC flag = 16-20)</t>
  </si>
  <si>
    <t>Adult, Average FFS CLTC Medicaid Paid per User (Excludes CLTC flag = 16-20)</t>
  </si>
  <si>
    <t>% FFS Enrollees with CLTC Claims (Excludes CLTC flag = 16-20)</t>
  </si>
  <si>
    <t>Aged, % FFS Enrollees with CLTC Claims (Excludes CLTC flag = 16-20)</t>
  </si>
  <si>
    <t>Disabled, % FFS Enrollees with CLTC Claims (Excludes CLTC flag = 16-20)</t>
  </si>
  <si>
    <t>Child, % FFS Enrollees with CLTC Claims (Excludes CLTC flag = 16-20)</t>
  </si>
  <si>
    <t>Adult, % FFS Enrollees with CLTC Claims (Excludes CLTC flag = 16-20)</t>
  </si>
  <si>
    <t>Number of CLTC Users (Section 1915(c) Claims Only - Excludes CLTC flag = 11-20)</t>
  </si>
  <si>
    <t>Average FFS CLTC Medicaid Paid per User (Section 1915(c) Claims Only - Excludes CLTC flag = 11-20)</t>
  </si>
  <si>
    <t>Aged, Average FFS CLTC Medicaid Paid per User (Section 1915(c) Claims Only - Excludes CLTC flag = 11-20)</t>
  </si>
  <si>
    <t>Disabled, Average FFS CLTC Medicaid Paid per User (Section 1915(c) Claims Only - Excludes CLTC flag = 11-20)</t>
  </si>
  <si>
    <t>Child, Average FFS CLTC Medicaid Paid per User (Section 1915(c) Claims Only - Excludes CLTC flag = 11-20)</t>
  </si>
  <si>
    <t>Adult, Average FFS CLTC Medicaid Paid per User (Section 1915(c) Claims Only - Excludes CLTC flag = 11-20)</t>
  </si>
  <si>
    <t>% FFS Enrollees with CLTC Claims (Section 1915(c) Claims Only - Excludes CLTC flag = 11-20)</t>
  </si>
  <si>
    <t>Aged, % FFS Enrollees with CLTC Claims (Section 1915(c) Claims Only - Excludes CLTC flag = 11-20)</t>
  </si>
  <si>
    <t>Disabled, % FFS Enrollees with CLTC Claims (Section 1915(c) Claims Only - Excludes CLTC flag = 11-20)</t>
  </si>
  <si>
    <t>Child, % FFS Enrollees with CLTC Claims (Section 1915(c) Claims Only - Excludes CLTC flag = 11-20)</t>
  </si>
  <si>
    <t>Adult, % FFS Enrollees with CLTC Claims (Section 1915(c) Claims Only - Excludes CLTC flag = 11-20)</t>
  </si>
  <si>
    <t xml:space="preserve">Table IP.3: FFS Crossover Stays (Type of Claim = 1, Crossover Claim Indicator = 1) </t>
  </si>
  <si>
    <t>Table IP.1: All IP Stays</t>
  </si>
  <si>
    <t xml:space="preserve">Table IP.2: FFS Non-Crossover Stays (Type of Claim = 1, Crossover Claim Indicator = 0) </t>
  </si>
  <si>
    <t xml:space="preserve">Table IP.4: Encounter Stays (Type of Claim=3) </t>
  </si>
  <si>
    <t>Table LT.1: All LT Claims</t>
  </si>
  <si>
    <t>Table LT.2: FFS Non-Crossover Claims (Type of Claim = 1, Crossover Claim Indicator = 0)</t>
  </si>
  <si>
    <t>Table LT.3: FFS Crossover Claims (Type of Claim = 1, Crossover Claim Indicator = 1)</t>
  </si>
  <si>
    <t>Table LT.4: Encounter Claims (Type of Claim=3)</t>
  </si>
  <si>
    <t>Table OT.1: All OT Claims</t>
  </si>
  <si>
    <t>Table OT.2: FFS Non-Crossover Claims (Type of Claim = 1, Crossover Claim Indicator = 0)</t>
  </si>
  <si>
    <t>Table OT.3: FFS Crossover Claims (Type of Claim = 1, Crossover Claim Indicator = 1)</t>
  </si>
  <si>
    <t>Table OT.4: Encounter Claims (Type of Claim=3)</t>
  </si>
  <si>
    <t>Table RX.1: All RX Claims</t>
  </si>
  <si>
    <t xml:space="preserve">Table RX.2: FFS Claims (Type of Claim = 1) </t>
  </si>
  <si>
    <t xml:space="preserve">Table RX.3: Encounter Claims (Type of Claim=3) </t>
  </si>
  <si>
    <t>Table PS.1: All PS Records</t>
  </si>
  <si>
    <t xml:space="preserve">Table PS.2: Total Medicaid Enrollees 
(excludes people with missing Medicaid eligibility information or S-CHIP only) </t>
  </si>
  <si>
    <t>Table PS.3: Medicaid Expenditures for Total Medicaid Enrollees 
(excludes people with missing Medicaid eligibility information or S-CHIP only)</t>
  </si>
  <si>
    <t>Table PS.4: 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</si>
  <si>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Table PS.5: 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</si>
  <si>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Table PS.6: 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</si>
  <si>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Table PS.7: FFS Information for Total Medicaid Enrollees 
(excludes people ever enrolled in HMO/HIOs or PACE, with missing eligibility information, S-CHIP only, FP Only, Aliens with only restricted benefits, duals with restricted benefits only, prescription drug only enrollees, and persons enrolled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</si>
  <si>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FFS Expenditures and Users by MAX TOS, IP: Total Medicaid Paid (MAX TOS = 01)</t>
  </si>
  <si>
    <t>Number of FFS Enrollees with FFS Medicaid Paid for Inpatient Hospital Services (MAX TOS = 01) &gt; $500,000</t>
  </si>
  <si>
    <t>Number of FFS Enrollees with FFS Medicaid Paid for Drugs (MAX TOS = 16) &gt; $200,000</t>
  </si>
  <si>
    <t xml:space="preserve">Number of FFS Enrollees with FFS Medicaid Paid for All Other Services &gt; $200,000 </t>
  </si>
  <si>
    <t>Maximum FFS Medicaid Paid for Inpatient Hospital Services (MAX TOS = 01)</t>
  </si>
  <si>
    <t>Maximum FFS Medicaid Paid for Drugs (MAX TOS = 16)</t>
  </si>
  <si>
    <t>Maximum FFS Medicaid Paid for All Other Services</t>
  </si>
  <si>
    <t>Number of FFS Duals with FFS Medicaid Paid &gt; $1,000,000</t>
  </si>
  <si>
    <t>Number of FFS Duals with FFS Medicaid Paid for Inpatient Hospital Services (MAX TOS = 01)  &gt; $500,000</t>
  </si>
  <si>
    <t>Number of FFS Duals with FFS Medicaid Paid for Drugs (MAX TOS = 16) &gt; $200,000</t>
  </si>
  <si>
    <t xml:space="preserve">Number of FFS Duals with FFS Medicaid Paid for All Other Services &gt; $200,000 </t>
  </si>
  <si>
    <t xml:space="preserve">Maximum FFS Medicaid Paid for Inpatient Hospital Services (MAX TOS = 01) </t>
  </si>
  <si>
    <t>FFS Expenditures and Users by MAX TOS,  IP: Total Medicaid Paid (MAX TOS = 01)</t>
  </si>
  <si>
    <t>FFS Expenditures and Users by MAX TOS,  IP: Number of Users</t>
  </si>
  <si>
    <t>Number of FFS Non-Duals with FFS Medicaid Paid for Inpatient Hospital Services (MAX TOS = 01)  &gt; $500,000</t>
  </si>
  <si>
    <t>Number of FFS Non-Duals with FFS Medicaid Paid for Drugs (MAX TOS = 16) &gt; $200,000</t>
  </si>
  <si>
    <t xml:space="preserve">Number of FFS Non-Duals with FFS Medicaid Paid for All Other Services &gt; $200,000 </t>
  </si>
  <si>
    <t xml:space="preserve">Total Capitation Payments, Persons Enrolled in PHP Only or PHP and PCCM only  </t>
  </si>
  <si>
    <t xml:space="preserve">Total Medicaid Paid, Persons Enrolled in PHP Only or PHP and PCCM only </t>
  </si>
  <si>
    <t xml:space="preserve">Count of Total Enrollees, Persons Enrolled in PHP Only or PHP and PCCM only  </t>
  </si>
  <si>
    <t xml:space="preserve">Count of Aged Enrollees, Persons Enrolled in PHP Only or PHP and PCCM only </t>
  </si>
  <si>
    <t xml:space="preserve">Count of Disabled Enrollees,Persons Enrolled in PHP Only or PHP and PCCM only </t>
  </si>
  <si>
    <t xml:space="preserve">Count of Child Enrollees, Persons Enrolled in PHP Only or PHP and PCCM only </t>
  </si>
  <si>
    <t xml:space="preserve">Count of Adult Enrollees, Persons Enrolled in PHP Only or PHP and PCCM only </t>
  </si>
  <si>
    <t xml:space="preserve">Percentage of Medicaid Enrollees, Persons Enrolled in PHP Only or PHP and PCCM only </t>
  </si>
  <si>
    <t>Percentage of Aged Medicaid Enrollees, Persons Enrolled in PHP Only or PHP and PCCM only</t>
  </si>
  <si>
    <t>Percentage of Disabled Medicaid Enrollees, Persons Enrolled in PHP Only or PHP and PCCM only</t>
  </si>
  <si>
    <t xml:space="preserve">Percentage of Child Medicaid Enrollees, Persons Enrolled in PHP Only or PHP and PCCM only </t>
  </si>
  <si>
    <t xml:space="preserve">Percentage of Adult Medicaid Enrollees, Persons Enrolled in PHP Only or PHP and PCCM only </t>
  </si>
  <si>
    <t>Percentage of Enrollees with Encounter Records, Persons Enrolled in PHP Only or PHP and PCCM only</t>
  </si>
  <si>
    <t>Percentage of Aged Enrollees with Encounter Records, Persons Enrolled in PHP Only or PHP and PCCM only</t>
  </si>
  <si>
    <r>
      <t xml:space="preserve">% Claims with &gt; $0 </t>
    </r>
    <r>
      <rPr>
        <b/>
        <sz val="10"/>
        <rFont val="Arial"/>
        <family val="2"/>
      </rPr>
      <t xml:space="preserve"> </t>
    </r>
    <r>
      <rPr>
        <sz val="10"/>
        <rFont val="Arial"/>
        <family val="2"/>
      </rPr>
      <t>Prepaid Plan Service Value</t>
    </r>
  </si>
  <si>
    <t>Abbreviations</t>
  </si>
  <si>
    <t>Elig = Eligibility</t>
  </si>
  <si>
    <t>Note : Counts representing fewer than 11 people have been recoded to 11 to protect  privacy.</t>
  </si>
  <si>
    <t>blank</t>
  </si>
  <si>
    <t>Blank</t>
  </si>
  <si>
    <t>Mathematica Policy Research logo and report logo</t>
  </si>
  <si>
    <t>Medicaid Analytic Extract</t>
  </si>
  <si>
    <t>Submitted to:</t>
  </si>
  <si>
    <t>Centers for Medicare &amp; Medicaid Services 
7500 Security Blvd.
Mail Stop B2-29-04
Baltimore, MD  21244-1850
Project Officer: Cara Petroski</t>
  </si>
  <si>
    <t>Submitted by:</t>
  </si>
  <si>
    <t>Percentage of Managed Care Enrollees with Encounter Records, Persons Enrolled in HMO or HIO During Year</t>
  </si>
  <si>
    <t>Percentage of Aged Managed Care Enrollees  with Encounter Records, Persons Enrolled in HMO or HIO During Year</t>
  </si>
  <si>
    <t>Percentage of Disabled Managed Care Enrollees with Encounter Records, Persons Enrolled in HMO or HIO During Year</t>
  </si>
  <si>
    <t>Percentage of Child Managed Care Enrollees with Encounter Records, Persons Enrolled in HMO or HIO During Year</t>
  </si>
  <si>
    <t>Percentage of Adult Managed Care Enrollees with Encounter Records, Persons Enrolled in HMO or HIO During Year</t>
  </si>
  <si>
    <t>Percentage of Managed Care Enrollees with Encounter Records with All Other (All Other MAX TOS, Excluding Capitation Payments), Persons Enrolled in HMO or HIO During Year</t>
  </si>
  <si>
    <t>Percentage of Managed Care Enrollees with Encounter Records for IP (MAX TOS = 01), Persons Enrolled in HMO or HIO During Year</t>
  </si>
  <si>
    <t>Percentage of Managed Care Enrollees with Encounter Records for MH Aged (MAX TOS = 02) with Encounter Records, Persons Enrolled in HMO or HIO During Year</t>
  </si>
  <si>
    <t>Percentage of Managed Care Managed Care Enrollees with Encounter Records for IP Psych, Age &lt; 21 (MAX TOS = 04), Persons Enrolled in HMO or HIO During Year</t>
  </si>
  <si>
    <t>Percentage of Managed Care Enrollees with Encounter Records for ICF/IID (MAX TOS = 05), Persons Enrolled in HMO or HIO During Year</t>
  </si>
  <si>
    <t>Percentage of Managed Care Enrollees with Encounter Records for Nursing Faclities (MAX TOS = 07), Persons Enrolled in HMO or HIO During Year</t>
  </si>
  <si>
    <t>Percentage of Managed Care Enrollees with Encounter Records for Physician (MAX TOS = 08), Persons Enrolled in HMO or HIO During Year</t>
  </si>
  <si>
    <t>Percentage of Managed Care Enrollees with Encounter Records for Dental (MAX TOS = 09), Persons Enrolled in HMO or HIO During Year</t>
  </si>
  <si>
    <t>Percentage of Managed Care Enrollees with Encounter Records for Other Practitioner (MAX TOS = 10), Persons Enrolled in HMO or HIO During Year</t>
  </si>
  <si>
    <t>Percentage of Managed Care Enrollees with Encounter Records for Outpatient (MAX TOS = 11), Persons Enrolled in HMO or HIO During Year</t>
  </si>
  <si>
    <t>Percentage of Managed Care Enrollees with Encounter Records for Clinic (MAX TOS = 12), Persons Enrolled in HMO or HIO During Year</t>
  </si>
  <si>
    <t>Percentage of Managed Care Enrollees with Encounter Records for Home Health (MAX TOS = 13), Persons Enrolled in HMO or HIO During Year</t>
  </si>
  <si>
    <t>Percentage of Managed Care Enrollees with Encounter Records for Lab/Xray (MAX TOS = 15), Persons Enrolled in HMO or HIO During Year</t>
  </si>
  <si>
    <t>Percentage of Managed Care Enrollees with Encounter Records for Drugs (MAX TOS = 16), Persons Enrolled in HMO or HIO During Year</t>
  </si>
  <si>
    <t>Percentage of Managed Care Enrollees with Encounter Records for Other Services (MAX TOS = 19), Persons Enrolled in HMO or HIO During Year</t>
  </si>
  <si>
    <t>Percentage of Managed Care Enrollees with Encounter Records for Transportation (MAX TOS = 26), Persons Enrolled in HMO or HIO During Year</t>
  </si>
  <si>
    <t>Percentage of Managed Care Enrollees with Encounter Records for Personal Care Services (MAX TOS = 30), Persons Enrolled in HMO or HIO During Year</t>
  </si>
  <si>
    <t>Percentage of Managed Care Enrollees with Encounter Records for Targeted Case Mgmt (MAX TOS = 31), Persons Enrolled in HMO or HIO During Year</t>
  </si>
  <si>
    <t>Percentage of Managed Care Enrollees with Encounter Records for Rehabilitation Services (MAX TOS = 33), Persons Enrolled in HMO or HIO During Year</t>
  </si>
  <si>
    <t>Percentage of Managed Care Enrollees with Encounter Records for PT/OT/Speech/Hearing (MAX TOS = 34), Persons Enrolled in HMO or HIO During Year</t>
  </si>
  <si>
    <t>Percentage of Managed Care Enrollees with Encounter Records for Hospice (MAX TOS = 35), Persons Enrolled in HMO or HIO During Year</t>
  </si>
  <si>
    <t>Percentage of Managed Care Enrollees with Encounter Records for Nurse Practitioner (MAX TOS = 37), Persons Enrolled in HMO or HIO During Year</t>
  </si>
  <si>
    <t>Percentage of Managed Care Enrollees with Encounter Records for Private Duty Nursing (MAX TOS = 38), Persons Enrolled in HMO or HIO During Year</t>
  </si>
  <si>
    <t>Percentage of Managed Care Enrollees with Encounter Records for Durable Medical Equipmt (MAX TOS = 51), Persons Enrolled in HMO or HIO During Year</t>
  </si>
  <si>
    <t>Percentage of Managed Care Enrollees with Encounter Records for Residential Care (MAX TOS = 52), Persons Enrolled in HMO or HIO During Year</t>
  </si>
  <si>
    <t>Percentage of Managed Care Enrollees with Encounter Records for Psych Services (MAX TOS = 53), Persons Enrolled in HMO or HIO During Year</t>
  </si>
  <si>
    <t>Percentage of Managed Care Enrollees with Encounter Records for Adult Day Care (MAX TOS = 54), Persons Enrolled in HMO or HIO During Year</t>
  </si>
  <si>
    <t>Percentage of Managed Care Enrollees with Encounter Records for Unknown (MAX TOS = 99) , Persons Enrolled in HMO or HIO During Year</t>
  </si>
  <si>
    <t xml:space="preserve">Div = Division </t>
  </si>
  <si>
    <t>June # with M-CHIP (S-CHIP = 2) - Child (Age &lt; 19 Years)</t>
  </si>
  <si>
    <t>June # with M-CHIP (S-CHIP = 2) - Adult (Age &gt; 18 Years)</t>
  </si>
  <si>
    <t>June # with S-CHIP (S-CHIP = 3) - Child (Age &lt; 19 Years)</t>
  </si>
  <si>
    <t>June # with S-CHIP (S-CHIP = 3) - Adult (Age &gt; 18 Years)</t>
  </si>
  <si>
    <t>Average FFS Medicaid Paid, Other Disabled (MAX Elig Code = 42)</t>
  </si>
  <si>
    <t>Average FFS Medicaid Paid, Child</t>
  </si>
  <si>
    <t>Average FFS Medicaid Paid, AFDC-U Child,  Cash (MAX Elig Code = 16)</t>
  </si>
  <si>
    <t>Average FFS Medicaid Paid, AFDC Child,  Medically Needy (MAX Elig Code = 24)</t>
  </si>
  <si>
    <t>Average FFS Medicaid Paid, Child Poverty (MAX Elig Code = 34)</t>
  </si>
  <si>
    <t>Average FFS Medicaid Paid, Other Child (MAX Elig Code = 44)</t>
  </si>
  <si>
    <t>Average FFS Medicaid Paid, Foster Care Child (MAX Elig Code = 48)</t>
  </si>
  <si>
    <t>Average FFS Medicaid Paid, 1115 Child (MAX Elig Code = 54)</t>
  </si>
  <si>
    <t>Average FFS Medicaid Paid, Adult</t>
  </si>
  <si>
    <t>Average FFS Medicaid Paid, AFDC Adult,  Cash (MAX Elig Code = 15)</t>
  </si>
  <si>
    <t>Average FFS Medicaid Paid, AFDC-U Adult,  Cash (MAX Elig Code = 17)</t>
  </si>
  <si>
    <t>Average FFS Medicaid Paid, AFDC Adult,  Medically Needy (MAX Elig Code = 25)</t>
  </si>
  <si>
    <t>Average FFS Medicaid Paid, Adult,  Poverty (MAX Elig Code = 35)</t>
  </si>
  <si>
    <t>Average FFS Medicaid Paid, Other Adult (MAX Elig Code = 45)</t>
  </si>
  <si>
    <t>Average FFS Medicaid Paid, 1115 Adult (MAX Elig Code = 55)</t>
  </si>
  <si>
    <t>Average FFS Medicaid Paid Per Non-Dual FFS Enrollee, Disabled,  Drugs (MAX TOS = 16)</t>
  </si>
  <si>
    <t>PS = Person Summary file</t>
  </si>
  <si>
    <t>2012
Value</t>
  </si>
  <si>
    <t>Avg Medicaid Paid for People Missing Medicaid Eligibility (Excludes S-CHIP Only Enrollees)</t>
  </si>
  <si>
    <t>% Family Planning Stays (PGM TYPE = 2)</t>
  </si>
  <si>
    <t>% IP Psych, Age &lt; 21 (MAX TOS = 04)</t>
  </si>
  <si>
    <t>% IP Psych, Age &lt; 21 Claims with Covered Days  &gt; 0</t>
  </si>
  <si>
    <t>% Claims with PHP Capitation Payment</t>
  </si>
  <si>
    <t>Total Medicaid Paid among Section 1915(c) Waiver Claims</t>
  </si>
  <si>
    <t>% Claims with NDC Configuration Indicator = Prescription (NDC format indicator IND = 0-3)</t>
  </si>
  <si>
    <t># SSNs with More Than One MSIS ID</t>
  </si>
  <si>
    <t>Average Medicaid Paid per Enrollee - Aged</t>
  </si>
  <si>
    <t>Child</t>
  </si>
  <si>
    <t>Aged EDB Dual FFS Total</t>
  </si>
  <si>
    <t>Average Medicaid Paid per EDB Dual Not Reported in MSIS Enrollee (EDB Dual = 50)</t>
  </si>
  <si>
    <t>Average Medicaid Paid per EDB QMB Only Enrollee (EDB Dual = 51)</t>
  </si>
  <si>
    <t>Average Medicaid Paid per EDB QMB Plus Enrollee (EDB Dual = 52)</t>
  </si>
  <si>
    <t>Average Medicaid Paid per EDB SLMB Only Enrollee (EDB Dual = 53)</t>
  </si>
  <si>
    <t>Average Medicaid Paid per EDB SLMB Plus Enrollee (EDB Dual = 54)</t>
  </si>
  <si>
    <t>Average Medicaid Paid per EDB QDWI Enrollee (EDB Dual = 55)</t>
  </si>
  <si>
    <t>Average Medicaid Paid per EDB QI-1 Enrollee (EDB Dual = 56)</t>
  </si>
  <si>
    <t>Average Medicaid Paid per EDB QI-2 Enrollee (EDB Dual = 57)</t>
  </si>
  <si>
    <t>Average Medicaid Paid per EDB Other Enrollee (EDB Dual = 58)</t>
  </si>
  <si>
    <t>Average Medicaid Paid per EDB Dual Type Unknown Enrollee (EDB Dual = 59)</t>
  </si>
  <si>
    <t>Average Medicaid Paid per EDB Dual Status Unknown Enrollee (EDB Dual = 98)</t>
  </si>
  <si>
    <t>% Claims with Place of Service = ICF/IID (POS Code = 54)</t>
  </si>
  <si>
    <t>2013
Value</t>
  </si>
  <si>
    <t>2013
 Value Within Range</t>
  </si>
  <si>
    <t>State Specific Validation Tables, 2013</t>
  </si>
  <si>
    <t>2012
Value Within Range</t>
  </si>
  <si>
    <t>% Change 2012 - 
2013</t>
  </si>
  <si>
    <t>2011-2013 MAX OT Validation Table</t>
  </si>
  <si>
    <t>2011 
Value Within Range</t>
  </si>
  <si>
    <t>% Change 2011 -
 2012</t>
  </si>
  <si>
    <t>2011-2013 MAX PS Validation Table</t>
  </si>
  <si>
    <t>2011-2013 MAX RX Validation Table</t>
  </si>
  <si>
    <t>2011-2013 MAX LT Validation Table</t>
  </si>
  <si>
    <t>2011-2013 MAX IP Validation Table</t>
  </si>
  <si>
    <t>% with FFS and Non-FFS Claims (Recipient Indicator = 4,6 or 7)</t>
  </si>
  <si>
    <t xml:space="preserve">% Stays Newborn Delivery Indicator </t>
  </si>
  <si>
    <t>End of Worksheet</t>
  </si>
  <si>
    <t>% Duals - EDB Dual Not Reported in MSIS (EDB Dual = 50)</t>
  </si>
  <si>
    <t>% Duals - EDB QMB Only (EDB Dual = 51)</t>
  </si>
  <si>
    <t>% Duals - EDB QMB Plus (EDB Dual = 52)</t>
  </si>
  <si>
    <t>% Duals - EDB SLMB Only (EDB Dual = 53)</t>
  </si>
  <si>
    <t>% Duals - EDB SLMB Plus (EDB Dual = 54)</t>
  </si>
  <si>
    <t>% Duals - EDB QDWI (EDB Dual = 55)</t>
  </si>
  <si>
    <t>% Duals - EDB QI-1 (EDB Dual = 56)</t>
  </si>
  <si>
    <t>% Duals - EDB QI-2 (EDB Dual = 57)</t>
  </si>
  <si>
    <t>% Duals - EDB Other (EDB Dual = 58)</t>
  </si>
  <si>
    <t>% Duals - EDB Dual Type Unknown (EDB Dual = 59)</t>
  </si>
  <si>
    <t>% Duals - EDB Dual Status Unknown (EDB Dual = 98)</t>
  </si>
  <si>
    <t>Mathematica Policy Research
1100 1st Street, NE
12th Floor
Washington, DC 20002-4221
Project Director: Susan Williams
Reference Number: 50160.210
Contract Number: HHSM-500-2014-00034I
Task Order: HHSM-500-T0007</t>
  </si>
  <si>
    <t>% Child Enrollees with 12 Months Enrollment</t>
  </si>
  <si>
    <t>December 7, 2018</t>
  </si>
  <si>
    <t>State: MD</t>
  </si>
  <si>
    <t>Div by 0</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</si>
</sst>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5" formatCode="&quot;$&quot;#,##0_);\(&quot;$&quot;#,##0\)"/>
    <numFmt numFmtId="44" formatCode="_(&quot;$&quot;* #,##0.00_);_(&quot;$&quot;* \(#,##0.00\);_(&quot;$&quot;* &quot;-&quot;??_);_(@_)"/>
    <numFmt numFmtId="164" formatCode="&quot;$&quot;#,##0"/>
    <numFmt numFmtId="165" formatCode="0.00_);\(0.00\)"/>
  </numFmts>
  <fonts count="13" x14ac:knownFonts="1">
    <font>
      <sz val="10"/>
      <name val="Arial"/>
    </font>
    <font>
      <sz val="10"/>
      <name val="Arial"/>
      <family val="2"/>
    </font>
    <font>
      <b/>
      <sz val="10"/>
      <color theme="0"/>
      <name val="Arial"/>
      <family val="2"/>
    </font>
    <font>
      <b/>
      <sz val="10"/>
      <name val="Arial"/>
      <family val="2"/>
    </font>
    <font>
      <sz val="10"/>
      <color theme="0"/>
      <name val="Arial"/>
      <family val="2"/>
    </font>
    <font>
      <sz val="11"/>
      <color theme="0"/>
      <name val="Calibri"/>
      <family val="2"/>
      <scheme val="minor"/>
    </font>
    <font>
      <sz val="10"/>
      <color theme="1"/>
      <name val="Arial"/>
      <family val="2"/>
    </font>
    <font>
      <b/>
      <sz val="18.5"/>
      <color rgb="FFE70032"/>
      <name val="Arial Black"/>
      <family val="2"/>
    </font>
    <font>
      <sz val="14"/>
      <color theme="1"/>
      <name val="Arial"/>
      <family val="2"/>
    </font>
    <font>
      <sz val="9"/>
      <color theme="0"/>
      <name val="Arial"/>
      <family val="2"/>
    </font>
    <font>
      <sz val="8"/>
      <color theme="1"/>
      <name val="Arial Black"/>
      <family val="2"/>
    </font>
    <font>
      <sz val="8"/>
      <color theme="1"/>
      <name val="Arial"/>
      <family val="2"/>
    </font>
    <font>
      <sz val="8"/>
      <color theme="0"/>
      <name val="Arial"/>
      <family val="2"/>
    </font>
  </fonts>
  <fills count="3">
    <fill>
      <patternFill patternType="none"/>
    </fill>
    <fill>
      <patternFill patternType="gray125"/>
    </fill>
    <fill>
      <patternFill patternType="solid">
        <fgColor indexed="9"/>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10">
    <xf numFmtId="0" fontId="0" fillId="0" borderId="0"/>
    <xf numFmtId="4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212">
    <xf numFmtId="0" fontId="0" fillId="0" borderId="0" xfId="0"/>
    <xf numFmtId="3" fontId="1" fillId="0" borderId="1" xfId="0" applyNumberFormat="1" applyFont="1" applyFill="1" applyBorder="1" applyAlignment="1">
      <alignment horizontal="center"/>
    </xf>
    <xf numFmtId="0" fontId="1" fillId="0" borderId="1" xfId="0" applyFont="1" applyFill="1" applyBorder="1" applyAlignment="1">
      <alignment horizontal="left" wrapText="1"/>
    </xf>
    <xf numFmtId="0" fontId="1" fillId="0" borderId="1" xfId="0" applyFont="1" applyFill="1" applyBorder="1" applyAlignment="1">
      <alignment horizontal="center"/>
    </xf>
    <xf numFmtId="4" fontId="1" fillId="2" borderId="1" xfId="0" applyNumberFormat="1" applyFont="1" applyFill="1" applyBorder="1" applyAlignment="1">
      <alignment horizontal="center"/>
    </xf>
    <xf numFmtId="2" fontId="1" fillId="2" borderId="1" xfId="0" applyNumberFormat="1" applyFont="1" applyFill="1" applyBorder="1" applyAlignment="1">
      <alignment horizontal="center"/>
    </xf>
    <xf numFmtId="1" fontId="1" fillId="2" borderId="1" xfId="0" applyNumberFormat="1" applyFont="1" applyFill="1" applyBorder="1" applyAlignment="1">
      <alignment horizontal="center"/>
    </xf>
    <xf numFmtId="2" fontId="1" fillId="0" borderId="1" xfId="0" applyNumberFormat="1" applyFont="1" applyFill="1" applyBorder="1" applyAlignment="1">
      <alignment horizontal="center"/>
    </xf>
    <xf numFmtId="1" fontId="1" fillId="0" borderId="1" xfId="0" applyNumberFormat="1" applyFont="1" applyBorder="1" applyAlignment="1">
      <alignment horizontal="center"/>
    </xf>
    <xf numFmtId="4" fontId="1" fillId="0" borderId="1" xfId="0" applyNumberFormat="1" applyFont="1" applyFill="1" applyBorder="1" applyAlignment="1">
      <alignment horizontal="center"/>
    </xf>
    <xf numFmtId="164" fontId="1" fillId="0" borderId="1" xfId="0" applyNumberFormat="1" applyFont="1" applyFill="1" applyBorder="1" applyAlignment="1">
      <alignment horizontal="center"/>
    </xf>
    <xf numFmtId="0" fontId="1" fillId="0" borderId="0" xfId="0" applyFont="1" applyFill="1" applyBorder="1"/>
    <xf numFmtId="0" fontId="1" fillId="2" borderId="1" xfId="0" applyFont="1" applyFill="1" applyBorder="1" applyAlignment="1">
      <alignment vertical="center"/>
    </xf>
    <xf numFmtId="0" fontId="1" fillId="2" borderId="1" xfId="0" applyFont="1" applyFill="1" applyBorder="1"/>
    <xf numFmtId="0" fontId="1" fillId="2" borderId="1" xfId="0" applyFont="1" applyFill="1" applyBorder="1" applyAlignment="1"/>
    <xf numFmtId="0" fontId="1" fillId="0" borderId="1" xfId="0" applyFont="1" applyFill="1" applyBorder="1" applyAlignment="1">
      <alignment horizontal="center" wrapText="1"/>
    </xf>
    <xf numFmtId="0" fontId="1" fillId="0" borderId="1" xfId="0" applyFont="1" applyFill="1" applyBorder="1"/>
    <xf numFmtId="49" fontId="1" fillId="2" borderId="5" xfId="0" applyNumberFormat="1" applyFont="1" applyFill="1" applyBorder="1" applyAlignment="1">
      <alignment horizontal="center"/>
    </xf>
    <xf numFmtId="3" fontId="1" fillId="2" borderId="5" xfId="0" applyNumberFormat="1" applyFont="1" applyFill="1" applyBorder="1" applyAlignment="1">
      <alignment horizontal="center"/>
    </xf>
    <xf numFmtId="2" fontId="1" fillId="2" borderId="5" xfId="0" applyNumberFormat="1" applyFont="1" applyFill="1" applyBorder="1" applyAlignment="1">
      <alignment horizontal="center"/>
    </xf>
    <xf numFmtId="1" fontId="1" fillId="2" borderId="5" xfId="0" applyNumberFormat="1" applyFont="1" applyFill="1" applyBorder="1" applyAlignment="1">
      <alignment horizontal="center"/>
    </xf>
    <xf numFmtId="4" fontId="1" fillId="2" borderId="5" xfId="0" applyNumberFormat="1" applyFont="1" applyFill="1" applyBorder="1" applyAlignment="1">
      <alignment horizontal="center"/>
    </xf>
    <xf numFmtId="49" fontId="1" fillId="2" borderId="1" xfId="0" applyNumberFormat="1" applyFont="1" applyFill="1" applyBorder="1" applyAlignment="1">
      <alignment horizontal="center"/>
    </xf>
    <xf numFmtId="3" fontId="1" fillId="2" borderId="1" xfId="0" applyNumberFormat="1" applyFont="1" applyFill="1" applyBorder="1" applyAlignment="1">
      <alignment horizontal="center"/>
    </xf>
    <xf numFmtId="5" fontId="1" fillId="2" borderId="1" xfId="1" applyNumberFormat="1" applyFont="1" applyFill="1" applyBorder="1" applyAlignment="1">
      <alignment horizontal="center"/>
    </xf>
    <xf numFmtId="49" fontId="1" fillId="2" borderId="1" xfId="0" applyNumberFormat="1" applyFont="1" applyFill="1" applyBorder="1" applyAlignment="1" applyProtection="1">
      <alignment wrapText="1"/>
      <protection locked="0"/>
    </xf>
    <xf numFmtId="0" fontId="1" fillId="0" borderId="1" xfId="0" applyFont="1" applyBorder="1"/>
    <xf numFmtId="2" fontId="1" fillId="0" borderId="1" xfId="0" applyNumberFormat="1" applyFont="1" applyBorder="1" applyAlignment="1">
      <alignment horizontal="center"/>
    </xf>
    <xf numFmtId="49" fontId="1" fillId="0" borderId="1" xfId="0" applyNumberFormat="1" applyFont="1" applyBorder="1" applyAlignment="1">
      <alignment horizontal="center"/>
    </xf>
    <xf numFmtId="164" fontId="1" fillId="2" borderId="1" xfId="0" applyNumberFormat="1" applyFont="1" applyFill="1" applyBorder="1" applyAlignment="1">
      <alignment horizontal="center"/>
    </xf>
    <xf numFmtId="49" fontId="1" fillId="0" borderId="1" xfId="0" applyNumberFormat="1" applyFont="1" applyFill="1" applyBorder="1" applyAlignment="1">
      <alignment horizontal="center"/>
    </xf>
    <xf numFmtId="3" fontId="1" fillId="0" borderId="1" xfId="0" applyNumberFormat="1" applyFont="1" applyBorder="1" applyAlignment="1">
      <alignment horizontal="center"/>
    </xf>
    <xf numFmtId="164" fontId="1" fillId="0" borderId="1" xfId="0" applyNumberFormat="1" applyFont="1" applyBorder="1" applyAlignment="1">
      <alignment horizontal="center"/>
    </xf>
    <xf numFmtId="0" fontId="1" fillId="0" borderId="1" xfId="0" applyFont="1" applyFill="1" applyBorder="1" applyAlignment="1"/>
    <xf numFmtId="0" fontId="1" fillId="0" borderId="1" xfId="0" applyFont="1" applyBorder="1" applyAlignment="1"/>
    <xf numFmtId="0" fontId="1" fillId="0" borderId="1" xfId="0" applyFont="1" applyFill="1" applyBorder="1" applyAlignment="1">
      <alignment horizontal="left" wrapText="1" indent="1"/>
    </xf>
    <xf numFmtId="1" fontId="1" fillId="0" borderId="1" xfId="0" applyNumberFormat="1" applyFont="1" applyFill="1" applyBorder="1" applyAlignment="1">
      <alignment horizontal="center"/>
    </xf>
    <xf numFmtId="0" fontId="1" fillId="0" borderId="1" xfId="0" applyFont="1" applyBorder="1" applyAlignment="1">
      <alignment wrapText="1"/>
    </xf>
    <xf numFmtId="0" fontId="1" fillId="2" borderId="1" xfId="0" applyFont="1" applyFill="1" applyBorder="1" applyAlignment="1">
      <alignment horizontal="center"/>
    </xf>
    <xf numFmtId="20" fontId="1" fillId="2" borderId="1" xfId="0" applyNumberFormat="1" applyFont="1" applyFill="1" applyBorder="1" applyAlignment="1">
      <alignment horizontal="center"/>
    </xf>
    <xf numFmtId="4" fontId="1" fillId="0" borderId="1" xfId="0" applyNumberFormat="1" applyFont="1" applyBorder="1" applyAlignment="1">
      <alignment horizontal="center"/>
    </xf>
    <xf numFmtId="4" fontId="1" fillId="0" borderId="1" xfId="0" applyNumberFormat="1" applyFont="1" applyBorder="1"/>
    <xf numFmtId="3" fontId="1" fillId="0" borderId="1" xfId="0" applyNumberFormat="1" applyFont="1" applyBorder="1"/>
    <xf numFmtId="49" fontId="1" fillId="2" borderId="1" xfId="0" applyNumberFormat="1" applyFont="1" applyFill="1" applyBorder="1" applyAlignment="1">
      <alignment horizontal="center" vertical="top"/>
    </xf>
    <xf numFmtId="4" fontId="1" fillId="0" borderId="1" xfId="0" applyNumberFormat="1" applyFont="1" applyFill="1" applyBorder="1" applyAlignment="1">
      <alignment horizontal="center" vertical="top"/>
    </xf>
    <xf numFmtId="4" fontId="1" fillId="0" borderId="1" xfId="0" applyNumberFormat="1" applyFont="1" applyBorder="1" applyAlignment="1">
      <alignment horizontal="center" vertical="top"/>
    </xf>
    <xf numFmtId="1" fontId="1" fillId="0" borderId="1" xfId="0" applyNumberFormat="1" applyFont="1" applyBorder="1" applyAlignment="1">
      <alignment horizontal="center" vertical="top"/>
    </xf>
    <xf numFmtId="49" fontId="1" fillId="0" borderId="1" xfId="0" applyNumberFormat="1" applyFont="1" applyBorder="1" applyAlignment="1">
      <alignment horizontal="center" vertical="top"/>
    </xf>
    <xf numFmtId="2" fontId="1" fillId="0" borderId="1" xfId="0" applyNumberFormat="1" applyFont="1" applyBorder="1" applyAlignment="1">
      <alignment horizontal="center" vertical="top"/>
    </xf>
    <xf numFmtId="3" fontId="1" fillId="0" borderId="1" xfId="0" applyNumberFormat="1" applyFont="1" applyFill="1" applyBorder="1" applyAlignment="1">
      <alignment horizontal="center" vertical="top"/>
    </xf>
    <xf numFmtId="3" fontId="1" fillId="0" borderId="1" xfId="0" applyNumberFormat="1" applyFont="1" applyBorder="1" applyAlignment="1">
      <alignment horizontal="center" vertical="top"/>
    </xf>
    <xf numFmtId="0" fontId="1" fillId="0" borderId="0" xfId="0" applyFont="1"/>
    <xf numFmtId="2" fontId="1" fillId="0" borderId="5" xfId="0" applyNumberFormat="1" applyFont="1" applyBorder="1" applyAlignment="1">
      <alignment horizontal="center"/>
    </xf>
    <xf numFmtId="1" fontId="1" fillId="0" borderId="5" xfId="0" applyNumberFormat="1" applyFont="1" applyBorder="1" applyAlignment="1">
      <alignment horizontal="center"/>
    </xf>
    <xf numFmtId="49" fontId="1" fillId="0" borderId="5" xfId="0" applyNumberFormat="1" applyFont="1" applyBorder="1" applyAlignment="1">
      <alignment horizontal="center"/>
    </xf>
    <xf numFmtId="3" fontId="1" fillId="0" borderId="5" xfId="0" applyNumberFormat="1" applyFont="1" applyFill="1" applyBorder="1" applyAlignment="1">
      <alignment horizontal="center"/>
    </xf>
    <xf numFmtId="3" fontId="1" fillId="2" borderId="2" xfId="0" applyNumberFormat="1" applyFont="1" applyFill="1" applyBorder="1" applyAlignment="1">
      <alignment horizontal="center"/>
    </xf>
    <xf numFmtId="4" fontId="1" fillId="2" borderId="2" xfId="0" applyNumberFormat="1" applyFont="1" applyFill="1" applyBorder="1" applyAlignment="1">
      <alignment horizontal="center"/>
    </xf>
    <xf numFmtId="49" fontId="1" fillId="2" borderId="1" xfId="0" applyNumberFormat="1" applyFont="1" applyFill="1" applyBorder="1"/>
    <xf numFmtId="5" fontId="1" fillId="2" borderId="2" xfId="1" applyNumberFormat="1" applyFont="1" applyFill="1" applyBorder="1" applyAlignment="1">
      <alignment horizontal="center"/>
    </xf>
    <xf numFmtId="16" fontId="1" fillId="2" borderId="1" xfId="0" applyNumberFormat="1" applyFont="1" applyFill="1" applyBorder="1" applyAlignment="1">
      <alignment horizontal="center"/>
    </xf>
    <xf numFmtId="4" fontId="1" fillId="2" borderId="4" xfId="0" applyNumberFormat="1" applyFont="1" applyFill="1" applyBorder="1" applyAlignment="1">
      <alignment horizontal="center"/>
    </xf>
    <xf numFmtId="1" fontId="1" fillId="2" borderId="4" xfId="0" applyNumberFormat="1" applyFont="1" applyFill="1" applyBorder="1" applyAlignment="1">
      <alignment horizontal="center"/>
    </xf>
    <xf numFmtId="5" fontId="1" fillId="2" borderId="2" xfId="0" applyNumberFormat="1" applyFont="1" applyFill="1" applyBorder="1" applyAlignment="1">
      <alignment horizontal="center"/>
    </xf>
    <xf numFmtId="5" fontId="1" fillId="2" borderId="1" xfId="0" applyNumberFormat="1" applyFont="1" applyFill="1" applyBorder="1" applyAlignment="1">
      <alignment horizontal="center"/>
    </xf>
    <xf numFmtId="5" fontId="1" fillId="2" borderId="4" xfId="0" applyNumberFormat="1" applyFont="1" applyFill="1" applyBorder="1" applyAlignment="1">
      <alignment horizontal="center"/>
    </xf>
    <xf numFmtId="2" fontId="1" fillId="2" borderId="2" xfId="0" applyNumberFormat="1" applyFont="1" applyFill="1" applyBorder="1" applyAlignment="1">
      <alignment horizontal="center"/>
    </xf>
    <xf numFmtId="3" fontId="1" fillId="2" borderId="6" xfId="0" applyNumberFormat="1" applyFont="1" applyFill="1" applyBorder="1" applyAlignment="1">
      <alignment horizontal="center"/>
    </xf>
    <xf numFmtId="3" fontId="1" fillId="0" borderId="2" xfId="0" applyNumberFormat="1" applyFont="1" applyFill="1" applyBorder="1" applyAlignment="1">
      <alignment horizontal="center"/>
    </xf>
    <xf numFmtId="1" fontId="1" fillId="2" borderId="2" xfId="0" applyNumberFormat="1" applyFont="1" applyFill="1" applyBorder="1" applyAlignment="1">
      <alignment horizontal="center"/>
    </xf>
    <xf numFmtId="39" fontId="1" fillId="2" borderId="2" xfId="1" applyNumberFormat="1" applyFont="1" applyFill="1" applyBorder="1" applyAlignment="1">
      <alignment horizontal="center"/>
    </xf>
    <xf numFmtId="39" fontId="1" fillId="2" borderId="1" xfId="1" applyNumberFormat="1" applyFont="1" applyFill="1" applyBorder="1" applyAlignment="1">
      <alignment horizontal="center"/>
    </xf>
    <xf numFmtId="5" fontId="1" fillId="0" borderId="2" xfId="0" applyNumberFormat="1" applyFont="1" applyFill="1" applyBorder="1" applyAlignment="1">
      <alignment horizontal="center"/>
    </xf>
    <xf numFmtId="3" fontId="1" fillId="0" borderId="6" xfId="0" applyNumberFormat="1" applyFont="1" applyFill="1" applyBorder="1" applyAlignment="1">
      <alignment horizontal="center"/>
    </xf>
    <xf numFmtId="49" fontId="1" fillId="2" borderId="1" xfId="0" applyNumberFormat="1" applyFont="1" applyFill="1" applyBorder="1" applyAlignment="1">
      <alignment wrapText="1"/>
    </xf>
    <xf numFmtId="164" fontId="1" fillId="2" borderId="1" xfId="1" applyNumberFormat="1" applyFont="1" applyFill="1" applyBorder="1" applyAlignment="1">
      <alignment horizontal="center"/>
    </xf>
    <xf numFmtId="165" fontId="1" fillId="2" borderId="1" xfId="1" applyNumberFormat="1" applyFont="1" applyFill="1" applyBorder="1" applyAlignment="1">
      <alignment horizontal="center"/>
    </xf>
    <xf numFmtId="0" fontId="1" fillId="0" borderId="0" xfId="0" applyFont="1" applyFill="1"/>
    <xf numFmtId="0" fontId="1" fillId="0" borderId="7" xfId="0" applyFont="1" applyFill="1" applyBorder="1"/>
    <xf numFmtId="0" fontId="6" fillId="0" borderId="0" xfId="0" applyFont="1"/>
    <xf numFmtId="0" fontId="6" fillId="0" borderId="0" xfId="0" applyFont="1" applyFill="1"/>
    <xf numFmtId="0" fontId="6" fillId="0" borderId="7" xfId="0" applyFont="1" applyFill="1" applyBorder="1"/>
    <xf numFmtId="0" fontId="6" fillId="0" borderId="0" xfId="0" applyFont="1" applyFill="1" applyBorder="1"/>
    <xf numFmtId="0" fontId="4" fillId="2" borderId="1" xfId="0" applyFont="1" applyFill="1" applyBorder="1"/>
    <xf numFmtId="0" fontId="5" fillId="0" borderId="0" xfId="0" applyFont="1"/>
    <xf numFmtId="0" fontId="7" fillId="0" borderId="0" xfId="0" applyFont="1"/>
    <xf numFmtId="49" fontId="8" fillId="0" borderId="0" xfId="0" applyNumberFormat="1" applyFont="1" applyAlignment="1">
      <alignment horizontal="left"/>
    </xf>
    <xf numFmtId="15" fontId="9" fillId="0" borderId="0" xfId="0" applyNumberFormat="1" applyFont="1" applyAlignment="1">
      <alignment horizontal="left"/>
    </xf>
    <xf numFmtId="0" fontId="10" fillId="0" borderId="0" xfId="0" applyFont="1"/>
    <xf numFmtId="0" fontId="11" fillId="0" borderId="0" xfId="0" applyFont="1" applyAlignment="1">
      <alignment wrapText="1"/>
    </xf>
    <xf numFmtId="0" fontId="12" fillId="0" borderId="0" xfId="0" applyFont="1"/>
    <xf numFmtId="0" fontId="11" fillId="0" borderId="0" xfId="0" applyFont="1" applyAlignment="1">
      <alignment horizontal="left" wrapText="1"/>
    </xf>
    <xf numFmtId="0" fontId="4" fillId="0" borderId="0" xfId="0" applyFont="1" applyFill="1"/>
    <xf numFmtId="164" fontId="6" fillId="0" borderId="1" xfId="0" applyNumberFormat="1" applyFont="1" applyFill="1" applyBorder="1" applyAlignment="1">
      <alignment horizontal="center"/>
    </xf>
    <xf numFmtId="2" fontId="6" fillId="0" borderId="1" xfId="0" applyNumberFormat="1" applyFont="1" applyFill="1" applyBorder="1" applyAlignment="1">
      <alignment horizontal="center"/>
    </xf>
    <xf numFmtId="1" fontId="6" fillId="0" borderId="1" xfId="0" applyNumberFormat="1" applyFont="1" applyBorder="1" applyAlignment="1">
      <alignment horizontal="center"/>
    </xf>
    <xf numFmtId="49" fontId="6" fillId="0" borderId="1" xfId="0" applyNumberFormat="1" applyFont="1" applyBorder="1" applyAlignment="1">
      <alignment horizontal="center"/>
    </xf>
    <xf numFmtId="2" fontId="6" fillId="2" borderId="1" xfId="0" applyNumberFormat="1" applyFont="1" applyFill="1" applyBorder="1" applyAlignment="1">
      <alignment horizontal="center"/>
    </xf>
    <xf numFmtId="49" fontId="6" fillId="2" borderId="1" xfId="0" applyNumberFormat="1" applyFont="1" applyFill="1" applyBorder="1" applyAlignment="1">
      <alignment horizontal="center"/>
    </xf>
    <xf numFmtId="164" fontId="6" fillId="2" borderId="1" xfId="0" applyNumberFormat="1" applyFont="1" applyFill="1" applyBorder="1" applyAlignment="1">
      <alignment horizontal="center"/>
    </xf>
    <xf numFmtId="2" fontId="6" fillId="0" borderId="1" xfId="0" applyNumberFormat="1" applyFont="1" applyBorder="1" applyAlignment="1">
      <alignment horizontal="center"/>
    </xf>
    <xf numFmtId="0" fontId="6" fillId="0" borderId="1" xfId="0" applyFont="1" applyFill="1" applyBorder="1" applyAlignment="1">
      <alignment horizontal="center"/>
    </xf>
    <xf numFmtId="4" fontId="6" fillId="0" borderId="1" xfId="0" applyNumberFormat="1" applyFont="1" applyFill="1" applyBorder="1" applyAlignment="1">
      <alignment horizontal="center"/>
    </xf>
    <xf numFmtId="1" fontId="6" fillId="0" borderId="1" xfId="0" applyNumberFormat="1" applyFont="1" applyFill="1" applyBorder="1" applyAlignment="1">
      <alignment horizontal="center"/>
    </xf>
    <xf numFmtId="49" fontId="6" fillId="0" borderId="1" xfId="0" applyNumberFormat="1" applyFont="1" applyFill="1" applyBorder="1" applyAlignment="1">
      <alignment horizontal="center"/>
    </xf>
    <xf numFmtId="4" fontId="1" fillId="2" borderId="6" xfId="0" applyNumberFormat="1" applyFont="1" applyFill="1" applyBorder="1" applyAlignment="1">
      <alignment horizontal="center"/>
    </xf>
    <xf numFmtId="0" fontId="4" fillId="0" borderId="0" xfId="0" applyFont="1"/>
    <xf numFmtId="49" fontId="1" fillId="2" borderId="2" xfId="0" applyNumberFormat="1" applyFont="1" applyFill="1" applyBorder="1" applyAlignment="1" applyProtection="1">
      <alignment horizontal="left" wrapText="1"/>
      <protection locked="0"/>
    </xf>
    <xf numFmtId="49" fontId="1" fillId="0" borderId="2" xfId="0" applyNumberFormat="1" applyFont="1" applyFill="1" applyBorder="1" applyAlignment="1" applyProtection="1">
      <alignment horizontal="left" wrapText="1"/>
      <protection locked="0"/>
    </xf>
    <xf numFmtId="49" fontId="1" fillId="2" borderId="2" xfId="3" applyNumberFormat="1" applyFont="1" applyFill="1" applyBorder="1" applyAlignment="1" applyProtection="1">
      <alignment horizontal="left" wrapText="1"/>
      <protection locked="0"/>
    </xf>
    <xf numFmtId="0" fontId="1" fillId="2" borderId="2" xfId="0" applyFont="1" applyFill="1" applyBorder="1" applyAlignment="1">
      <alignment horizontal="left" wrapText="1"/>
    </xf>
    <xf numFmtId="2" fontId="1" fillId="2" borderId="3" xfId="0" applyNumberFormat="1" applyFont="1" applyFill="1" applyBorder="1" applyAlignment="1">
      <alignment horizontal="center"/>
    </xf>
    <xf numFmtId="2" fontId="1" fillId="2" borderId="8" xfId="0" applyNumberFormat="1" applyFont="1" applyFill="1" applyBorder="1" applyAlignment="1">
      <alignment horizontal="center"/>
    </xf>
    <xf numFmtId="2" fontId="6" fillId="2" borderId="3" xfId="0" applyNumberFormat="1" applyFont="1" applyFill="1" applyBorder="1" applyAlignment="1">
      <alignment horizontal="center"/>
    </xf>
    <xf numFmtId="0" fontId="3" fillId="2" borderId="6" xfId="0" applyFont="1" applyFill="1" applyBorder="1" applyAlignment="1">
      <alignment horizontal="left" wrapText="1"/>
    </xf>
    <xf numFmtId="0" fontId="3" fillId="2" borderId="5" xfId="0" applyFont="1" applyFill="1" applyBorder="1" applyAlignment="1">
      <alignment horizontal="center" wrapText="1"/>
    </xf>
    <xf numFmtId="1" fontId="3" fillId="2" borderId="5" xfId="0" applyNumberFormat="1" applyFont="1" applyFill="1" applyBorder="1" applyAlignment="1">
      <alignment horizontal="center" wrapText="1"/>
    </xf>
    <xf numFmtId="0" fontId="3" fillId="2" borderId="8" xfId="0" applyFont="1" applyFill="1" applyBorder="1" applyAlignment="1">
      <alignment horizontal="center" wrapText="1"/>
    </xf>
    <xf numFmtId="0" fontId="1" fillId="2" borderId="9" xfId="0" applyFont="1" applyFill="1" applyBorder="1" applyAlignment="1">
      <alignment horizontal="left" wrapText="1"/>
    </xf>
    <xf numFmtId="49" fontId="1" fillId="2" borderId="10" xfId="0" applyNumberFormat="1" applyFont="1" applyFill="1" applyBorder="1" applyAlignment="1">
      <alignment horizontal="center"/>
    </xf>
    <xf numFmtId="2" fontId="1" fillId="2" borderId="10" xfId="0" applyNumberFormat="1" applyFont="1" applyFill="1" applyBorder="1" applyAlignment="1">
      <alignment horizontal="center"/>
    </xf>
    <xf numFmtId="1" fontId="1" fillId="2" borderId="10" xfId="0" applyNumberFormat="1" applyFont="1" applyFill="1" applyBorder="1" applyAlignment="1">
      <alignment horizontal="center"/>
    </xf>
    <xf numFmtId="2" fontId="1" fillId="2" borderId="11" xfId="0" applyNumberFormat="1" applyFont="1" applyFill="1" applyBorder="1" applyAlignment="1">
      <alignment horizontal="center"/>
    </xf>
    <xf numFmtId="49" fontId="1" fillId="2" borderId="9" xfId="0" applyNumberFormat="1" applyFont="1" applyFill="1" applyBorder="1" applyAlignment="1" applyProtection="1">
      <alignment horizontal="left" wrapText="1"/>
      <protection locked="0"/>
    </xf>
    <xf numFmtId="4" fontId="1" fillId="2" borderId="10" xfId="0" applyNumberFormat="1" applyFont="1" applyFill="1" applyBorder="1" applyAlignment="1">
      <alignment horizontal="center"/>
    </xf>
    <xf numFmtId="49" fontId="1" fillId="0" borderId="2" xfId="3" applyNumberFormat="1" applyFont="1" applyFill="1" applyBorder="1" applyAlignment="1" applyProtection="1">
      <alignment horizontal="left" wrapText="1"/>
      <protection locked="0"/>
    </xf>
    <xf numFmtId="49" fontId="1" fillId="2" borderId="9" xfId="3" applyNumberFormat="1" applyFont="1" applyFill="1" applyBorder="1" applyAlignment="1" applyProtection="1">
      <alignment horizontal="left" wrapText="1"/>
      <protection locked="0"/>
    </xf>
    <xf numFmtId="3" fontId="1" fillId="0" borderId="10" xfId="0" applyNumberFormat="1" applyFont="1" applyFill="1" applyBorder="1" applyAlignment="1">
      <alignment horizontal="center"/>
    </xf>
    <xf numFmtId="49" fontId="1" fillId="0" borderId="2" xfId="0" applyNumberFormat="1" applyFont="1" applyFill="1" applyBorder="1" applyAlignment="1">
      <alignment horizontal="left"/>
    </xf>
    <xf numFmtId="164" fontId="1" fillId="2" borderId="10" xfId="0" applyNumberFormat="1" applyFont="1" applyFill="1" applyBorder="1" applyAlignment="1">
      <alignment horizontal="center"/>
    </xf>
    <xf numFmtId="49" fontId="1" fillId="2" borderId="2" xfId="0" applyNumberFormat="1" applyFont="1" applyFill="1" applyBorder="1" applyAlignment="1">
      <alignment horizontal="left" wrapText="1"/>
    </xf>
    <xf numFmtId="49" fontId="1" fillId="0" borderId="2" xfId="0" applyNumberFormat="1" applyFont="1" applyFill="1" applyBorder="1" applyAlignment="1">
      <alignment horizontal="left" wrapText="1"/>
    </xf>
    <xf numFmtId="0" fontId="1" fillId="2" borderId="10" xfId="0" applyFont="1" applyFill="1" applyBorder="1" applyAlignment="1">
      <alignment horizontal="center"/>
    </xf>
    <xf numFmtId="3" fontId="1" fillId="0" borderId="12" xfId="0" applyNumberFormat="1" applyFont="1" applyFill="1" applyBorder="1" applyAlignment="1">
      <alignment horizontal="center"/>
    </xf>
    <xf numFmtId="0" fontId="1" fillId="0" borderId="2" xfId="0" applyFont="1" applyFill="1" applyBorder="1" applyAlignment="1">
      <alignment horizontal="left" wrapText="1"/>
    </xf>
    <xf numFmtId="0" fontId="1" fillId="0" borderId="9" xfId="0" applyFont="1" applyFill="1" applyBorder="1" applyAlignment="1">
      <alignment horizontal="left" wrapText="1"/>
    </xf>
    <xf numFmtId="4" fontId="1" fillId="2" borderId="9" xfId="0" applyNumberFormat="1" applyFont="1" applyFill="1" applyBorder="1" applyAlignment="1">
      <alignment horizontal="center"/>
    </xf>
    <xf numFmtId="49" fontId="1" fillId="2" borderId="9" xfId="0" applyNumberFormat="1" applyFont="1" applyFill="1" applyBorder="1" applyAlignment="1">
      <alignment horizontal="left" wrapText="1"/>
    </xf>
    <xf numFmtId="2" fontId="1" fillId="2" borderId="9" xfId="0" applyNumberFormat="1" applyFont="1" applyFill="1" applyBorder="1" applyAlignment="1">
      <alignment horizontal="center"/>
    </xf>
    <xf numFmtId="0" fontId="1" fillId="0" borderId="10" xfId="0" applyFont="1" applyFill="1" applyBorder="1" applyAlignment="1">
      <alignment horizontal="center"/>
    </xf>
    <xf numFmtId="5" fontId="1" fillId="2" borderId="10" xfId="0" applyNumberFormat="1" applyFont="1" applyFill="1" applyBorder="1" applyAlignment="1">
      <alignment horizontal="center"/>
    </xf>
    <xf numFmtId="3" fontId="1" fillId="0" borderId="13" xfId="0" applyNumberFormat="1" applyFont="1" applyFill="1" applyBorder="1" applyAlignment="1">
      <alignment horizontal="center"/>
    </xf>
    <xf numFmtId="0" fontId="1" fillId="0" borderId="2" xfId="0" applyFont="1" applyBorder="1" applyAlignment="1">
      <alignment wrapText="1"/>
    </xf>
    <xf numFmtId="0" fontId="1" fillId="0" borderId="2" xfId="0" applyFont="1" applyFill="1" applyBorder="1" applyAlignment="1">
      <alignment wrapText="1"/>
    </xf>
    <xf numFmtId="3" fontId="1" fillId="0" borderId="2" xfId="0" applyNumberFormat="1" applyFont="1" applyFill="1" applyBorder="1" applyAlignment="1">
      <alignment horizontal="left" wrapText="1"/>
    </xf>
    <xf numFmtId="2" fontId="1" fillId="0" borderId="3" xfId="0" applyNumberFormat="1" applyFont="1" applyBorder="1" applyAlignment="1">
      <alignment horizontal="center"/>
    </xf>
    <xf numFmtId="0" fontId="3" fillId="2" borderId="7" xfId="0" applyFont="1" applyFill="1" applyBorder="1" applyAlignment="1">
      <alignment horizontal="left" wrapText="1"/>
    </xf>
    <xf numFmtId="1" fontId="3" fillId="0" borderId="5" xfId="0" applyNumberFormat="1" applyFont="1" applyBorder="1" applyAlignment="1">
      <alignment horizontal="center" wrapText="1"/>
    </xf>
    <xf numFmtId="0" fontId="3" fillId="0" borderId="5" xfId="0" applyFont="1" applyFill="1" applyBorder="1" applyAlignment="1">
      <alignment horizontal="center" wrapText="1"/>
    </xf>
    <xf numFmtId="2" fontId="3" fillId="0" borderId="8" xfId="0" applyNumberFormat="1" applyFont="1" applyFill="1" applyBorder="1" applyAlignment="1">
      <alignment horizontal="center" wrapText="1"/>
    </xf>
    <xf numFmtId="3" fontId="1" fillId="0" borderId="9" xfId="0" applyNumberFormat="1" applyFont="1" applyFill="1" applyBorder="1" applyAlignment="1">
      <alignment horizontal="left" wrapText="1"/>
    </xf>
    <xf numFmtId="2" fontId="1" fillId="0" borderId="10" xfId="0" applyNumberFormat="1" applyFont="1" applyBorder="1" applyAlignment="1">
      <alignment horizontal="center"/>
    </xf>
    <xf numFmtId="1" fontId="1" fillId="0" borderId="10" xfId="0" applyNumberFormat="1" applyFont="1" applyBorder="1" applyAlignment="1">
      <alignment horizontal="center"/>
    </xf>
    <xf numFmtId="3" fontId="1" fillId="2" borderId="2" xfId="0" applyNumberFormat="1" applyFont="1" applyFill="1" applyBorder="1" applyAlignment="1">
      <alignment horizontal="left" wrapText="1"/>
    </xf>
    <xf numFmtId="3" fontId="1" fillId="0" borderId="2" xfId="3" applyNumberFormat="1" applyFont="1" applyFill="1" applyBorder="1" applyAlignment="1">
      <alignment horizontal="left"/>
    </xf>
    <xf numFmtId="0" fontId="1" fillId="0" borderId="2" xfId="0" applyFont="1" applyBorder="1" applyAlignment="1">
      <alignment vertical="top" wrapText="1"/>
    </xf>
    <xf numFmtId="0" fontId="1" fillId="0" borderId="2" xfId="3" applyFont="1" applyBorder="1" applyAlignment="1">
      <alignment vertical="top"/>
    </xf>
    <xf numFmtId="0" fontId="1" fillId="0" borderId="2" xfId="3" applyFont="1" applyFill="1" applyBorder="1" applyAlignment="1">
      <alignment horizontal="left"/>
    </xf>
    <xf numFmtId="0" fontId="1" fillId="2" borderId="2" xfId="3" applyFont="1" applyFill="1" applyBorder="1" applyAlignment="1">
      <alignment horizontal="left"/>
    </xf>
    <xf numFmtId="0" fontId="1" fillId="0" borderId="2" xfId="3" applyFont="1" applyFill="1" applyBorder="1" applyAlignment="1"/>
    <xf numFmtId="0" fontId="1" fillId="0" borderId="2" xfId="0" applyFont="1" applyBorder="1" applyAlignment="1">
      <alignment horizontal="left" wrapText="1"/>
    </xf>
    <xf numFmtId="0" fontId="1" fillId="0" borderId="2" xfId="0" applyFont="1" applyFill="1" applyBorder="1" applyAlignment="1">
      <alignment horizontal="left" vertical="top" wrapText="1"/>
    </xf>
    <xf numFmtId="164" fontId="1" fillId="0" borderId="2" xfId="0" applyNumberFormat="1" applyFont="1" applyFill="1" applyBorder="1" applyAlignment="1">
      <alignment horizontal="left" wrapText="1"/>
    </xf>
    <xf numFmtId="0" fontId="1" fillId="2" borderId="2" xfId="3" applyFont="1" applyFill="1" applyBorder="1" applyAlignment="1"/>
    <xf numFmtId="2" fontId="1" fillId="0" borderId="3" xfId="0" applyNumberFormat="1" applyFont="1" applyFill="1" applyBorder="1" applyAlignment="1">
      <alignment horizontal="center"/>
    </xf>
    <xf numFmtId="164" fontId="1" fillId="0" borderId="9" xfId="0" applyNumberFormat="1" applyFont="1" applyFill="1" applyBorder="1" applyAlignment="1">
      <alignment horizontal="left" wrapText="1"/>
    </xf>
    <xf numFmtId="3" fontId="1" fillId="2" borderId="10" xfId="0" applyNumberFormat="1" applyFont="1" applyFill="1" applyBorder="1" applyAlignment="1">
      <alignment horizontal="center"/>
    </xf>
    <xf numFmtId="49" fontId="1" fillId="0" borderId="10" xfId="0" applyNumberFormat="1" applyFont="1" applyBorder="1" applyAlignment="1">
      <alignment horizontal="center"/>
    </xf>
    <xf numFmtId="0" fontId="1" fillId="0" borderId="2" xfId="1" applyNumberFormat="1" applyFont="1" applyFill="1" applyBorder="1" applyAlignment="1">
      <alignment horizontal="left" wrapText="1"/>
    </xf>
    <xf numFmtId="0" fontId="1" fillId="0" borderId="2" xfId="0" applyNumberFormat="1" applyFont="1" applyFill="1" applyBorder="1" applyAlignment="1">
      <alignment horizontal="left" wrapText="1"/>
    </xf>
    <xf numFmtId="0" fontId="1" fillId="0" borderId="2" xfId="0" applyFont="1" applyBorder="1" applyAlignment="1">
      <alignment horizontal="left"/>
    </xf>
    <xf numFmtId="0" fontId="1" fillId="0" borderId="9" xfId="0" applyFont="1" applyBorder="1" applyAlignment="1">
      <alignment horizontal="left" wrapText="1"/>
    </xf>
    <xf numFmtId="164" fontId="1" fillId="0" borderId="10" xfId="0" applyNumberFormat="1" applyFont="1" applyFill="1" applyBorder="1" applyAlignment="1">
      <alignment horizontal="center"/>
    </xf>
    <xf numFmtId="2" fontId="1" fillId="0" borderId="10" xfId="0" applyNumberFormat="1" applyFont="1" applyFill="1" applyBorder="1" applyAlignment="1">
      <alignment horizontal="center"/>
    </xf>
    <xf numFmtId="0" fontId="1" fillId="2" borderId="2" xfId="0" applyFont="1" applyFill="1" applyBorder="1" applyAlignment="1">
      <alignment wrapText="1"/>
    </xf>
    <xf numFmtId="4" fontId="1" fillId="0" borderId="10" xfId="0" applyNumberFormat="1" applyFont="1" applyFill="1" applyBorder="1" applyAlignment="1">
      <alignment horizontal="center"/>
    </xf>
    <xf numFmtId="1" fontId="1" fillId="0" borderId="10" xfId="0" applyNumberFormat="1" applyFont="1" applyFill="1" applyBorder="1" applyAlignment="1">
      <alignment horizontal="center"/>
    </xf>
    <xf numFmtId="0" fontId="1" fillId="0" borderId="9" xfId="0" applyFont="1" applyBorder="1" applyAlignment="1">
      <alignment wrapText="1"/>
    </xf>
    <xf numFmtId="3" fontId="1" fillId="2" borderId="2" xfId="0" applyNumberFormat="1" applyFont="1" applyFill="1" applyBorder="1" applyAlignment="1">
      <alignment wrapText="1"/>
    </xf>
    <xf numFmtId="0" fontId="1" fillId="0" borderId="9" xfId="0" applyFont="1" applyFill="1" applyBorder="1" applyAlignment="1">
      <alignment wrapText="1"/>
    </xf>
    <xf numFmtId="0" fontId="1" fillId="2" borderId="2" xfId="3" applyFont="1" applyFill="1" applyBorder="1" applyAlignment="1">
      <alignment wrapText="1"/>
    </xf>
    <xf numFmtId="0" fontId="1" fillId="0" borderId="2" xfId="3" applyFont="1" applyFill="1" applyBorder="1" applyAlignment="1">
      <alignment wrapText="1"/>
    </xf>
    <xf numFmtId="0" fontId="1" fillId="2" borderId="9" xfId="3" applyFont="1" applyFill="1" applyBorder="1" applyAlignment="1">
      <alignment wrapText="1"/>
    </xf>
    <xf numFmtId="49" fontId="3" fillId="2" borderId="3" xfId="2" applyNumberFormat="1" applyFont="1" applyFill="1" applyBorder="1" applyAlignment="1" applyProtection="1">
      <alignment horizontal="left" vertical="center" wrapText="1"/>
      <protection locked="0"/>
    </xf>
    <xf numFmtId="49" fontId="3" fillId="2" borderId="4" xfId="2" applyNumberFormat="1" applyFont="1" applyFill="1" applyBorder="1" applyAlignment="1" applyProtection="1">
      <alignment horizontal="left" vertical="center" wrapText="1"/>
      <protection locked="0"/>
    </xf>
    <xf numFmtId="49" fontId="3" fillId="2" borderId="2" xfId="2" applyNumberFormat="1" applyFont="1" applyFill="1" applyBorder="1" applyAlignment="1" applyProtection="1">
      <alignment horizontal="left" vertical="center" wrapText="1"/>
      <protection locked="0"/>
    </xf>
    <xf numFmtId="49" fontId="2" fillId="2" borderId="3" xfId="2" applyNumberFormat="1" applyFont="1" applyFill="1" applyBorder="1" applyAlignment="1">
      <alignment horizontal="left" wrapText="1"/>
    </xf>
    <xf numFmtId="49" fontId="2" fillId="2" borderId="4" xfId="2" applyNumberFormat="1" applyFont="1" applyFill="1" applyBorder="1" applyAlignment="1">
      <alignment horizontal="left" wrapText="1"/>
    </xf>
    <xf numFmtId="49" fontId="2" fillId="2" borderId="2" xfId="2" applyNumberFormat="1" applyFont="1" applyFill="1" applyBorder="1" applyAlignment="1">
      <alignment horizontal="left" wrapText="1"/>
    </xf>
    <xf numFmtId="49" fontId="3" fillId="2" borderId="3" xfId="2" applyNumberFormat="1" applyFont="1" applyFill="1" applyBorder="1" applyAlignment="1" applyProtection="1">
      <alignment horizontal="left" wrapText="1"/>
      <protection locked="0"/>
    </xf>
    <xf numFmtId="49" fontId="3" fillId="2" borderId="4" xfId="2" applyNumberFormat="1" applyFont="1" applyFill="1" applyBorder="1" applyAlignment="1" applyProtection="1">
      <alignment horizontal="left" wrapText="1"/>
      <protection locked="0"/>
    </xf>
    <xf numFmtId="49" fontId="3" fillId="2" borderId="2" xfId="2" applyNumberFormat="1" applyFont="1" applyFill="1" applyBorder="1" applyAlignment="1" applyProtection="1">
      <alignment horizontal="left" wrapText="1"/>
      <protection locked="0"/>
    </xf>
    <xf numFmtId="49" fontId="1" fillId="2" borderId="3" xfId="0" applyNumberFormat="1" applyFont="1" applyFill="1" applyBorder="1" applyAlignment="1" applyProtection="1">
      <alignment horizontal="left" wrapText="1"/>
      <protection locked="0"/>
    </xf>
    <xf numFmtId="49" fontId="1" fillId="2" borderId="4" xfId="0" applyNumberFormat="1" applyFont="1" applyFill="1" applyBorder="1" applyAlignment="1" applyProtection="1">
      <alignment horizontal="left" wrapText="1"/>
      <protection locked="0"/>
    </xf>
    <xf numFmtId="49" fontId="1" fillId="2" borderId="2" xfId="0" applyNumberFormat="1" applyFont="1" applyFill="1" applyBorder="1" applyAlignment="1" applyProtection="1">
      <alignment horizontal="left" wrapText="1"/>
      <protection locked="0"/>
    </xf>
    <xf numFmtId="0" fontId="4" fillId="0" borderId="4" xfId="0" applyFont="1" applyBorder="1" applyAlignment="1">
      <alignment horizontal="left"/>
    </xf>
    <xf numFmtId="0" fontId="4" fillId="0" borderId="2" xfId="0" applyFont="1" applyBorder="1" applyAlignment="1">
      <alignment horizontal="left"/>
    </xf>
    <xf numFmtId="49" fontId="4" fillId="2" borderId="3" xfId="0" applyNumberFormat="1" applyFont="1" applyFill="1" applyBorder="1" applyAlignment="1" applyProtection="1">
      <alignment horizontal="left" wrapText="1"/>
      <protection locked="0"/>
    </xf>
    <xf numFmtId="49" fontId="4" fillId="2" borderId="4" xfId="0" applyNumberFormat="1" applyFont="1" applyFill="1" applyBorder="1" applyAlignment="1" applyProtection="1">
      <alignment horizontal="left" wrapText="1"/>
      <protection locked="0"/>
    </xf>
    <xf numFmtId="49" fontId="4" fillId="2" borderId="2" xfId="0" applyNumberFormat="1" applyFont="1" applyFill="1" applyBorder="1" applyAlignment="1" applyProtection="1">
      <alignment horizontal="left" wrapText="1"/>
      <protection locked="0"/>
    </xf>
    <xf numFmtId="49" fontId="4" fillId="2" borderId="3" xfId="0" applyNumberFormat="1" applyFont="1" applyFill="1" applyBorder="1" applyAlignment="1" applyProtection="1">
      <alignment horizontal="center" wrapText="1"/>
      <protection locked="0"/>
    </xf>
    <xf numFmtId="49" fontId="4" fillId="2" borderId="4" xfId="0" applyNumberFormat="1" applyFont="1" applyFill="1" applyBorder="1" applyAlignment="1" applyProtection="1">
      <alignment horizontal="center" wrapText="1"/>
      <protection locked="0"/>
    </xf>
    <xf numFmtId="49" fontId="4" fillId="2" borderId="2" xfId="0" applyNumberFormat="1" applyFont="1" applyFill="1" applyBorder="1" applyAlignment="1" applyProtection="1">
      <alignment horizontal="center" wrapText="1"/>
      <protection locked="0"/>
    </xf>
    <xf numFmtId="49" fontId="2" fillId="2" borderId="3" xfId="2" applyNumberFormat="1" applyFont="1" applyFill="1" applyBorder="1" applyAlignment="1">
      <alignment wrapText="1"/>
    </xf>
    <xf numFmtId="49" fontId="2" fillId="2" borderId="4" xfId="2" applyNumberFormat="1" applyFont="1" applyFill="1" applyBorder="1" applyAlignment="1">
      <alignment wrapText="1"/>
    </xf>
    <xf numFmtId="49" fontId="2" fillId="2" borderId="2" xfId="2" applyNumberFormat="1" applyFont="1" applyFill="1" applyBorder="1" applyAlignment="1">
      <alignment wrapText="1"/>
    </xf>
    <xf numFmtId="0" fontId="3" fillId="2" borderId="3" xfId="0" applyFont="1" applyFill="1" applyBorder="1" applyAlignment="1">
      <alignment horizontal="left" wrapText="1"/>
    </xf>
    <xf numFmtId="0" fontId="3" fillId="2" borderId="4" xfId="0" applyFont="1" applyFill="1" applyBorder="1" applyAlignment="1">
      <alignment horizontal="left" wrapText="1"/>
    </xf>
    <xf numFmtId="0" fontId="3" fillId="2" borderId="2" xfId="0" applyFont="1" applyFill="1" applyBorder="1" applyAlignment="1">
      <alignment horizontal="left" wrapText="1"/>
    </xf>
    <xf numFmtId="0" fontId="2" fillId="0" borderId="3" xfId="0" applyFont="1" applyFill="1" applyBorder="1" applyAlignment="1">
      <alignment wrapText="1"/>
    </xf>
    <xf numFmtId="0" fontId="2" fillId="0" borderId="4" xfId="0" applyFont="1" applyFill="1" applyBorder="1" applyAlignment="1">
      <alignment wrapText="1"/>
    </xf>
    <xf numFmtId="0" fontId="2" fillId="0" borderId="2" xfId="0" applyFont="1" applyFill="1" applyBorder="1" applyAlignment="1">
      <alignment wrapText="1"/>
    </xf>
  </cellXfs>
  <cellStyles count="10">
    <cellStyle name="Currency" xfId="1" builtinId="4"/>
    <cellStyle name="Normal" xfId="0" builtinId="0"/>
    <cellStyle name="Normal 2" xfId="3"/>
    <cellStyle name="Normal 2 2" xfId="4"/>
    <cellStyle name="Normal 2 2 2" xfId="7"/>
    <cellStyle name="Normal 2 3" xfId="5"/>
    <cellStyle name="Normal 2 3 2" xfId="8"/>
    <cellStyle name="Normal 2 4" xfId="6"/>
    <cellStyle name="Normal 2 4 2" xfId="9"/>
    <cellStyle name="Normal_DE_MAXVALID_2005_20080812" xfId="2"/>
  </cellStyles>
  <dxfs count="325">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general"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general"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alignment horizontal="general"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64" formatCode="&quot;$&quot;#,##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64" formatCode="&quot;$&quot;#,##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alignment horizontal="left" vertical="bottom" textRotation="0" wrapText="0"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64" formatCode="&quot;$&quot;#,##0"/>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right style="thin">
          <color indexed="64"/>
        </right>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s>
  <tableStyles count="0" defaultTableStyle="TableStyleMedium9" defaultPivotStyle="PivotStyleLight16"/>
  <colors>
    <mruColors>
      <color rgb="FFEAEAEA"/>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1790700</xdr:colOff>
      <xdr:row>0</xdr:row>
      <xdr:rowOff>675678</xdr:rowOff>
    </xdr:to>
    <xdr:pic>
      <xdr:nvPicPr>
        <xdr:cNvPr id="2"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1790700" cy="675678"/>
        </a:xfrm>
        <a:prstGeom prst="rect">
          <a:avLst/>
        </a:prstGeom>
        <a:noFill/>
      </xdr:spPr>
    </xdr:pic>
    <xdr:clientData/>
  </xdr:twoCellAnchor>
  <xdr:twoCellAnchor editAs="oneCell">
    <xdr:from>
      <xdr:col>0</xdr:col>
      <xdr:colOff>2638425</xdr:colOff>
      <xdr:row>0</xdr:row>
      <xdr:rowOff>57150</xdr:rowOff>
    </xdr:from>
    <xdr:to>
      <xdr:col>0</xdr:col>
      <xdr:colOff>2638426</xdr:colOff>
      <xdr:row>0</xdr:row>
      <xdr:rowOff>219075</xdr:rowOff>
    </xdr:to>
    <xdr:pic>
      <xdr:nvPicPr>
        <xdr:cNvPr id="3" name="Picture 2" descr="REPORT"/>
        <xdr:cNvPicPr/>
      </xdr:nvPicPr>
      <xdr:blipFill>
        <a:blip xmlns:r="http://schemas.openxmlformats.org/officeDocument/2006/relationships" r:embed="rId2" cstate="print"/>
        <a:stretch>
          <a:fillRect/>
        </a:stretch>
      </xdr:blipFill>
      <xdr:spPr>
        <a:xfrm>
          <a:off x="2638425" y="57150"/>
          <a:ext cx="1" cy="161925"/>
        </a:xfrm>
        <a:prstGeom prst="rect">
          <a:avLst/>
        </a:prstGeom>
      </xdr:spPr>
    </xdr:pic>
    <xdr:clientData/>
  </xdr:twoCellAnchor>
  <xdr:twoCellAnchor editAs="oneCell">
    <xdr:from>
      <xdr:col>0</xdr:col>
      <xdr:colOff>2724150</xdr:colOff>
      <xdr:row>0</xdr:row>
      <xdr:rowOff>28575</xdr:rowOff>
    </xdr:from>
    <xdr:to>
      <xdr:col>0</xdr:col>
      <xdr:colOff>2724151</xdr:colOff>
      <xdr:row>0</xdr:row>
      <xdr:rowOff>828675</xdr:rowOff>
    </xdr:to>
    <xdr:pic>
      <xdr:nvPicPr>
        <xdr:cNvPr id="4" name="Picture 3" descr="REPORT"/>
        <xdr:cNvPicPr/>
      </xdr:nvPicPr>
      <xdr:blipFill>
        <a:blip xmlns:r="http://schemas.openxmlformats.org/officeDocument/2006/relationships" r:embed="rId2" cstate="print"/>
        <a:stretch>
          <a:fillRect/>
        </a:stretch>
      </xdr:blipFill>
      <xdr:spPr>
        <a:xfrm>
          <a:off x="2724150" y="28575"/>
          <a:ext cx="1" cy="800100"/>
        </a:xfrm>
        <a:prstGeom prst="rect">
          <a:avLst/>
        </a:prstGeom>
      </xdr:spPr>
    </xdr:pic>
    <xdr:clientData/>
  </xdr:twoCellAnchor>
  <xdr:twoCellAnchor editAs="oneCell">
    <xdr:from>
      <xdr:col>0</xdr:col>
      <xdr:colOff>2733675</xdr:colOff>
      <xdr:row>0</xdr:row>
      <xdr:rowOff>28575</xdr:rowOff>
    </xdr:from>
    <xdr:to>
      <xdr:col>0</xdr:col>
      <xdr:colOff>2733676</xdr:colOff>
      <xdr:row>0</xdr:row>
      <xdr:rowOff>828675</xdr:rowOff>
    </xdr:to>
    <xdr:pic>
      <xdr:nvPicPr>
        <xdr:cNvPr id="5" name="Picture 4" descr="REPORT"/>
        <xdr:cNvPicPr/>
      </xdr:nvPicPr>
      <xdr:blipFill>
        <a:blip xmlns:r="http://schemas.openxmlformats.org/officeDocument/2006/relationships" r:embed="rId2" cstate="print"/>
        <a:stretch>
          <a:fillRect/>
        </a:stretch>
      </xdr:blipFill>
      <xdr:spPr>
        <a:xfrm>
          <a:off x="2733675" y="28575"/>
          <a:ext cx="4133851" cy="800100"/>
        </a:xfrm>
        <a:prstGeom prst="rect">
          <a:avLst/>
        </a:prstGeom>
      </xdr:spPr>
    </xdr:pic>
    <xdr:clientData/>
  </xdr:twoCellAnchor>
  <xdr:twoCellAnchor editAs="oneCell">
    <xdr:from>
      <xdr:col>0</xdr:col>
      <xdr:colOff>2495550</xdr:colOff>
      <xdr:row>0</xdr:row>
      <xdr:rowOff>85725</xdr:rowOff>
    </xdr:from>
    <xdr:to>
      <xdr:col>0</xdr:col>
      <xdr:colOff>6629401</xdr:colOff>
      <xdr:row>0</xdr:row>
      <xdr:rowOff>885825</xdr:rowOff>
    </xdr:to>
    <xdr:pic>
      <xdr:nvPicPr>
        <xdr:cNvPr id="6" name="Picture 5" descr="REPORT"/>
        <xdr:cNvPicPr/>
      </xdr:nvPicPr>
      <xdr:blipFill>
        <a:blip xmlns:r="http://schemas.openxmlformats.org/officeDocument/2006/relationships" r:embed="rId2" cstate="print"/>
        <a:stretch>
          <a:fillRect/>
        </a:stretch>
      </xdr:blipFill>
      <xdr:spPr>
        <a:xfrm>
          <a:off x="2495550" y="85725"/>
          <a:ext cx="4133851" cy="800100"/>
        </a:xfrm>
        <a:prstGeom prst="rect">
          <a:avLst/>
        </a:prstGeom>
      </xdr:spPr>
    </xdr:pic>
    <xdr:clientData/>
  </xdr:twoCellAnchor>
</xdr:wsDr>
</file>

<file path=xl/tables/table1.xml><?xml version="1.0" encoding="utf-8"?>
<table xmlns="http://schemas.openxmlformats.org/spreadsheetml/2006/main" id="1" name="Table1" displayName="Table1" ref="A5:K24" totalsRowShown="0" headerRowDxfId="324" dataDxfId="322" headerRowBorderDxfId="323" tableBorderDxfId="321">
  <autoFilter ref="A5:K24"/>
  <tableColumns count="11">
    <tableColumn id="1" name="Measure" dataDxfId="320"/>
    <tableColumn id="2" name="Expected Range" dataDxfId="319"/>
    <tableColumn id="3" name="2011_x000a_Value"/>
    <tableColumn id="4" name="2011 _x000a_Value Within Range" dataDxfId="318"/>
    <tableColumn id="5" name="2012_x000a_Value"/>
    <tableColumn id="6" name="2012_x000a_Value Within Range" dataDxfId="317"/>
    <tableColumn id="7" name="2013_x000a_Value"/>
    <tableColumn id="8" name="2013_x000a_ Value Within Range" dataDxfId="316"/>
    <tableColumn id="9" name="% Change 2011 -_x000a_ 2012" dataDxfId="315"/>
    <tableColumn id="10" name="% Change 2012 - _x000a_2013" dataDxfId="314"/>
    <tableColumn id="11" name="Cross Year Within Expected Range" dataDxfId="313">
      <calculatedColumnFormula>IF(J6="Div by 0", "N/A", IF(J6="N/A","N/A", IF(J6&gt;30, "No", IF(J6&lt;-30, "No", "Yes"))))</calculatedColumnFormula>
    </tableColumn>
  </tableColumns>
  <tableStyleInfo showFirstColumn="0" showLastColumn="0" showRowStripes="1" showColumnStripes="0"/>
</table>
</file>

<file path=xl/tables/table10.xml><?xml version="1.0" encoding="utf-8"?>
<table xmlns="http://schemas.openxmlformats.org/spreadsheetml/2006/main" id="11" name="Table11" displayName="Table11" ref="A5:K130" totalsRowShown="0" headerRowDxfId="191" dataDxfId="189" headerRowBorderDxfId="190" tableBorderDxfId="188" totalsRowBorderDxfId="187">
  <autoFilter ref="A5:K130"/>
  <tableColumns count="11">
    <tableColumn id="1" name="Measure" dataDxfId="186"/>
    <tableColumn id="2" name="Expected Range" dataDxfId="185"/>
    <tableColumn id="3" name="2011_x000a_Value" dataDxfId="184"/>
    <tableColumn id="4" name="2011 _x000a_Value Within Range" dataDxfId="183">
      <calculatedColumnFormula>IF($B6="N/A","N/A",IF(C6&gt;15,"No",IF(C6&lt;-15,"No","Yes")))</calculatedColumnFormula>
    </tableColumn>
    <tableColumn id="5" name="2012_x000a_Value" dataDxfId="182"/>
    <tableColumn id="6" name="2012_x000a_Value Within Range" dataDxfId="181">
      <calculatedColumnFormula>IF($B6="N/A","N/A",IF(E6&gt;15,"No",IF(E6&lt;-15,"No","Yes")))</calculatedColumnFormula>
    </tableColumn>
    <tableColumn id="7" name="2013_x000a_Value" dataDxfId="180"/>
    <tableColumn id="8" name="2013_x000a_ Value Within Range" dataDxfId="179">
      <calculatedColumnFormula>IF($B6="N/A","N/A",IF(G6&gt;15,"No",IF(G6&lt;-15,"No","Yes")))</calculatedColumnFormula>
    </tableColumn>
    <tableColumn id="9" name="% Change 2011 -_x000a_ 2012" dataDxfId="178"/>
    <tableColumn id="10" name="% Change 2012 - _x000a_2013" dataDxfId="177"/>
    <tableColumn id="11" name="Cross Year Within Expected Range" dataDxfId="176">
      <calculatedColumnFormula>IF(J6="Div by 0", "N/A", IF(J6="N/A","N/A", IF(J6&gt;30, "No", IF(J6&lt;-30, "No", "Yes"))))</calculatedColumnFormula>
    </tableColumn>
  </tableColumns>
  <tableStyleInfo showFirstColumn="0" showLastColumn="0" showRowStripes="1" showColumnStripes="0"/>
</table>
</file>

<file path=xl/tables/table11.xml><?xml version="1.0" encoding="utf-8"?>
<table xmlns="http://schemas.openxmlformats.org/spreadsheetml/2006/main" id="12" name="Table12" displayName="Table12" ref="A5:K47" totalsRowShown="0" headerRowDxfId="175" dataDxfId="173" headerRowBorderDxfId="174" tableBorderDxfId="172" totalsRowBorderDxfId="171">
  <autoFilter ref="A5:K47"/>
  <tableColumns count="11">
    <tableColumn id="1" name="Measure" dataDxfId="170"/>
    <tableColumn id="2" name="Expected Range" dataDxfId="169"/>
    <tableColumn id="3" name="2011_x000a_Value" dataDxfId="168"/>
    <tableColumn id="4" name="2011 _x000a_Value Within Range" dataDxfId="167">
      <calculatedColumnFormula>IF($B6="N/A","N/A",IF(C6&gt;15,"No",IF(C6&lt;-15,"No","Yes")))</calculatedColumnFormula>
    </tableColumn>
    <tableColumn id="5" name="2012_x000a_Value" dataDxfId="166"/>
    <tableColumn id="6" name="2012_x000a_Value Within Range" dataDxfId="165">
      <calculatedColumnFormula>IF($B6="N/A","N/A",IF(E6&gt;15,"No",IF(E6&lt;-15,"No","Yes")))</calculatedColumnFormula>
    </tableColumn>
    <tableColumn id="7" name="2013_x000a_Value" dataDxfId="164"/>
    <tableColumn id="8" name="2013_x000a_ Value Within Range" dataDxfId="163">
      <calculatedColumnFormula>IF($B6="N/A","N/A",IF(G6&gt;15,"No",IF(G6&lt;-15,"No","Yes")))</calculatedColumnFormula>
    </tableColumn>
    <tableColumn id="9" name="% Change 2011 -_x000a_ 2012" dataDxfId="162"/>
    <tableColumn id="10" name="% Change 2012 - _x000a_2013" dataDxfId="161"/>
    <tableColumn id="11" name="Cross Year Within Expected Range" dataDxfId="160">
      <calculatedColumnFormula>IF(J6="Div by 0", "N/A", IF(J6="N/A","N/A", IF(J6&gt;30, "No", IF(J6&lt;-30, "No", "Yes"))))</calculatedColumnFormula>
    </tableColumn>
  </tableColumns>
  <tableStyleInfo showFirstColumn="0" showLastColumn="0" showRowStripes="1" showColumnStripes="0"/>
</table>
</file>

<file path=xl/tables/table12.xml><?xml version="1.0" encoding="utf-8"?>
<table xmlns="http://schemas.openxmlformats.org/spreadsheetml/2006/main" id="13" name="Table13" displayName="Table13" ref="A5:K57" totalsRowShown="0" headerRowDxfId="159" dataDxfId="157" headerRowBorderDxfId="158" tableBorderDxfId="156" totalsRowBorderDxfId="155">
  <autoFilter ref="A5:K57"/>
  <tableColumns count="11">
    <tableColumn id="1" name="Measure" dataDxfId="154"/>
    <tableColumn id="2" name="Expected Range" dataDxfId="153"/>
    <tableColumn id="3" name="2011_x000a_Value" dataDxfId="152"/>
    <tableColumn id="4" name="2011 _x000a_Value Within Range" dataDxfId="151">
      <calculatedColumnFormula>IF($B6="N/A","N/A",IF(C6&lt;0,"No","Yes"))</calculatedColumnFormula>
    </tableColumn>
    <tableColumn id="5" name="2012_x000a_Value" dataDxfId="150"/>
    <tableColumn id="6" name="2012_x000a_Value Within Range" dataDxfId="149">
      <calculatedColumnFormula>IF($B6="N/A","N/A",IF(E6&lt;0,"No","Yes"))</calculatedColumnFormula>
    </tableColumn>
    <tableColumn id="7" name="2013_x000a_Value" dataDxfId="148"/>
    <tableColumn id="8" name="2013_x000a_ Value Within Range" dataDxfId="147">
      <calculatedColumnFormula>IF($B6="N/A","N/A",IF(G6&lt;0,"No","Yes"))</calculatedColumnFormula>
    </tableColumn>
    <tableColumn id="9" name="% Change 2011 -_x000a_ 2012" dataDxfId="146"/>
    <tableColumn id="10" name="% Change 2012 - _x000a_2013" dataDxfId="145"/>
    <tableColumn id="11" name="Cross Year Within Expected Range" dataDxfId="144">
      <calculatedColumnFormula>IF(J6="Div by 0", "N/A", IF(J6="N/A","N/A", IF(J6&gt;30, "No", IF(J6&lt;-30, "No", "Yes"))))</calculatedColumnFormula>
    </tableColumn>
  </tableColumns>
  <tableStyleInfo showFirstColumn="0" showLastColumn="0" showRowStripes="1" showColumnStripes="0"/>
</table>
</file>

<file path=xl/tables/table13.xml><?xml version="1.0" encoding="utf-8"?>
<table xmlns="http://schemas.openxmlformats.org/spreadsheetml/2006/main" id="14" name="Table14" displayName="Table14" ref="A5:K22" totalsRowShown="0" headerRowDxfId="143" dataDxfId="141" headerRowBorderDxfId="142" tableBorderDxfId="140">
  <autoFilter ref="A5:K22"/>
  <tableColumns count="11">
    <tableColumn id="1" name="Measure" dataDxfId="139"/>
    <tableColumn id="2" name="Expected Range" dataDxfId="138"/>
    <tableColumn id="3" name="2011_x000a_Value"/>
    <tableColumn id="4" name="2011 _x000a_Value Within Range" dataDxfId="137"/>
    <tableColumn id="5" name="2012_x000a_Value"/>
    <tableColumn id="6" name="2012_x000a_Value Within Range" dataDxfId="136"/>
    <tableColumn id="7" name="2013_x000a_Value"/>
    <tableColumn id="8" name="2013_x000a_ Value Within Range" dataDxfId="135"/>
    <tableColumn id="9" name="% Change 2011 -_x000a_ 2012" dataDxfId="134"/>
    <tableColumn id="10" name="% Change 2012 - _x000a_2013" dataDxfId="133"/>
    <tableColumn id="11" name="Cross Year Within Expected Range" dataDxfId="132">
      <calculatedColumnFormula>IF(J6="Div by 0", "N/A", IF(J6="N/A","N/A", IF(J6&gt;30, "No", IF(J6&lt;-30, "No", "Yes"))))</calculatedColumnFormula>
    </tableColumn>
  </tableColumns>
  <tableStyleInfo showFirstColumn="0" showLastColumn="0" showRowStripes="1" showColumnStripes="0"/>
</table>
</file>

<file path=xl/tables/table14.xml><?xml version="1.0" encoding="utf-8"?>
<table xmlns="http://schemas.openxmlformats.org/spreadsheetml/2006/main" id="15" name="Table15" displayName="Table15" ref="A5:K31" totalsRowShown="0" headerRowDxfId="131" dataDxfId="129" headerRowBorderDxfId="130" tableBorderDxfId="128" totalsRowBorderDxfId="127">
  <autoFilter ref="A5:K31"/>
  <tableColumns count="11">
    <tableColumn id="1" name="Measure" dataDxfId="126"/>
    <tableColumn id="2" name="Expected Range" dataDxfId="125"/>
    <tableColumn id="3" name="2011_x000a_Value" dataDxfId="124"/>
    <tableColumn id="4" name="2011 _x000a_Value Within Range" dataDxfId="123">
      <calculatedColumnFormula>IF($B6="N/A","N/A",IF(C6&gt;15,"No",IF(C6&lt;-15,"No","Yes")))</calculatedColumnFormula>
    </tableColumn>
    <tableColumn id="5" name="2012_x000a_Value" dataDxfId="122"/>
    <tableColumn id="6" name="2012_x000a_Value Within Range" dataDxfId="121">
      <calculatedColumnFormula>IF($B6="N/A","N/A",IF(E6&gt;15,"No",IF(E6&lt;-15,"No","Yes")))</calculatedColumnFormula>
    </tableColumn>
    <tableColumn id="7" name="2013_x000a_Value" dataDxfId="120"/>
    <tableColumn id="8" name="2013_x000a_ Value Within Range" dataDxfId="119">
      <calculatedColumnFormula>IF($B6="N/A","N/A",IF(G6&gt;15,"No",IF(G6&lt;-15,"No","Yes")))</calculatedColumnFormula>
    </tableColumn>
    <tableColumn id="9" name="% Change 2011 -_x000a_ 2012" dataDxfId="118"/>
    <tableColumn id="10" name="% Change 2012 - _x000a_2013" dataDxfId="117"/>
    <tableColumn id="11" name="Cross Year Within Expected Range" dataDxfId="116">
      <calculatedColumnFormula>IF(J6="Div by 0", "N/A", IF(J6="N/A","N/A", IF(J6&gt;30, "No", IF(J6&lt;-30, "No", "Yes"))))</calculatedColumnFormula>
    </tableColumn>
  </tableColumns>
  <tableStyleInfo showFirstColumn="0" showLastColumn="0" showRowStripes="1" showColumnStripes="0"/>
</table>
</file>

<file path=xl/tables/table15.xml><?xml version="1.0" encoding="utf-8"?>
<table xmlns="http://schemas.openxmlformats.org/spreadsheetml/2006/main" id="16" name="Table16" displayName="Table16" ref="A5:K31" totalsRowShown="0" headerRowDxfId="115" dataDxfId="113" headerRowBorderDxfId="114" tableBorderDxfId="112">
  <autoFilter ref="A5:K31"/>
  <tableColumns count="11">
    <tableColumn id="1" name="Measure" dataDxfId="111"/>
    <tableColumn id="2" name="Expected Range" dataDxfId="110"/>
    <tableColumn id="3" name="2011_x000a_Value" dataDxfId="109"/>
    <tableColumn id="4" name="2011 _x000a_Value Within Range" dataDxfId="108">
      <calculatedColumnFormula>IF($B6="N/A","N/A",IF(C6&lt;0,"No","Yes"))</calculatedColumnFormula>
    </tableColumn>
    <tableColumn id="5" name="2012_x000a_Value" dataDxfId="107"/>
    <tableColumn id="6" name="2012_x000a_Value Within Range" dataDxfId="106">
      <calculatedColumnFormula>IF($B6="N/A","N/A",IF(E6&lt;0,"No","Yes"))</calculatedColumnFormula>
    </tableColumn>
    <tableColumn id="7" name="2013_x000a_Value" dataDxfId="105"/>
    <tableColumn id="8" name="2013_x000a_ Value Within Range" dataDxfId="104">
      <calculatedColumnFormula>IF($B6="N/A","N/A",IF(G6&lt;0,"No","Yes"))</calculatedColumnFormula>
    </tableColumn>
    <tableColumn id="9" name="% Change 2011 -_x000a_ 2012" dataDxfId="103"/>
    <tableColumn id="10" name="% Change 2012 - _x000a_2013" dataDxfId="102"/>
    <tableColumn id="11" name="Cross Year Within Expected Range" dataDxfId="101">
      <calculatedColumnFormula>IF(J6="Div by 0", "N/A", IF(J6="N/A","N/A", IF(J6&gt;30, "No", IF(J6&lt;-30, "No", "Yes"))))</calculatedColumnFormula>
    </tableColumn>
  </tableColumns>
  <tableStyleInfo showFirstColumn="0" showLastColumn="0" showRowStripes="1" showColumnStripes="0"/>
</table>
</file>

<file path=xl/tables/table16.xml><?xml version="1.0" encoding="utf-8"?>
<table xmlns="http://schemas.openxmlformats.org/spreadsheetml/2006/main" id="17" name="Table17" displayName="Table17" ref="A5:L32" totalsRowShown="0" dataDxfId="99" headerRowBorderDxfId="100" tableBorderDxfId="98">
  <autoFilter ref="A5:L32"/>
  <tableColumns count="12">
    <tableColumn id="1" name="Measure" dataDxfId="97"/>
    <tableColumn id="2" name="Expected Range"/>
    <tableColumn id="3" name="2011_x000a_Value"/>
    <tableColumn id="4" name="2011 _x000a_Value Within Range" dataDxfId="96">
      <calculatedColumnFormula>IF($B6="N/A","N/A",IF(C6&gt;10,"No",IF(C6&lt;-10,"No","Yes")))</calculatedColumnFormula>
    </tableColumn>
    <tableColumn id="5" name="2012_x000a_Value"/>
    <tableColumn id="6" name="2012_x000a_Value Within Range" dataDxfId="95">
      <calculatedColumnFormula>IF($B6="N/A","N/A",IF(E6&gt;10,"No",IF(E6&lt;-10,"No","Yes")))</calculatedColumnFormula>
    </tableColumn>
    <tableColumn id="7" name="2013_x000a_Value"/>
    <tableColumn id="8" name="2013_x000a_ Value Within Range" dataDxfId="94">
      <calculatedColumnFormula>IF($B6="N/A","N/A",IF(G6&gt;10,"No",IF(G6&lt;-10,"No","Yes")))</calculatedColumnFormula>
    </tableColumn>
    <tableColumn id="9" name="% Change 2011 -_x000a_ 2012" dataDxfId="93"/>
    <tableColumn id="10" name="% Change 2012 - _x000a_2013" dataDxfId="92"/>
    <tableColumn id="11" name="Cross Year Expected Range"/>
    <tableColumn id="12" name="Cross Year Within Range" dataDxfId="91">
      <calculatedColumnFormula>IF(J6="Div by 0", "N/A", IF(K6="N/A","N/A", IF(J6&gt;VALUE(MID(K6,1,2)), "No", IF(J6&lt;-1*VALUE(MID(K6,1,2)), "No", "Yes"))))</calculatedColumnFormula>
    </tableColumn>
  </tableColumns>
  <tableStyleInfo showFirstColumn="0" showLastColumn="0" showRowStripes="1" showColumnStripes="0"/>
</table>
</file>

<file path=xl/tables/table17.xml><?xml version="1.0" encoding="utf-8"?>
<table xmlns="http://schemas.openxmlformats.org/spreadsheetml/2006/main" id="18" name="Table18" displayName="Table18" ref="A5:L339" totalsRowShown="0" dataDxfId="89" headerRowBorderDxfId="90" tableBorderDxfId="88" totalsRowBorderDxfId="87">
  <autoFilter ref="A5:L339"/>
  <tableColumns count="12">
    <tableColumn id="1" name="Measure" dataDxfId="86"/>
    <tableColumn id="2" name="Expected Range" dataDxfId="85"/>
    <tableColumn id="3" name="2011_x000a_Value" dataDxfId="84"/>
    <tableColumn id="4" name="2011 _x000a_Value Within Range" dataDxfId="83">
      <calculatedColumnFormula>IF($B6="N/A","N/A",IF(C6&gt;10,"No",IF(C6&lt;-10,"No","Yes")))</calculatedColumnFormula>
    </tableColumn>
    <tableColumn id="5" name="2012_x000a_Value" dataDxfId="82"/>
    <tableColumn id="6" name="2012_x000a_Value Within Range" dataDxfId="81">
      <calculatedColumnFormula>IF($B6="N/A","N/A",IF(E6&gt;10,"No",IF(E6&lt;-10,"No","Yes")))</calculatedColumnFormula>
    </tableColumn>
    <tableColumn id="7" name="2013_x000a_Value" dataDxfId="80"/>
    <tableColumn id="8" name="2013_x000a_ Value Within Range" dataDxfId="79">
      <calculatedColumnFormula>IF($B6="N/A","N/A",IF(G6&gt;10,"No",IF(G6&lt;-10,"No","Yes")))</calculatedColumnFormula>
    </tableColumn>
    <tableColumn id="9" name="% Change 2011 -_x000a_ 2012" dataDxfId="78"/>
    <tableColumn id="10" name="% Change 2012 - _x000a_2013" dataDxfId="77"/>
    <tableColumn id="11" name="Cross Year Expected Range" dataDxfId="76"/>
    <tableColumn id="12" name="Cross Year Within Range" dataDxfId="75">
      <calculatedColumnFormula>IF(J6="Div by 0", "N/A", IF(K6="N/A","N/A", IF(J6&gt;VALUE(MID(K6,1,2)), "No", IF(J6&lt;-1*VALUE(MID(K6,1,2)), "No", "Yes"))))</calculatedColumnFormula>
    </tableColumn>
  </tableColumns>
  <tableStyleInfo showFirstColumn="0" showLastColumn="0" showRowStripes="1" showColumnStripes="0"/>
</table>
</file>

<file path=xl/tables/table18.xml><?xml version="1.0" encoding="utf-8"?>
<table xmlns="http://schemas.openxmlformats.org/spreadsheetml/2006/main" id="19" name="Table19" displayName="Table19" ref="A5:L171" totalsRowShown="0" headerRowBorderDxfId="74" tableBorderDxfId="73" totalsRowBorderDxfId="72">
  <autoFilter ref="A5:L171"/>
  <tableColumns count="12">
    <tableColumn id="1" name="Measure" dataDxfId="71"/>
    <tableColumn id="2" name="Expected Range" dataDxfId="70"/>
    <tableColumn id="3" name="2011_x000a_Value"/>
    <tableColumn id="4" name="2011 _x000a_Value Within Range" dataDxfId="69">
      <calculatedColumnFormula>IF($B6="N/A","N/A",IF(C6&gt;10,"No",IF(C6&lt;-10,"No","Yes")))</calculatedColumnFormula>
    </tableColumn>
    <tableColumn id="5" name="2012_x000a_Value"/>
    <tableColumn id="6" name="2012_x000a_Value Within Range" dataDxfId="68">
      <calculatedColumnFormula>IF($B6="N/A","N/A",IF(E6&gt;10,"No",IF(E6&lt;-10,"No","Yes")))</calculatedColumnFormula>
    </tableColumn>
    <tableColumn id="7" name="2013_x000a_Value"/>
    <tableColumn id="8" name="2013_x000a_ Value Within Range" dataDxfId="67">
      <calculatedColumnFormula>IF($B6="N/A","N/A",IF(G6&gt;10,"No",IF(G6&lt;-10,"No","Yes")))</calculatedColumnFormula>
    </tableColumn>
    <tableColumn id="9" name="% Change 2011 -_x000a_ 2012" dataDxfId="66"/>
    <tableColumn id="10" name="% Change 2012 - _x000a_2013" dataDxfId="65"/>
    <tableColumn id="11" name="Cross Year Expected Range" dataDxfId="64"/>
    <tableColumn id="12" name="Cross Year Within Range" dataDxfId="63">
      <calculatedColumnFormula>IF(J6="Div by 0", "N/A", IF(K6="N/A","N/A", IF(J6&gt;VALUE(MID(K6,1,2)), "No", IF(J6&lt;-1*VALUE(MID(K6,1,2)), "No", "Yes"))))</calculatedColumnFormula>
    </tableColumn>
  </tableColumns>
  <tableStyleInfo showFirstColumn="0" showLastColumn="0" showRowStripes="1" showColumnStripes="0"/>
</table>
</file>

<file path=xl/tables/table19.xml><?xml version="1.0" encoding="utf-8"?>
<table xmlns="http://schemas.openxmlformats.org/spreadsheetml/2006/main" id="20" name="Table20" displayName="Table20" ref="A5:L213" totalsRowShown="0" headerRowBorderDxfId="62" tableBorderDxfId="61" totalsRowBorderDxfId="60">
  <autoFilter ref="A5:L213"/>
  <tableColumns count="12">
    <tableColumn id="1" name="Measure" dataDxfId="59"/>
    <tableColumn id="2" name="Expected Range" dataDxfId="58"/>
    <tableColumn id="3" name="2011_x000a_Value" dataDxfId="57"/>
    <tableColumn id="4" name="2011 _x000a_Value Within Range" dataDxfId="56">
      <calculatedColumnFormula>IF($B6="N/A","N/A",IF(C6&gt;10,"No",IF(C6&lt;-10,"No","Yes")))</calculatedColumnFormula>
    </tableColumn>
    <tableColumn id="5" name="2012_x000a_Value" dataDxfId="55"/>
    <tableColumn id="6" name="2012_x000a_Value Within Range" dataDxfId="54">
      <calculatedColumnFormula>IF($B6="N/A","N/A",IF(E6&gt;10,"No",IF(E6&lt;-10,"No","Yes")))</calculatedColumnFormula>
    </tableColumn>
    <tableColumn id="7" name="2013_x000a_Value" dataDxfId="53"/>
    <tableColumn id="8" name="2013_x000a_ Value Within Range" dataDxfId="52">
      <calculatedColumnFormula>IF($B6="N/A","N/A",IF(G6&gt;10,"No",IF(G6&lt;-10,"No","Yes")))</calculatedColumnFormula>
    </tableColumn>
    <tableColumn id="9" name="% Change 2011 -_x000a_ 2012" dataDxfId="51"/>
    <tableColumn id="10" name="% Change 2012 - _x000a_2013" dataDxfId="50"/>
    <tableColumn id="11" name="Cross Year Expected Range" dataDxfId="49"/>
    <tableColumn id="12" name="Cross Year Within Range" dataDxfId="48">
      <calculatedColumnFormula>IF(J6="Div by 0", "N/A", IF(OR(J6="N/A",K6="N/A"),"N/A", IF(J6&gt;VALUE(MID(K6,1,2)), "No", IF(J6&lt;-1*VALUE(MID(K6,1,2)), "No", "Yes"))))</calculatedColumnFormula>
    </tableColumn>
  </tableColumns>
  <tableStyleInfo showFirstColumn="0" showLastColumn="0" showRowStripes="1" showColumnStripes="0"/>
</table>
</file>

<file path=xl/tables/table2.xml><?xml version="1.0" encoding="utf-8"?>
<table xmlns="http://schemas.openxmlformats.org/spreadsheetml/2006/main" id="3" name="Table3" displayName="Table3" ref="A5:K40" totalsRowShown="0" headerRowDxfId="312" dataDxfId="310" headerRowBorderDxfId="311" tableBorderDxfId="309" totalsRowBorderDxfId="308">
  <autoFilter ref="A5:K40"/>
  <tableColumns count="11">
    <tableColumn id="1" name="Measure" dataDxfId="307"/>
    <tableColumn id="2" name="Expected Range" dataDxfId="306"/>
    <tableColumn id="3" name="2011_x000a_Value" dataDxfId="305"/>
    <tableColumn id="4" name="2011 _x000a_Value Within Range" dataDxfId="304"/>
    <tableColumn id="5" name="2012_x000a_Value" dataDxfId="303"/>
    <tableColumn id="6" name="2012_x000a_Value Within Range" dataDxfId="302"/>
    <tableColumn id="7" name="2013_x000a_Value" dataDxfId="301"/>
    <tableColumn id="8" name="2013_x000a_ Value Within Range" dataDxfId="300"/>
    <tableColumn id="9" name="% Change 2011 -_x000a_ 2012" dataDxfId="299"/>
    <tableColumn id="10" name="% Change 2012 - _x000a_2013" dataDxfId="298"/>
    <tableColumn id="11" name="Cross Year Within Expected Range" dataDxfId="297">
      <calculatedColumnFormula>IF(J6="Div by 0", "N/A", IF(J6="N/A","N/A", IF(J6&gt;30, "No", IF(J6&lt;-30, "No", "Yes"))))</calculatedColumnFormula>
    </tableColumn>
  </tableColumns>
  <tableStyleInfo showFirstColumn="0" showLastColumn="0" showRowStripes="1" showColumnStripes="0"/>
</table>
</file>

<file path=xl/tables/table20.xml><?xml version="1.0" encoding="utf-8"?>
<table xmlns="http://schemas.openxmlformats.org/spreadsheetml/2006/main" id="21" name="Table21" displayName="Table21" ref="A5:L252" totalsRowShown="0" dataDxfId="46" headerRowBorderDxfId="47" tableBorderDxfId="45" totalsRowBorderDxfId="44">
  <autoFilter ref="A5:L252"/>
  <tableColumns count="12">
    <tableColumn id="1" name="Measure" dataDxfId="43"/>
    <tableColumn id="2" name="Expected Range" dataDxfId="42"/>
    <tableColumn id="3" name="2011_x000a_Value" dataDxfId="41"/>
    <tableColumn id="4" name="2011 _x000a_Value Within Range" dataDxfId="40">
      <calculatedColumnFormula>IF($B6="N/A","N/A",IF(C6&gt;10,"No",IF(C6&lt;-10,"No","Yes")))</calculatedColumnFormula>
    </tableColumn>
    <tableColumn id="5" name="2012_x000a_Value" dataDxfId="39"/>
    <tableColumn id="6" name="2012_x000a_Value Within Range" dataDxfId="38">
      <calculatedColumnFormula>IF($B6="N/A","N/A",IF(E6&gt;10,"No",IF(E6&lt;-10,"No","Yes")))</calculatedColumnFormula>
    </tableColumn>
    <tableColumn id="7" name="2013_x000a_Value" dataDxfId="37"/>
    <tableColumn id="8" name="2013_x000a_ Value Within Range" dataDxfId="36">
      <calculatedColumnFormula>IF($B6="N/A","N/A",IF(G6&gt;10,"No",IF(G6&lt;-10,"No","Yes")))</calculatedColumnFormula>
    </tableColumn>
    <tableColumn id="9" name="% Change 2011 -_x000a_ 2012" dataDxfId="35"/>
    <tableColumn id="10" name="% Change 2012 - _x000a_2013" dataDxfId="34"/>
    <tableColumn id="11" name="Cross Year Expected Range" dataDxfId="33"/>
    <tableColumn id="12" name="Cross Year Within Range" dataDxfId="32">
      <calculatedColumnFormula>IF(J6="Div by 0", "N/A", IF(K6="N/A","N/A", IF(J6&gt;VALUE(MID(K6,1,2)), "No", IF(J6&lt;-1*VALUE(MID(K6,1,2)), "No", "Yes"))))</calculatedColumnFormula>
    </tableColumn>
  </tableColumns>
  <tableStyleInfo showFirstColumn="0" showLastColumn="0" showRowStripes="1" showColumnStripes="0"/>
</table>
</file>

<file path=xl/tables/table21.xml><?xml version="1.0" encoding="utf-8"?>
<table xmlns="http://schemas.openxmlformats.org/spreadsheetml/2006/main" id="22" name="Table22" displayName="Table22" ref="A5:L203" totalsRowShown="0" dataDxfId="30" headerRowBorderDxfId="31" tableBorderDxfId="29" totalsRowBorderDxfId="28">
  <autoFilter ref="A5:L203"/>
  <tableColumns count="12">
    <tableColumn id="1" name="Measure" dataDxfId="27"/>
    <tableColumn id="2" name="Expected Range" dataDxfId="26"/>
    <tableColumn id="3" name="2011_x000a_Value" dataDxfId="25"/>
    <tableColumn id="4" name="2011 _x000a_Value Within Range" dataDxfId="24">
      <calculatedColumnFormula>IF($B6="N/A","N/A",IF(C6&gt;10,"No",IF(C6&lt;-10,"No","Yes")))</calculatedColumnFormula>
    </tableColumn>
    <tableColumn id="5" name="2012_x000a_Value" dataDxfId="23"/>
    <tableColumn id="6" name="2012_x000a_Value Within Range" dataDxfId="22">
      <calculatedColumnFormula>IF($B6="N/A","N/A",IF(E6&gt;10,"No",IF(E6&lt;-10,"No","Yes")))</calculatedColumnFormula>
    </tableColumn>
    <tableColumn id="7" name="2013_x000a_Value" dataDxfId="21"/>
    <tableColumn id="8" name="2013_x000a_ Value Within Range" dataDxfId="20">
      <calculatedColumnFormula>IF($B6="N/A","N/A",IF(G6&gt;10,"No",IF(G6&lt;-10,"No","Yes")))</calculatedColumnFormula>
    </tableColumn>
    <tableColumn id="9" name="% Change 2011 -_x000a_ 2012" dataDxfId="19"/>
    <tableColumn id="10" name="% Change 2012 - _x000a_2013" dataDxfId="18"/>
    <tableColumn id="11" name="Cross Year Expected Range" dataDxfId="17"/>
    <tableColumn id="12" name="Cross Year Within Range" dataDxfId="16">
      <calculatedColumnFormula>IF(J6="Div by 0", "N/A", IF(K6="N/A","N/A", IF(J6&gt;VALUE(MID(K6,1,2)), "No", IF(J6&lt;-1*VALUE(MID(K6,1,2)), "No", "Yes"))))</calculatedColumnFormula>
    </tableColumn>
  </tableColumns>
  <tableStyleInfo showFirstColumn="0" showLastColumn="0" showRowStripes="1" showColumnStripes="0"/>
</table>
</file>

<file path=xl/tables/table22.xml><?xml version="1.0" encoding="utf-8"?>
<table xmlns="http://schemas.openxmlformats.org/spreadsheetml/2006/main" id="23" name="Table23" displayName="Table23" ref="A5:L253" totalsRowShown="0" dataDxfId="14" headerRowBorderDxfId="15" tableBorderDxfId="13" totalsRowBorderDxfId="12">
  <autoFilter ref="A5:L253"/>
  <tableColumns count="12">
    <tableColumn id="1" name="Measure" dataDxfId="11" dataCellStyle="Normal 2"/>
    <tableColumn id="2" name="Expected Range" dataDxfId="10"/>
    <tableColumn id="3" name="2011_x000a_Value" dataDxfId="9"/>
    <tableColumn id="4" name="2011 _x000a_Value Within Range" dataDxfId="8">
      <calculatedColumnFormula>IF($B6="N/A","N/A",IF(C6&gt;10,"No",IF(C6&lt;-10,"No","Yes")))</calculatedColumnFormula>
    </tableColumn>
    <tableColumn id="5" name="2012_x000a_Value" dataDxfId="7"/>
    <tableColumn id="6" name="2012_x000a_Value Within Range" dataDxfId="6">
      <calculatedColumnFormula>IF($B6="N/A","N/A",IF(E6&gt;10,"No",IF(E6&lt;-10,"No","Yes")))</calculatedColumnFormula>
    </tableColumn>
    <tableColumn id="7" name="2013_x000a_Value" dataDxfId="5"/>
    <tableColumn id="8" name="2013_x000a_ Value Within Range" dataDxfId="4">
      <calculatedColumnFormula>IF($B6="N/A","N/A",IF(G6&gt;10,"No",IF(G6&lt;-10,"No","Yes")))</calculatedColumnFormula>
    </tableColumn>
    <tableColumn id="9" name="% Change 2011 -_x000a_ 2012" dataDxfId="3"/>
    <tableColumn id="10" name="% Change 2012 - _x000a_2013" dataDxfId="2"/>
    <tableColumn id="11" name="Cross Year Expected Range" dataDxfId="1"/>
    <tableColumn id="12" name="Cross Year Within Range" dataDxfId="0">
      <calculatedColumnFormula>IF(J6="Div by 0", "N/A", IF(K6="N/A","N/A", IF(J6&gt;VALUE(MID(K6,1,2)), "No", IF(J6&lt;-1*VALUE(MID(K6,1,2)), "No", "Yes"))))</calculatedColumnFormula>
    </tableColumn>
  </tableColumns>
  <tableStyleInfo showFirstColumn="0" showLastColumn="0" showRowStripes="1" showColumnStripes="0"/>
</table>
</file>

<file path=xl/tables/table3.xml><?xml version="1.0" encoding="utf-8"?>
<table xmlns="http://schemas.openxmlformats.org/spreadsheetml/2006/main" id="4" name="Table4" displayName="Table4" ref="A5:K31" totalsRowShown="0" headerRowDxfId="296" dataDxfId="294" headerRowBorderDxfId="295" tableBorderDxfId="293" totalsRowBorderDxfId="292">
  <autoFilter ref="A5:K31"/>
  <tableColumns count="11">
    <tableColumn id="1" name="Measure" dataDxfId="291"/>
    <tableColumn id="2" name="Expected Range" dataDxfId="290"/>
    <tableColumn id="3" name="2011_x000a_Value" dataDxfId="289"/>
    <tableColumn id="4" name="2011 _x000a_Value Within Range" dataDxfId="288"/>
    <tableColumn id="5" name="2012_x000a_Value" dataDxfId="287"/>
    <tableColumn id="6" name="2012_x000a_Value Within Range" dataDxfId="286"/>
    <tableColumn id="7" name="2013_x000a_Value" dataDxfId="285"/>
    <tableColumn id="8" name="2013_x000a_ Value Within Range" dataDxfId="284"/>
    <tableColumn id="9" name="% Change 2011 -_x000a_ 2012" dataDxfId="283"/>
    <tableColumn id="10" name="% Change 2012 - _x000a_2013" dataDxfId="282"/>
    <tableColumn id="11" name="Cross Year Within Expected Range" dataDxfId="281">
      <calculatedColumnFormula>IF(J6="Div by 0", "N/A", IF(J6="N/A","N/A", IF(J6&gt;30, "No", IF(J6&lt;-30, "No", "Yes"))))</calculatedColumnFormula>
    </tableColumn>
  </tableColumns>
  <tableStyleInfo showFirstColumn="0" showLastColumn="0" showRowStripes="1" showColumnStripes="0"/>
</table>
</file>

<file path=xl/tables/table4.xml><?xml version="1.0" encoding="utf-8"?>
<table xmlns="http://schemas.openxmlformats.org/spreadsheetml/2006/main" id="5" name="Table5" displayName="Table5" ref="A5:K39" totalsRowShown="0" headerRowDxfId="280" dataDxfId="278" headerRowBorderDxfId="279" tableBorderDxfId="277">
  <autoFilter ref="A5:K39"/>
  <tableColumns count="11">
    <tableColumn id="1" name="Measure" dataDxfId="276" dataCellStyle="Normal 2"/>
    <tableColumn id="2" name="Expected Range" dataDxfId="275"/>
    <tableColumn id="3" name="2011_x000a_Value" dataDxfId="274"/>
    <tableColumn id="4" name="2011 _x000a_Value Within Range" dataDxfId="273">
      <calculatedColumnFormula>IF($B6="N/A","N/A",IF(C6&lt;0,"No","Yes"))</calculatedColumnFormula>
    </tableColumn>
    <tableColumn id="5" name="2012_x000a_Value" dataDxfId="272"/>
    <tableColumn id="6" name="2012_x000a_Value Within Range" dataDxfId="271">
      <calculatedColumnFormula>IF($B6="N/A","N/A",IF(E6&lt;0,"No","Yes"))</calculatedColumnFormula>
    </tableColumn>
    <tableColumn id="7" name="2013_x000a_Value" dataDxfId="270"/>
    <tableColumn id="8" name="2013_x000a_ Value Within Range" dataDxfId="269">
      <calculatedColumnFormula>IF($B6="N/A","N/A",IF(G6&lt;0,"No","Yes"))</calculatedColumnFormula>
    </tableColumn>
    <tableColumn id="9" name="% Change 2011 -_x000a_ 2012" dataDxfId="268"/>
    <tableColumn id="10" name="% Change 2012 - _x000a_2013" dataDxfId="267"/>
    <tableColumn id="11" name="Cross Year Within Expected Range" dataDxfId="266">
      <calculatedColumnFormula>IF(J6="Div by 0", "N/A", IF(J6="N/A","N/A", IF(J6&gt;30, "No", IF(J6&lt;-30, "No", "Yes"))))</calculatedColumnFormula>
    </tableColumn>
  </tableColumns>
  <tableStyleInfo showFirstColumn="0" showLastColumn="0" showRowStripes="1" showColumnStripes="0"/>
</table>
</file>

<file path=xl/tables/table5.xml><?xml version="1.0" encoding="utf-8"?>
<table xmlns="http://schemas.openxmlformats.org/spreadsheetml/2006/main" id="6" name="Table6" displayName="Table6" ref="A5:K24" totalsRowShown="0" headerRowDxfId="265" dataDxfId="263" headerRowBorderDxfId="264" tableBorderDxfId="262">
  <autoFilter ref="A5:K24"/>
  <tableColumns count="11">
    <tableColumn id="1" name="Measure" dataDxfId="261"/>
    <tableColumn id="2" name="Expected Range" dataDxfId="260"/>
    <tableColumn id="3" name="2011_x000a_Value"/>
    <tableColumn id="4" name="2011 _x000a_Value Within Range" dataDxfId="259"/>
    <tableColumn id="5" name="2012_x000a_Value"/>
    <tableColumn id="6" name="2012_x000a_Value Within Range" dataDxfId="258"/>
    <tableColumn id="7" name="2013_x000a_Value"/>
    <tableColumn id="8" name="2013_x000a_ Value Within Range" dataDxfId="257"/>
    <tableColumn id="9" name="% Change 2011 -_x000a_ 2012" dataDxfId="256"/>
    <tableColumn id="10" name="% Change 2012 - _x000a_2013" dataDxfId="255"/>
    <tableColumn id="11" name="Cross Year Within Expected Range" dataDxfId="254">
      <calculatedColumnFormula>IF(J6="Div by 0", "N/A", IF(J6="N/A","N/A", IF(J6&gt;30, "No", IF(J6&lt;-30, "No", "Yes"))))</calculatedColumnFormula>
    </tableColumn>
  </tableColumns>
  <tableStyleInfo showFirstColumn="0" showLastColumn="0" showRowStripes="1" showColumnStripes="0"/>
</table>
</file>

<file path=xl/tables/table6.xml><?xml version="1.0" encoding="utf-8"?>
<table xmlns="http://schemas.openxmlformats.org/spreadsheetml/2006/main" id="7" name="Table7" displayName="Table7" ref="A5:K34" totalsRowShown="0" headerRowDxfId="253" dataDxfId="251" headerRowBorderDxfId="252" tableBorderDxfId="250" totalsRowBorderDxfId="249">
  <autoFilter ref="A5:K34"/>
  <tableColumns count="11">
    <tableColumn id="1" name="Measure" dataDxfId="248" dataCellStyle="Normal 2"/>
    <tableColumn id="2" name="Expected Range" dataDxfId="247"/>
    <tableColumn id="3" name="2011_x000a_Value" dataDxfId="246"/>
    <tableColumn id="4" name="2011 _x000a_Value Within Range" dataDxfId="245"/>
    <tableColumn id="5" name="2012_x000a_Value" dataDxfId="244"/>
    <tableColumn id="6" name="2012_x000a_Value Within Range" dataDxfId="243"/>
    <tableColumn id="7" name="2013_x000a_Value" dataDxfId="242"/>
    <tableColumn id="8" name="2013_x000a_ Value Within Range" dataDxfId="241"/>
    <tableColumn id="9" name="% Change 2011 -_x000a_ 2012" dataDxfId="240"/>
    <tableColumn id="10" name="% Change 2012 - _x000a_2013" dataDxfId="239"/>
    <tableColumn id="11" name="Cross Year Within Expected Range" dataDxfId="238">
      <calculatedColumnFormula>IF(J6="Div by 0", "N/A", IF(J6="N/A","N/A", IF(J6&gt;30, "No", IF(J6&lt;-30, "No", "Yes"))))</calculatedColumnFormula>
    </tableColumn>
  </tableColumns>
  <tableStyleInfo showFirstColumn="0" showLastColumn="0" showRowStripes="1" showColumnStripes="0"/>
</table>
</file>

<file path=xl/tables/table7.xml><?xml version="1.0" encoding="utf-8"?>
<table xmlns="http://schemas.openxmlformats.org/spreadsheetml/2006/main" id="8" name="Table8" displayName="Table8" ref="A5:K22" totalsRowShown="0" headerRowDxfId="237" dataDxfId="235" headerRowBorderDxfId="236" tableBorderDxfId="234" totalsRowBorderDxfId="233">
  <autoFilter ref="A5:K22"/>
  <tableColumns count="11">
    <tableColumn id="1" name="Measure" dataDxfId="232" dataCellStyle="Normal 2"/>
    <tableColumn id="2" name="Expected Range" dataDxfId="231"/>
    <tableColumn id="3" name="2011_x000a_Value" dataDxfId="230"/>
    <tableColumn id="4" name="2011 _x000a_Value Within Range" dataDxfId="229"/>
    <tableColumn id="5" name="2012_x000a_Value" dataDxfId="228"/>
    <tableColumn id="6" name="2012_x000a_Value Within Range" dataDxfId="227"/>
    <tableColumn id="7" name="2013_x000a_Value" dataDxfId="226"/>
    <tableColumn id="8" name="2013_x000a_ Value Within Range" dataDxfId="225"/>
    <tableColumn id="9" name="% Change 2011 -_x000a_ 2012" dataDxfId="224"/>
    <tableColumn id="10" name="% Change 2012 - _x000a_2013" dataDxfId="223"/>
    <tableColumn id="11" name="Cross Year Within Expected Range" dataDxfId="222">
      <calculatedColumnFormula>IF(J6="Div by 0", "N/A", IF(J6="N/A","N/A", IF(J6&gt;30, "No", IF(J6&lt;-30, "No", "Yes"))))</calculatedColumnFormula>
    </tableColumn>
  </tableColumns>
  <tableStyleInfo showFirstColumn="0" showLastColumn="0" showRowStripes="1" showColumnStripes="0"/>
</table>
</file>

<file path=xl/tables/table8.xml><?xml version="1.0" encoding="utf-8"?>
<table xmlns="http://schemas.openxmlformats.org/spreadsheetml/2006/main" id="9" name="Table9" displayName="Table9" ref="A5:K30" totalsRowShown="0" headerRowDxfId="221" dataDxfId="219" headerRowBorderDxfId="220" tableBorderDxfId="218">
  <autoFilter ref="A5:K30"/>
  <tableColumns count="11">
    <tableColumn id="1" name="Measure" dataDxfId="217" dataCellStyle="Normal 2"/>
    <tableColumn id="2" name="Expected Range" dataDxfId="216"/>
    <tableColumn id="3" name="2011_x000a_Value" dataDxfId="215"/>
    <tableColumn id="4" name="2011 _x000a_Value Within Range" dataDxfId="214">
      <calculatedColumnFormula>IF($B6="N/A","N/A",IF(C6&lt;0,"No","Yes"))</calculatedColumnFormula>
    </tableColumn>
    <tableColumn id="5" name="2012_x000a_Value" dataDxfId="213"/>
    <tableColumn id="6" name="2012_x000a_Value Within Range" dataDxfId="212">
      <calculatedColumnFormula>IF($B6="N/A","N/A",IF(E6&lt;0,"No","Yes"))</calculatedColumnFormula>
    </tableColumn>
    <tableColumn id="7" name="2013_x000a_Value" dataDxfId="211"/>
    <tableColumn id="8" name="2013_x000a_ Value Within Range" dataDxfId="210">
      <calculatedColumnFormula>IF($B6="N/A","N/A",IF(G6&lt;0,"No","Yes"))</calculatedColumnFormula>
    </tableColumn>
    <tableColumn id="9" name="% Change 2011 -_x000a_ 2012" dataDxfId="209"/>
    <tableColumn id="10" name="% Change 2012 - _x000a_2013" dataDxfId="208"/>
    <tableColumn id="11" name="Cross Year Within Expected Range" dataDxfId="207">
      <calculatedColumnFormula>IF(J6="Div by 0", "N/A", IF(J6="N/A","N/A", IF(J6&gt;30, "No", IF(J6&lt;-30, "No", "Yes"))))</calculatedColumnFormula>
    </tableColumn>
  </tableColumns>
  <tableStyleInfo showFirstColumn="0" showLastColumn="0" showRowStripes="1" showColumnStripes="0"/>
</table>
</file>

<file path=xl/tables/table9.xml><?xml version="1.0" encoding="utf-8"?>
<table xmlns="http://schemas.openxmlformats.org/spreadsheetml/2006/main" id="10" name="Table10" displayName="Table10" ref="A5:K54" totalsRowShown="0" headerRowDxfId="206" dataDxfId="204" headerRowBorderDxfId="205" tableBorderDxfId="203">
  <autoFilter ref="A5:K54"/>
  <tableColumns count="11">
    <tableColumn id="1" name="Measure" dataDxfId="202"/>
    <tableColumn id="2" name="Expected Range" dataDxfId="201"/>
    <tableColumn id="3" name="2011_x000a_Value" dataDxfId="200"/>
    <tableColumn id="4" name="2011 _x000a_Value Within Range" dataDxfId="199"/>
    <tableColumn id="5" name="2012_x000a_Value" dataDxfId="198"/>
    <tableColumn id="6" name="2012_x000a_Value Within Range" dataDxfId="197"/>
    <tableColumn id="7" name="2013_x000a_Value" dataDxfId="196"/>
    <tableColumn id="8" name="2013_x000a_ Value Within Range" dataDxfId="195"/>
    <tableColumn id="9" name="% Change 2011 -_x000a_ 2012" dataDxfId="194"/>
    <tableColumn id="10" name="% Change 2012 - _x000a_2013" dataDxfId="193"/>
    <tableColumn id="11" name="Cross Year Within Expected Range" dataDxfId="192">
      <calculatedColumnFormula>IF(J6="Div by 0", "N/A", IF(J6="N/A","N/A", IF(J6&gt;30, "No", IF(J6&lt;-30, "No", "Yes"))))</calculatedColumnFormula>
    </tableColumn>
  </tableColumns>
  <tableStyleInfo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table" Target="../tables/table8.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table" Target="../tables/table9.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table" Target="../tables/table10.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table" Target="../tables/table11.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table" Target="../tables/table12.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table" Target="../tables/table13.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table" Target="../tables/table14.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table" Target="../tables/table15.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table" Target="../tables/table16.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table" Target="../tables/table17.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table" Target="../tables/table18.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table" Target="../tables/table19.x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table" Target="../tables/table20.x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table" Target="../tables/table21.x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table" Target="../tables/table22.xml"/><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table" Target="../tables/table7.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2"/>
  <sheetViews>
    <sheetView topLeftCell="A2" zoomScaleNormal="100" workbookViewId="0">
      <selection activeCell="A6" sqref="A6"/>
    </sheetView>
  </sheetViews>
  <sheetFormatPr defaultRowHeight="12.5" x14ac:dyDescent="0.25"/>
  <cols>
    <col min="1" max="1" width="106.54296875" customWidth="1"/>
    <col min="2" max="9" width="9.1796875" customWidth="1"/>
  </cols>
  <sheetData>
    <row r="1" spans="1:1" ht="77.25" customHeight="1" x14ac:dyDescent="0.35">
      <c r="A1" s="84" t="s">
        <v>1634</v>
      </c>
    </row>
    <row r="2" spans="1:1" ht="14.5" x14ac:dyDescent="0.35">
      <c r="A2" s="84" t="s">
        <v>648</v>
      </c>
    </row>
    <row r="3" spans="1:1" ht="28.5" x14ac:dyDescent="0.8">
      <c r="A3" s="85" t="s">
        <v>1635</v>
      </c>
    </row>
    <row r="4" spans="1:1" ht="28.5" x14ac:dyDescent="0.8">
      <c r="A4" s="85" t="s">
        <v>1720</v>
      </c>
    </row>
    <row r="5" spans="1:1" ht="17.5" x14ac:dyDescent="0.35">
      <c r="A5" s="86" t="s">
        <v>1746</v>
      </c>
    </row>
    <row r="6" spans="1:1" ht="16.5" customHeight="1" x14ac:dyDescent="0.25">
      <c r="A6" s="87" t="s">
        <v>648</v>
      </c>
    </row>
    <row r="7" spans="1:1" ht="14" x14ac:dyDescent="0.4">
      <c r="A7" s="88" t="s">
        <v>1636</v>
      </c>
    </row>
    <row r="8" spans="1:1" ht="62.15" customHeight="1" x14ac:dyDescent="0.25">
      <c r="A8" s="89" t="s">
        <v>1637</v>
      </c>
    </row>
    <row r="9" spans="1:1" x14ac:dyDescent="0.25">
      <c r="A9" s="90" t="s">
        <v>648</v>
      </c>
    </row>
    <row r="10" spans="1:1" ht="14" x14ac:dyDescent="0.4">
      <c r="A10" s="88" t="s">
        <v>1638</v>
      </c>
    </row>
    <row r="11" spans="1:1" ht="95.15" customHeight="1" x14ac:dyDescent="0.25">
      <c r="A11" s="91" t="s">
        <v>1744</v>
      </c>
    </row>
    <row r="12" spans="1:1" x14ac:dyDescent="0.25">
      <c r="A12" s="106" t="s">
        <v>1732</v>
      </c>
    </row>
  </sheetData>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3"/>
  <sheetViews>
    <sheetView zoomScaleNormal="100" workbookViewId="0">
      <pane xSplit="2" ySplit="5" topLeftCell="H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74"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83" t="s">
        <v>1728</v>
      </c>
      <c r="B1" s="184"/>
      <c r="C1" s="184"/>
      <c r="D1" s="184"/>
      <c r="E1" s="184"/>
      <c r="F1" s="184"/>
      <c r="G1" s="184"/>
      <c r="H1" s="184"/>
      <c r="I1" s="184"/>
      <c r="J1" s="184"/>
      <c r="K1" s="185"/>
    </row>
    <row r="2" spans="1:11" ht="13" x14ac:dyDescent="0.3">
      <c r="A2" s="189" t="s">
        <v>1582</v>
      </c>
      <c r="B2" s="190"/>
      <c r="C2" s="190"/>
      <c r="D2" s="190"/>
      <c r="E2" s="190"/>
      <c r="F2" s="190"/>
      <c r="G2" s="190"/>
      <c r="H2" s="190"/>
      <c r="I2" s="190"/>
      <c r="J2" s="190"/>
      <c r="K2" s="191"/>
    </row>
    <row r="3" spans="1:11" ht="13" x14ac:dyDescent="0.3">
      <c r="A3" s="189" t="s">
        <v>1747</v>
      </c>
      <c r="B3" s="190"/>
      <c r="C3" s="190"/>
      <c r="D3" s="190"/>
      <c r="E3" s="190"/>
      <c r="F3" s="190"/>
      <c r="G3" s="190"/>
      <c r="H3" s="190"/>
      <c r="I3" s="190"/>
      <c r="J3" s="190"/>
      <c r="K3" s="191"/>
    </row>
    <row r="4" spans="1:11" ht="13" x14ac:dyDescent="0.3">
      <c r="A4" s="186" t="s">
        <v>648</v>
      </c>
      <c r="B4" s="187"/>
      <c r="C4" s="187"/>
      <c r="D4" s="187"/>
      <c r="E4" s="187"/>
      <c r="F4" s="187"/>
      <c r="G4" s="187"/>
      <c r="H4" s="187"/>
      <c r="I4" s="187"/>
      <c r="J4" s="187"/>
      <c r="K4" s="188"/>
    </row>
    <row r="5" spans="1:11" s="14" customFormat="1" ht="52" x14ac:dyDescent="0.3">
      <c r="A5" s="114" t="s">
        <v>11</v>
      </c>
      <c r="B5" s="115" t="s">
        <v>212</v>
      </c>
      <c r="C5" s="115" t="s">
        <v>649</v>
      </c>
      <c r="D5" s="115" t="s">
        <v>1724</v>
      </c>
      <c r="E5" s="115" t="s">
        <v>1694</v>
      </c>
      <c r="F5" s="115" t="s">
        <v>1721</v>
      </c>
      <c r="G5" s="115" t="s">
        <v>1718</v>
      </c>
      <c r="H5" s="115" t="s">
        <v>1719</v>
      </c>
      <c r="I5" s="116" t="s">
        <v>1725</v>
      </c>
      <c r="J5" s="116" t="s">
        <v>1722</v>
      </c>
      <c r="K5" s="117" t="s">
        <v>650</v>
      </c>
    </row>
    <row r="6" spans="1:11" x14ac:dyDescent="0.25">
      <c r="A6" s="131" t="s">
        <v>12</v>
      </c>
      <c r="B6" s="73" t="s">
        <v>213</v>
      </c>
      <c r="C6" s="23">
        <v>3710</v>
      </c>
      <c r="D6" s="5" t="str">
        <f>IF($B6="N/A","N/A",IF(C6&lt;0,"No","Yes"))</f>
        <v>N/A</v>
      </c>
      <c r="E6" s="23">
        <v>3676</v>
      </c>
      <c r="F6" s="5" t="str">
        <f>IF($B6="N/A","N/A",IF(E6&lt;0,"No","Yes"))</f>
        <v>N/A</v>
      </c>
      <c r="G6" s="23">
        <v>4032</v>
      </c>
      <c r="H6" s="5" t="str">
        <f>IF($B6="N/A","N/A",IF(G6&lt;0,"No","Yes"))</f>
        <v>N/A</v>
      </c>
      <c r="I6" s="6">
        <v>-0.91600000000000004</v>
      </c>
      <c r="J6" s="6">
        <v>9.6839999999999993</v>
      </c>
      <c r="K6" s="111" t="str">
        <f t="shared" ref="K6:K11" si="0">IF(J6="Div by 0", "N/A", IF(J6="N/A","N/A", IF(J6&gt;30, "No", IF(J6&lt;-30, "No", "Yes"))))</f>
        <v>Yes</v>
      </c>
    </row>
    <row r="7" spans="1:11" x14ac:dyDescent="0.25">
      <c r="A7" s="131" t="s">
        <v>443</v>
      </c>
      <c r="B7" s="73" t="s">
        <v>213</v>
      </c>
      <c r="C7" s="5">
        <v>2.1563342317999998</v>
      </c>
      <c r="D7" s="5" t="str">
        <f t="shared" ref="D7:D11" si="1">IF($B7="N/A","N/A",IF(C7&lt;0,"No","Yes"))</f>
        <v>N/A</v>
      </c>
      <c r="E7" s="5">
        <v>1.7682263330000001</v>
      </c>
      <c r="F7" s="5" t="str">
        <f t="shared" ref="F7:F11" si="2">IF($B7="N/A","N/A",IF(E7&lt;0,"No","Yes"))</f>
        <v>N/A</v>
      </c>
      <c r="G7" s="5">
        <v>1.4632936508000001</v>
      </c>
      <c r="H7" s="5" t="str">
        <f t="shared" ref="H7:H11" si="3">IF($B7="N/A","N/A",IF(G7&lt;0,"No","Yes"))</f>
        <v>N/A</v>
      </c>
      <c r="I7" s="6">
        <v>-18</v>
      </c>
      <c r="J7" s="6">
        <v>-17.2</v>
      </c>
      <c r="K7" s="111" t="str">
        <f t="shared" si="0"/>
        <v>Yes</v>
      </c>
    </row>
    <row r="8" spans="1:11" x14ac:dyDescent="0.25">
      <c r="A8" s="131" t="s">
        <v>444</v>
      </c>
      <c r="B8" s="73" t="s">
        <v>213</v>
      </c>
      <c r="C8" s="5">
        <v>86.765498652000005</v>
      </c>
      <c r="D8" s="5" t="str">
        <f t="shared" si="1"/>
        <v>N/A</v>
      </c>
      <c r="E8" s="5">
        <v>85.963003263999994</v>
      </c>
      <c r="F8" s="5" t="str">
        <f t="shared" si="2"/>
        <v>N/A</v>
      </c>
      <c r="G8" s="5">
        <v>82.614087302000002</v>
      </c>
      <c r="H8" s="5" t="str">
        <f t="shared" si="3"/>
        <v>N/A</v>
      </c>
      <c r="I8" s="6">
        <v>-0.92500000000000004</v>
      </c>
      <c r="J8" s="6">
        <v>-3.9</v>
      </c>
      <c r="K8" s="111" t="str">
        <f t="shared" si="0"/>
        <v>Yes</v>
      </c>
    </row>
    <row r="9" spans="1:11" x14ac:dyDescent="0.25">
      <c r="A9" s="131" t="s">
        <v>445</v>
      </c>
      <c r="B9" s="73" t="s">
        <v>213</v>
      </c>
      <c r="C9" s="5">
        <v>0.94339622639999998</v>
      </c>
      <c r="D9" s="5" t="str">
        <f t="shared" si="1"/>
        <v>N/A</v>
      </c>
      <c r="E9" s="5">
        <v>0.84330794340000004</v>
      </c>
      <c r="F9" s="5" t="str">
        <f t="shared" si="2"/>
        <v>N/A</v>
      </c>
      <c r="G9" s="5">
        <v>3.6706349206</v>
      </c>
      <c r="H9" s="5" t="str">
        <f t="shared" si="3"/>
        <v>N/A</v>
      </c>
      <c r="I9" s="6">
        <v>-10.6</v>
      </c>
      <c r="J9" s="6">
        <v>335.3</v>
      </c>
      <c r="K9" s="111" t="str">
        <f t="shared" si="0"/>
        <v>No</v>
      </c>
    </row>
    <row r="10" spans="1:11" x14ac:dyDescent="0.25">
      <c r="A10" s="131" t="s">
        <v>446</v>
      </c>
      <c r="B10" s="73" t="s">
        <v>213</v>
      </c>
      <c r="C10" s="5">
        <v>10.080862534</v>
      </c>
      <c r="D10" s="5" t="str">
        <f t="shared" si="1"/>
        <v>N/A</v>
      </c>
      <c r="E10" s="5">
        <v>11.371055495</v>
      </c>
      <c r="F10" s="5" t="str">
        <f t="shared" si="2"/>
        <v>N/A</v>
      </c>
      <c r="G10" s="5">
        <v>12.177579365</v>
      </c>
      <c r="H10" s="5" t="str">
        <f t="shared" si="3"/>
        <v>N/A</v>
      </c>
      <c r="I10" s="6">
        <v>12.8</v>
      </c>
      <c r="J10" s="6">
        <v>7.093</v>
      </c>
      <c r="K10" s="111" t="str">
        <f t="shared" si="0"/>
        <v>Yes</v>
      </c>
    </row>
    <row r="11" spans="1:11" x14ac:dyDescent="0.25">
      <c r="A11" s="131" t="s">
        <v>204</v>
      </c>
      <c r="B11" s="73" t="s">
        <v>213</v>
      </c>
      <c r="C11" s="5">
        <v>0</v>
      </c>
      <c r="D11" s="5" t="str">
        <f t="shared" si="1"/>
        <v>N/A</v>
      </c>
      <c r="E11" s="5">
        <v>85.663764962000002</v>
      </c>
      <c r="F11" s="5" t="str">
        <f t="shared" si="2"/>
        <v>N/A</v>
      </c>
      <c r="G11" s="5">
        <v>61.780753967999999</v>
      </c>
      <c r="H11" s="5" t="str">
        <f t="shared" si="3"/>
        <v>N/A</v>
      </c>
      <c r="I11" s="6" t="s">
        <v>1748</v>
      </c>
      <c r="J11" s="6">
        <v>-27.9</v>
      </c>
      <c r="K11" s="111" t="str">
        <f t="shared" si="0"/>
        <v>Yes</v>
      </c>
    </row>
    <row r="12" spans="1:11" x14ac:dyDescent="0.25">
      <c r="A12" s="131" t="s">
        <v>652</v>
      </c>
      <c r="B12" s="73" t="s">
        <v>213</v>
      </c>
      <c r="C12" s="5">
        <v>99.622641509000005</v>
      </c>
      <c r="D12" s="5" t="str">
        <f t="shared" ref="D12:D23" si="4">IF($B12="N/A","N/A",IF(C12&lt;0,"No","Yes"))</f>
        <v>N/A</v>
      </c>
      <c r="E12" s="5">
        <v>99.455930359000007</v>
      </c>
      <c r="F12" s="5" t="str">
        <f t="shared" ref="F12:F23" si="5">IF($B12="N/A","N/A",IF(E12&lt;0,"No","Yes"))</f>
        <v>N/A</v>
      </c>
      <c r="G12" s="5">
        <v>96.403769840999999</v>
      </c>
      <c r="H12" s="5" t="str">
        <f t="shared" ref="H12:H23" si="6">IF($B12="N/A","N/A",IF(G12&lt;0,"No","Yes"))</f>
        <v>N/A</v>
      </c>
      <c r="I12" s="6">
        <v>-0.16700000000000001</v>
      </c>
      <c r="J12" s="6">
        <v>-3.07</v>
      </c>
      <c r="K12" s="111" t="str">
        <f t="shared" ref="K12:K23" si="7">IF(J12="Div by 0", "N/A", IF(J12="N/A","N/A", IF(J12&gt;30, "No", IF(J12&lt;-30, "No", "Yes"))))</f>
        <v>Yes</v>
      </c>
    </row>
    <row r="13" spans="1:11" x14ac:dyDescent="0.25">
      <c r="A13" s="131" t="s">
        <v>651</v>
      </c>
      <c r="B13" s="73" t="s">
        <v>213</v>
      </c>
      <c r="C13" s="5">
        <v>40.800865801</v>
      </c>
      <c r="D13" s="5" t="str">
        <f t="shared" si="4"/>
        <v>N/A</v>
      </c>
      <c r="E13" s="5">
        <v>56.865426696</v>
      </c>
      <c r="F13" s="5" t="str">
        <f t="shared" si="5"/>
        <v>N/A</v>
      </c>
      <c r="G13" s="5">
        <v>45.665037304000002</v>
      </c>
      <c r="H13" s="5" t="str">
        <f t="shared" si="6"/>
        <v>N/A</v>
      </c>
      <c r="I13" s="6">
        <v>39.369999999999997</v>
      </c>
      <c r="J13" s="6">
        <v>-19.7</v>
      </c>
      <c r="K13" s="111" t="str">
        <f t="shared" si="7"/>
        <v>Yes</v>
      </c>
    </row>
    <row r="14" spans="1:11" x14ac:dyDescent="0.25">
      <c r="A14" s="131" t="s">
        <v>852</v>
      </c>
      <c r="B14" s="73" t="s">
        <v>213</v>
      </c>
      <c r="C14" s="6">
        <v>11.083554377</v>
      </c>
      <c r="D14" s="5" t="str">
        <f t="shared" si="4"/>
        <v>N/A</v>
      </c>
      <c r="E14" s="6">
        <v>11.181818182000001</v>
      </c>
      <c r="F14" s="5" t="str">
        <f t="shared" si="5"/>
        <v>N/A</v>
      </c>
      <c r="G14" s="6">
        <v>10.949859155</v>
      </c>
      <c r="H14" s="5" t="str">
        <f t="shared" si="6"/>
        <v>N/A</v>
      </c>
      <c r="I14" s="6">
        <v>0.88660000000000005</v>
      </c>
      <c r="J14" s="6">
        <v>-2.0699999999999998</v>
      </c>
      <c r="K14" s="111" t="str">
        <f t="shared" si="7"/>
        <v>Yes</v>
      </c>
    </row>
    <row r="15" spans="1:11" x14ac:dyDescent="0.25">
      <c r="A15" s="131" t="s">
        <v>653</v>
      </c>
      <c r="B15" s="73" t="s">
        <v>213</v>
      </c>
      <c r="C15" s="5">
        <v>0</v>
      </c>
      <c r="D15" s="5" t="str">
        <f t="shared" si="4"/>
        <v>N/A</v>
      </c>
      <c r="E15" s="5">
        <v>0</v>
      </c>
      <c r="F15" s="5" t="str">
        <f t="shared" si="5"/>
        <v>N/A</v>
      </c>
      <c r="G15" s="5">
        <v>0</v>
      </c>
      <c r="H15" s="5" t="str">
        <f t="shared" si="6"/>
        <v>N/A</v>
      </c>
      <c r="I15" s="6" t="s">
        <v>1748</v>
      </c>
      <c r="J15" s="6" t="s">
        <v>1748</v>
      </c>
      <c r="K15" s="111" t="str">
        <f t="shared" si="7"/>
        <v>N/A</v>
      </c>
    </row>
    <row r="16" spans="1:11" x14ac:dyDescent="0.25">
      <c r="A16" s="131" t="s">
        <v>370</v>
      </c>
      <c r="B16" s="73" t="s">
        <v>213</v>
      </c>
      <c r="C16" s="5" t="s">
        <v>1748</v>
      </c>
      <c r="D16" s="5" t="str">
        <f t="shared" si="4"/>
        <v>N/A</v>
      </c>
      <c r="E16" s="5" t="s">
        <v>1748</v>
      </c>
      <c r="F16" s="5" t="str">
        <f t="shared" si="5"/>
        <v>N/A</v>
      </c>
      <c r="G16" s="5" t="s">
        <v>1748</v>
      </c>
      <c r="H16" s="5" t="str">
        <f t="shared" si="6"/>
        <v>N/A</v>
      </c>
      <c r="I16" s="6" t="s">
        <v>1748</v>
      </c>
      <c r="J16" s="6" t="s">
        <v>1748</v>
      </c>
      <c r="K16" s="111" t="str">
        <f t="shared" si="7"/>
        <v>N/A</v>
      </c>
    </row>
    <row r="17" spans="1:11" x14ac:dyDescent="0.25">
      <c r="A17" s="131" t="s">
        <v>853</v>
      </c>
      <c r="B17" s="73" t="s">
        <v>213</v>
      </c>
      <c r="C17" s="6" t="s">
        <v>1748</v>
      </c>
      <c r="D17" s="5" t="str">
        <f t="shared" si="4"/>
        <v>N/A</v>
      </c>
      <c r="E17" s="6" t="s">
        <v>1748</v>
      </c>
      <c r="F17" s="5" t="str">
        <f t="shared" si="5"/>
        <v>N/A</v>
      </c>
      <c r="G17" s="6" t="s">
        <v>1748</v>
      </c>
      <c r="H17" s="5" t="str">
        <f t="shared" si="6"/>
        <v>N/A</v>
      </c>
      <c r="I17" s="6" t="s">
        <v>1748</v>
      </c>
      <c r="J17" s="6" t="s">
        <v>1748</v>
      </c>
      <c r="K17" s="111" t="str">
        <f t="shared" si="7"/>
        <v>N/A</v>
      </c>
    </row>
    <row r="18" spans="1:11" x14ac:dyDescent="0.25">
      <c r="A18" s="131" t="s">
        <v>654</v>
      </c>
      <c r="B18" s="73" t="s">
        <v>213</v>
      </c>
      <c r="C18" s="5">
        <v>0</v>
      </c>
      <c r="D18" s="5" t="str">
        <f t="shared" si="4"/>
        <v>N/A</v>
      </c>
      <c r="E18" s="5">
        <v>0</v>
      </c>
      <c r="F18" s="5" t="str">
        <f t="shared" si="5"/>
        <v>N/A</v>
      </c>
      <c r="G18" s="5">
        <v>0</v>
      </c>
      <c r="H18" s="5" t="str">
        <f t="shared" si="6"/>
        <v>N/A</v>
      </c>
      <c r="I18" s="6" t="s">
        <v>1748</v>
      </c>
      <c r="J18" s="6" t="s">
        <v>1748</v>
      </c>
      <c r="K18" s="111" t="str">
        <f t="shared" si="7"/>
        <v>N/A</v>
      </c>
    </row>
    <row r="19" spans="1:11" x14ac:dyDescent="0.25">
      <c r="A19" s="131" t="s">
        <v>205</v>
      </c>
      <c r="B19" s="73" t="s">
        <v>213</v>
      </c>
      <c r="C19" s="5" t="s">
        <v>1748</v>
      </c>
      <c r="D19" s="5" t="str">
        <f t="shared" si="4"/>
        <v>N/A</v>
      </c>
      <c r="E19" s="5" t="s">
        <v>1748</v>
      </c>
      <c r="F19" s="5" t="str">
        <f t="shared" si="5"/>
        <v>N/A</v>
      </c>
      <c r="G19" s="5" t="s">
        <v>1748</v>
      </c>
      <c r="H19" s="5" t="str">
        <f t="shared" si="6"/>
        <v>N/A</v>
      </c>
      <c r="I19" s="6" t="s">
        <v>1748</v>
      </c>
      <c r="J19" s="6" t="s">
        <v>1748</v>
      </c>
      <c r="K19" s="111" t="str">
        <f t="shared" si="7"/>
        <v>N/A</v>
      </c>
    </row>
    <row r="20" spans="1:11" x14ac:dyDescent="0.25">
      <c r="A20" s="131" t="s">
        <v>854</v>
      </c>
      <c r="B20" s="73" t="s">
        <v>213</v>
      </c>
      <c r="C20" s="6" t="s">
        <v>1748</v>
      </c>
      <c r="D20" s="5" t="str">
        <f t="shared" si="4"/>
        <v>N/A</v>
      </c>
      <c r="E20" s="6" t="s">
        <v>1748</v>
      </c>
      <c r="F20" s="5" t="str">
        <f t="shared" si="5"/>
        <v>N/A</v>
      </c>
      <c r="G20" s="6" t="s">
        <v>1748</v>
      </c>
      <c r="H20" s="5" t="str">
        <f t="shared" si="6"/>
        <v>N/A</v>
      </c>
      <c r="I20" s="6" t="s">
        <v>1748</v>
      </c>
      <c r="J20" s="6" t="s">
        <v>1748</v>
      </c>
      <c r="K20" s="111" t="str">
        <f t="shared" si="7"/>
        <v>N/A</v>
      </c>
    </row>
    <row r="21" spans="1:11" x14ac:dyDescent="0.25">
      <c r="A21" s="131" t="s">
        <v>655</v>
      </c>
      <c r="B21" s="73" t="s">
        <v>213</v>
      </c>
      <c r="C21" s="5">
        <v>0.37735849059999999</v>
      </c>
      <c r="D21" s="5" t="str">
        <f t="shared" si="4"/>
        <v>N/A</v>
      </c>
      <c r="E21" s="5">
        <v>0.54406964089999998</v>
      </c>
      <c r="F21" s="5" t="str">
        <f t="shared" si="5"/>
        <v>N/A</v>
      </c>
      <c r="G21" s="5">
        <v>3.5962301587000001</v>
      </c>
      <c r="H21" s="5" t="str">
        <f t="shared" si="6"/>
        <v>N/A</v>
      </c>
      <c r="I21" s="6">
        <v>44.18</v>
      </c>
      <c r="J21" s="6">
        <v>561</v>
      </c>
      <c r="K21" s="111" t="str">
        <f t="shared" si="7"/>
        <v>No</v>
      </c>
    </row>
    <row r="22" spans="1:11" x14ac:dyDescent="0.25">
      <c r="A22" s="131" t="s">
        <v>1698</v>
      </c>
      <c r="B22" s="73" t="s">
        <v>213</v>
      </c>
      <c r="C22" s="5">
        <v>7.1428571428999996</v>
      </c>
      <c r="D22" s="5" t="str">
        <f t="shared" si="4"/>
        <v>N/A</v>
      </c>
      <c r="E22" s="5">
        <v>10</v>
      </c>
      <c r="F22" s="5" t="str">
        <f t="shared" si="5"/>
        <v>N/A</v>
      </c>
      <c r="G22" s="5">
        <v>4.8275862069000004</v>
      </c>
      <c r="H22" s="5" t="str">
        <f t="shared" si="6"/>
        <v>N/A</v>
      </c>
      <c r="I22" s="6">
        <v>40</v>
      </c>
      <c r="J22" s="6">
        <v>-51.7</v>
      </c>
      <c r="K22" s="111" t="str">
        <f t="shared" si="7"/>
        <v>No</v>
      </c>
    </row>
    <row r="23" spans="1:11" x14ac:dyDescent="0.25">
      <c r="A23" s="131" t="s">
        <v>855</v>
      </c>
      <c r="B23" s="73" t="s">
        <v>213</v>
      </c>
      <c r="C23" s="6">
        <v>5</v>
      </c>
      <c r="D23" s="5" t="str">
        <f t="shared" si="4"/>
        <v>N/A</v>
      </c>
      <c r="E23" s="6">
        <v>7</v>
      </c>
      <c r="F23" s="5" t="str">
        <f t="shared" si="5"/>
        <v>N/A</v>
      </c>
      <c r="G23" s="6">
        <v>2.7142857142999999</v>
      </c>
      <c r="H23" s="5" t="str">
        <f t="shared" si="6"/>
        <v>N/A</v>
      </c>
      <c r="I23" s="6">
        <v>40</v>
      </c>
      <c r="J23" s="6">
        <v>-61.2</v>
      </c>
      <c r="K23" s="111" t="str">
        <f t="shared" si="7"/>
        <v>No</v>
      </c>
    </row>
    <row r="24" spans="1:11" x14ac:dyDescent="0.25">
      <c r="A24" s="131" t="s">
        <v>15</v>
      </c>
      <c r="B24" s="73" t="s">
        <v>213</v>
      </c>
      <c r="C24" s="5">
        <v>0</v>
      </c>
      <c r="D24" s="5" t="str">
        <f>IF($B24="N/A","N/A",IF(C24&lt;0,"No","Yes"))</f>
        <v>N/A</v>
      </c>
      <c r="E24" s="5">
        <v>0</v>
      </c>
      <c r="F24" s="5" t="str">
        <f>IF($B24="N/A","N/A",IF(E24&lt;0,"No","Yes"))</f>
        <v>N/A</v>
      </c>
      <c r="G24" s="5">
        <v>0</v>
      </c>
      <c r="H24" s="5" t="str">
        <f>IF($B24="N/A","N/A",IF(G24&lt;0,"No","Yes"))</f>
        <v>N/A</v>
      </c>
      <c r="I24" s="6" t="s">
        <v>1748</v>
      </c>
      <c r="J24" s="6" t="s">
        <v>1748</v>
      </c>
      <c r="K24" s="111" t="str">
        <f t="shared" ref="K24:K30" si="8">IF(J24="Div by 0", "N/A", IF(J24="N/A","N/A", IF(J24&gt;30, "No", IF(J24&lt;-30, "No", "Yes"))))</f>
        <v>N/A</v>
      </c>
    </row>
    <row r="25" spans="1:11" x14ac:dyDescent="0.25">
      <c r="A25" s="131" t="s">
        <v>159</v>
      </c>
      <c r="B25" s="73" t="s">
        <v>213</v>
      </c>
      <c r="C25" s="5">
        <v>93.450134770999995</v>
      </c>
      <c r="D25" s="5" t="str">
        <f>IF($B25="N/A","N/A",IF(C25&lt;0,"No","Yes"))</f>
        <v>N/A</v>
      </c>
      <c r="E25" s="5">
        <v>89.526659412000001</v>
      </c>
      <c r="F25" s="5" t="str">
        <f>IF($B25="N/A","N/A",IF(E25&lt;0,"No","Yes"))</f>
        <v>N/A</v>
      </c>
      <c r="G25" s="5">
        <v>89.806547619</v>
      </c>
      <c r="H25" s="5" t="str">
        <f>IF($B25="N/A","N/A",IF(G25&lt;0,"No","Yes"))</f>
        <v>N/A</v>
      </c>
      <c r="I25" s="6">
        <v>-4.2</v>
      </c>
      <c r="J25" s="6">
        <v>0.31259999999999999</v>
      </c>
      <c r="K25" s="111" t="str">
        <f t="shared" si="8"/>
        <v>Yes</v>
      </c>
    </row>
    <row r="26" spans="1:11" x14ac:dyDescent="0.25">
      <c r="A26" s="131" t="s">
        <v>32</v>
      </c>
      <c r="B26" s="73" t="s">
        <v>213</v>
      </c>
      <c r="C26" s="5">
        <v>100</v>
      </c>
      <c r="D26" s="5" t="str">
        <f>IF($B26="N/A","N/A",IF(C26&lt;0,"No","Yes"))</f>
        <v>N/A</v>
      </c>
      <c r="E26" s="5">
        <v>100</v>
      </c>
      <c r="F26" s="5" t="str">
        <f>IF($B26="N/A","N/A",IF(E26&lt;0,"No","Yes"))</f>
        <v>N/A</v>
      </c>
      <c r="G26" s="5">
        <v>100</v>
      </c>
      <c r="H26" s="5" t="str">
        <f>IF($B26="N/A","N/A",IF(G26&lt;0,"No","Yes"))</f>
        <v>N/A</v>
      </c>
      <c r="I26" s="6">
        <v>0</v>
      </c>
      <c r="J26" s="6">
        <v>0</v>
      </c>
      <c r="K26" s="111" t="str">
        <f t="shared" si="8"/>
        <v>Yes</v>
      </c>
    </row>
    <row r="27" spans="1:11" x14ac:dyDescent="0.25">
      <c r="A27" s="131" t="s">
        <v>160</v>
      </c>
      <c r="B27" s="73" t="s">
        <v>213</v>
      </c>
      <c r="C27" s="5">
        <v>99.784366577</v>
      </c>
      <c r="D27" s="5" t="str">
        <f t="shared" ref="D27:D30" si="9">IF($B27="N/A","N/A",IF(C27&lt;0,"No","Yes"))</f>
        <v>N/A</v>
      </c>
      <c r="E27" s="5">
        <v>99.836779108000002</v>
      </c>
      <c r="F27" s="5" t="str">
        <f t="shared" ref="F27:F30" si="10">IF($B27="N/A","N/A",IF(E27&lt;0,"No","Yes"))</f>
        <v>N/A</v>
      </c>
      <c r="G27" s="5">
        <v>99.826388889</v>
      </c>
      <c r="H27" s="5" t="str">
        <f t="shared" ref="H27:H30" si="11">IF($B27="N/A","N/A",IF(G27&lt;0,"No","Yes"))</f>
        <v>N/A</v>
      </c>
      <c r="I27" s="6">
        <v>5.2499999999999998E-2</v>
      </c>
      <c r="J27" s="6">
        <v>-0.01</v>
      </c>
      <c r="K27" s="111" t="str">
        <f t="shared" si="8"/>
        <v>Yes</v>
      </c>
    </row>
    <row r="28" spans="1:11" x14ac:dyDescent="0.25">
      <c r="A28" s="109" t="s">
        <v>372</v>
      </c>
      <c r="B28" s="73" t="s">
        <v>213</v>
      </c>
      <c r="C28" s="5">
        <v>58.005390835999997</v>
      </c>
      <c r="D28" s="5" t="str">
        <f t="shared" si="9"/>
        <v>N/A</v>
      </c>
      <c r="E28" s="5">
        <v>53.155603917000001</v>
      </c>
      <c r="F28" s="5" t="str">
        <f t="shared" si="10"/>
        <v>N/A</v>
      </c>
      <c r="G28" s="5">
        <v>53.025793651000001</v>
      </c>
      <c r="H28" s="5" t="str">
        <f t="shared" si="11"/>
        <v>N/A</v>
      </c>
      <c r="I28" s="6">
        <v>-8.36</v>
      </c>
      <c r="J28" s="6">
        <v>-0.24399999999999999</v>
      </c>
      <c r="K28" s="111" t="str">
        <f t="shared" si="8"/>
        <v>Yes</v>
      </c>
    </row>
    <row r="29" spans="1:11" x14ac:dyDescent="0.25">
      <c r="A29" s="109" t="s">
        <v>374</v>
      </c>
      <c r="B29" s="73" t="s">
        <v>213</v>
      </c>
      <c r="C29" s="5">
        <v>30.485175202000001</v>
      </c>
      <c r="D29" s="5" t="str">
        <f t="shared" si="9"/>
        <v>N/A</v>
      </c>
      <c r="E29" s="5">
        <v>33.161044613999998</v>
      </c>
      <c r="F29" s="5" t="str">
        <f t="shared" si="10"/>
        <v>N/A</v>
      </c>
      <c r="G29" s="5">
        <v>35.441468254</v>
      </c>
      <c r="H29" s="5" t="str">
        <f t="shared" si="11"/>
        <v>N/A</v>
      </c>
      <c r="I29" s="6">
        <v>8.7780000000000005</v>
      </c>
      <c r="J29" s="6">
        <v>6.8769999999999998</v>
      </c>
      <c r="K29" s="111" t="str">
        <f t="shared" si="8"/>
        <v>Yes</v>
      </c>
    </row>
    <row r="30" spans="1:11" x14ac:dyDescent="0.25">
      <c r="A30" s="126" t="s">
        <v>375</v>
      </c>
      <c r="B30" s="133" t="s">
        <v>213</v>
      </c>
      <c r="C30" s="120">
        <v>0.32345013480000001</v>
      </c>
      <c r="D30" s="120" t="str">
        <f t="shared" si="9"/>
        <v>N/A</v>
      </c>
      <c r="E30" s="120">
        <v>0.48966267679999997</v>
      </c>
      <c r="F30" s="120" t="str">
        <f t="shared" si="10"/>
        <v>N/A</v>
      </c>
      <c r="G30" s="120">
        <v>0.5704365079</v>
      </c>
      <c r="H30" s="120" t="str">
        <f t="shared" si="11"/>
        <v>N/A</v>
      </c>
      <c r="I30" s="121">
        <v>51.39</v>
      </c>
      <c r="J30" s="121">
        <v>16.5</v>
      </c>
      <c r="K30" s="122" t="str">
        <f t="shared" si="8"/>
        <v>Yes</v>
      </c>
    </row>
    <row r="31" spans="1:11" ht="12" customHeight="1" x14ac:dyDescent="0.25">
      <c r="A31" s="200" t="s">
        <v>1633</v>
      </c>
      <c r="B31" s="201"/>
      <c r="C31" s="201"/>
      <c r="D31" s="201"/>
      <c r="E31" s="201"/>
      <c r="F31" s="201"/>
      <c r="G31" s="201"/>
      <c r="H31" s="201"/>
      <c r="I31" s="201"/>
      <c r="J31" s="201"/>
      <c r="K31" s="202"/>
    </row>
    <row r="32" spans="1:11" x14ac:dyDescent="0.25">
      <c r="A32" s="192" t="s">
        <v>1631</v>
      </c>
      <c r="B32" s="193"/>
      <c r="C32" s="193"/>
      <c r="D32" s="193"/>
      <c r="E32" s="193"/>
      <c r="F32" s="193"/>
      <c r="G32" s="193"/>
      <c r="H32" s="193"/>
      <c r="I32" s="193"/>
      <c r="J32" s="193"/>
      <c r="K32" s="194"/>
    </row>
    <row r="33" spans="1:11" x14ac:dyDescent="0.25">
      <c r="A33" s="195" t="s">
        <v>1732</v>
      </c>
      <c r="B33" s="195"/>
      <c r="C33" s="195"/>
      <c r="D33" s="195"/>
      <c r="E33" s="195"/>
      <c r="F33" s="195"/>
      <c r="G33" s="195"/>
      <c r="H33" s="195"/>
      <c r="I33" s="195"/>
      <c r="J33" s="195"/>
      <c r="K33" s="196"/>
    </row>
  </sheetData>
  <mergeCells count="7">
    <mergeCell ref="A33:K33"/>
    <mergeCell ref="A1:K1"/>
    <mergeCell ref="A2:K2"/>
    <mergeCell ref="A4:K4"/>
    <mergeCell ref="A31:K31"/>
    <mergeCell ref="A32:K32"/>
    <mergeCell ref="A3:K3"/>
  </mergeCells>
  <printOptions headings="1"/>
  <pageMargins left="0.75" right="0.75" top="1" bottom="0.75" header="0.5" footer="0.5"/>
  <pageSetup scale="56" orientation="landscape" useFirstPageNumber="1" r:id="rId1"/>
  <headerFooter alignWithMargins="0">
    <oddFooter>&amp;R&amp;A Page &amp;P</oddFooter>
  </headerFooter>
  <tableParts count="1">
    <tablePart r:id="rId2"/>
  </tablePar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K57"/>
  <sheetViews>
    <sheetView zoomScaleNormal="100" zoomScaleSheetLayoutView="75"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58"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83" t="s">
        <v>1723</v>
      </c>
      <c r="B1" s="184"/>
      <c r="C1" s="184"/>
      <c r="D1" s="184"/>
      <c r="E1" s="184"/>
      <c r="F1" s="184"/>
      <c r="G1" s="184"/>
      <c r="H1" s="184"/>
      <c r="I1" s="184"/>
      <c r="J1" s="184"/>
      <c r="K1" s="185"/>
    </row>
    <row r="2" spans="1:11" ht="13" x14ac:dyDescent="0.3">
      <c r="A2" s="189" t="s">
        <v>1583</v>
      </c>
      <c r="B2" s="190"/>
      <c r="C2" s="190"/>
      <c r="D2" s="190"/>
      <c r="E2" s="190"/>
      <c r="F2" s="190"/>
      <c r="G2" s="190"/>
      <c r="H2" s="190"/>
      <c r="I2" s="190"/>
      <c r="J2" s="190"/>
      <c r="K2" s="191"/>
    </row>
    <row r="3" spans="1:11" ht="13" x14ac:dyDescent="0.3">
      <c r="A3" s="189" t="s">
        <v>1747</v>
      </c>
      <c r="B3" s="190"/>
      <c r="C3" s="190"/>
      <c r="D3" s="190"/>
      <c r="E3" s="190"/>
      <c r="F3" s="190"/>
      <c r="G3" s="190"/>
      <c r="H3" s="190"/>
      <c r="I3" s="190"/>
      <c r="J3" s="190"/>
      <c r="K3" s="191"/>
    </row>
    <row r="4" spans="1:11" ht="13" x14ac:dyDescent="0.3">
      <c r="A4" s="186" t="s">
        <v>648</v>
      </c>
      <c r="B4" s="187"/>
      <c r="C4" s="187"/>
      <c r="D4" s="187"/>
      <c r="E4" s="187"/>
      <c r="F4" s="187"/>
      <c r="G4" s="187"/>
      <c r="H4" s="187"/>
      <c r="I4" s="187"/>
      <c r="J4" s="187"/>
      <c r="K4" s="188"/>
    </row>
    <row r="5" spans="1:11" ht="52" x14ac:dyDescent="0.3">
      <c r="A5" s="114" t="s">
        <v>11</v>
      </c>
      <c r="B5" s="115" t="s">
        <v>212</v>
      </c>
      <c r="C5" s="115" t="s">
        <v>649</v>
      </c>
      <c r="D5" s="115" t="s">
        <v>1724</v>
      </c>
      <c r="E5" s="115" t="s">
        <v>1694</v>
      </c>
      <c r="F5" s="115" t="s">
        <v>1721</v>
      </c>
      <c r="G5" s="115" t="s">
        <v>1718</v>
      </c>
      <c r="H5" s="115" t="s">
        <v>1719</v>
      </c>
      <c r="I5" s="116" t="s">
        <v>1725</v>
      </c>
      <c r="J5" s="116" t="s">
        <v>1722</v>
      </c>
      <c r="K5" s="117" t="s">
        <v>650</v>
      </c>
    </row>
    <row r="6" spans="1:11" s="16" customFormat="1" x14ac:dyDescent="0.25">
      <c r="A6" s="131" t="s">
        <v>343</v>
      </c>
      <c r="B6" s="5" t="s">
        <v>213</v>
      </c>
      <c r="C6" s="15">
        <v>7</v>
      </c>
      <c r="D6" s="5" t="s">
        <v>213</v>
      </c>
      <c r="E6" s="15">
        <v>7</v>
      </c>
      <c r="F6" s="5" t="s">
        <v>213</v>
      </c>
      <c r="G6" s="15">
        <v>7</v>
      </c>
      <c r="H6" s="5" t="s">
        <v>213</v>
      </c>
      <c r="I6" s="95" t="s">
        <v>213</v>
      </c>
      <c r="J6" s="95" t="s">
        <v>213</v>
      </c>
      <c r="K6" s="111" t="s">
        <v>213</v>
      </c>
    </row>
    <row r="7" spans="1:11" x14ac:dyDescent="0.25">
      <c r="A7" s="130" t="s">
        <v>12</v>
      </c>
      <c r="B7" s="17" t="s">
        <v>213</v>
      </c>
      <c r="C7" s="67">
        <v>47729672</v>
      </c>
      <c r="D7" s="19" t="str">
        <f>IF($B7="N/A","N/A",IF(C7&gt;15,"No",IF(C7&lt;-15,"No","Yes")))</f>
        <v>N/A</v>
      </c>
      <c r="E7" s="18">
        <v>51623470</v>
      </c>
      <c r="F7" s="19" t="str">
        <f>IF($B7="N/A","N/A",IF(E7&gt;15,"No",IF(E7&lt;-15,"No","Yes")))</f>
        <v>N/A</v>
      </c>
      <c r="G7" s="18">
        <v>55762429</v>
      </c>
      <c r="H7" s="19" t="str">
        <f>IF($B7="N/A","N/A",IF(G7&gt;15,"No",IF(G7&lt;-15,"No","Yes")))</f>
        <v>N/A</v>
      </c>
      <c r="I7" s="20">
        <v>8.1579999999999995</v>
      </c>
      <c r="J7" s="20">
        <v>8.0180000000000007</v>
      </c>
      <c r="K7" s="112" t="str">
        <f t="shared" ref="K7:K54" si="0">IF(J7="Div by 0", "N/A", IF(J7="N/A","N/A", IF(J7&gt;30, "No", IF(J7&lt;-30, "No", "Yes"))))</f>
        <v>Yes</v>
      </c>
    </row>
    <row r="8" spans="1:11" x14ac:dyDescent="0.25">
      <c r="A8" s="130" t="s">
        <v>362</v>
      </c>
      <c r="B8" s="17" t="s">
        <v>213</v>
      </c>
      <c r="C8" s="105">
        <v>41.019313940000004</v>
      </c>
      <c r="D8" s="19" t="str">
        <f>IF($B8="N/A","N/A",IF(C8&gt;15,"No",IF(C8&lt;-15,"No","Yes")))</f>
        <v>N/A</v>
      </c>
      <c r="E8" s="21">
        <v>39.898166474</v>
      </c>
      <c r="F8" s="19" t="str">
        <f>IF($B8="N/A","N/A",IF(E8&gt;15,"No",IF(E8&lt;-15,"No","Yes")))</f>
        <v>N/A</v>
      </c>
      <c r="G8" s="21">
        <v>39.870094252999998</v>
      </c>
      <c r="H8" s="19" t="str">
        <f>IF($B8="N/A","N/A",IF(G8&gt;15,"No",IF(G8&lt;-15,"No","Yes")))</f>
        <v>N/A</v>
      </c>
      <c r="I8" s="20">
        <v>-2.73</v>
      </c>
      <c r="J8" s="20">
        <v>-7.0000000000000007E-2</v>
      </c>
      <c r="K8" s="112" t="str">
        <f t="shared" si="0"/>
        <v>Yes</v>
      </c>
    </row>
    <row r="9" spans="1:11" x14ac:dyDescent="0.25">
      <c r="A9" s="130" t="s">
        <v>119</v>
      </c>
      <c r="B9" s="22" t="s">
        <v>213</v>
      </c>
      <c r="C9" s="66">
        <v>42.392355010999999</v>
      </c>
      <c r="D9" s="5" t="str">
        <f>IF($B9="N/A","N/A",IF(C9&gt;15,"No",IF(C9&lt;-15,"No","Yes")))</f>
        <v>N/A</v>
      </c>
      <c r="E9" s="5">
        <v>44.045675349</v>
      </c>
      <c r="F9" s="5" t="str">
        <f>IF($B9="N/A","N/A",IF(E9&gt;15,"No",IF(E9&lt;-15,"No","Yes")))</f>
        <v>N/A</v>
      </c>
      <c r="G9" s="5">
        <v>44.664003069000003</v>
      </c>
      <c r="H9" s="5" t="str">
        <f>IF($B9="N/A","N/A",IF(G9&gt;15,"No",IF(G9&lt;-15,"No","Yes")))</f>
        <v>N/A</v>
      </c>
      <c r="I9" s="6">
        <v>3.9</v>
      </c>
      <c r="J9" s="6">
        <v>1.4039999999999999</v>
      </c>
      <c r="K9" s="111" t="str">
        <f t="shared" si="0"/>
        <v>Yes</v>
      </c>
    </row>
    <row r="10" spans="1:11" x14ac:dyDescent="0.25">
      <c r="A10" s="130" t="s">
        <v>120</v>
      </c>
      <c r="B10" s="22" t="s">
        <v>213</v>
      </c>
      <c r="C10" s="66">
        <v>0</v>
      </c>
      <c r="D10" s="5" t="str">
        <f>IF($B10="N/A","N/A",IF(C10&gt;15,"No",IF(C10&lt;-15,"No","Yes")))</f>
        <v>N/A</v>
      </c>
      <c r="E10" s="5">
        <v>0</v>
      </c>
      <c r="F10" s="5" t="str">
        <f>IF($B10="N/A","N/A",IF(E10&gt;15,"No",IF(E10&lt;-15,"No","Yes")))</f>
        <v>N/A</v>
      </c>
      <c r="G10" s="5">
        <v>3.6386507E-3</v>
      </c>
      <c r="H10" s="5" t="str">
        <f>IF($B10="N/A","N/A",IF(G10&gt;15,"No",IF(G10&lt;-15,"No","Yes")))</f>
        <v>N/A</v>
      </c>
      <c r="I10" s="6" t="s">
        <v>1748</v>
      </c>
      <c r="J10" s="6" t="s">
        <v>1748</v>
      </c>
      <c r="K10" s="111" t="str">
        <f t="shared" si="0"/>
        <v>N/A</v>
      </c>
    </row>
    <row r="11" spans="1:11" x14ac:dyDescent="0.25">
      <c r="A11" s="130" t="s">
        <v>856</v>
      </c>
      <c r="B11" s="22" t="s">
        <v>213</v>
      </c>
      <c r="C11" s="66">
        <v>16.588331049000001</v>
      </c>
      <c r="D11" s="5" t="str">
        <f>IF($B11="N/A","N/A",IF(C11&gt;15,"No",IF(C11&lt;-15,"No","Yes")))</f>
        <v>N/A</v>
      </c>
      <c r="E11" s="5">
        <v>16.021817208000002</v>
      </c>
      <c r="F11" s="5" t="str">
        <f>IF($B11="N/A","N/A",IF(E11&gt;15,"No",IF(E11&lt;-15,"No","Yes")))</f>
        <v>N/A</v>
      </c>
      <c r="G11" s="5">
        <v>15.455071011999999</v>
      </c>
      <c r="H11" s="5" t="str">
        <f>IF($B11="N/A","N/A",IF(G11&gt;15,"No",IF(G11&lt;-15,"No","Yes")))</f>
        <v>N/A</v>
      </c>
      <c r="I11" s="6">
        <v>-3.42</v>
      </c>
      <c r="J11" s="6">
        <v>-3.54</v>
      </c>
      <c r="K11" s="111" t="str">
        <f t="shared" si="0"/>
        <v>Yes</v>
      </c>
    </row>
    <row r="12" spans="1:11" x14ac:dyDescent="0.25">
      <c r="A12" s="130" t="s">
        <v>857</v>
      </c>
      <c r="B12" s="68" t="s">
        <v>214</v>
      </c>
      <c r="C12" s="66">
        <v>35.099965548</v>
      </c>
      <c r="D12" s="5" t="str">
        <f>IF(OR($B12="N/A",$C12="N/A"),"N/A",IF(C12&gt;100,"No",IF(C12&lt;95,"No","Yes")))</f>
        <v>No</v>
      </c>
      <c r="E12" s="66">
        <v>35.841322077000001</v>
      </c>
      <c r="F12" s="5" t="str">
        <f>IF(OR($B12="N/A",$E12="N/A"),"N/A",IF(E12&gt;100,"No",IF(E12&lt;95,"No","Yes")))</f>
        <v>No</v>
      </c>
      <c r="G12" s="66">
        <v>74.441517602000005</v>
      </c>
      <c r="H12" s="5" t="str">
        <f>IF($B12="N/A","N/A",IF(G12&gt;100,"No",IF(G12&lt;95,"No","Yes")))</f>
        <v>No</v>
      </c>
      <c r="I12" s="69">
        <v>2.1120000000000001</v>
      </c>
      <c r="J12" s="69">
        <v>107.7</v>
      </c>
      <c r="K12" s="111" t="str">
        <f t="shared" si="0"/>
        <v>No</v>
      </c>
    </row>
    <row r="13" spans="1:11" x14ac:dyDescent="0.25">
      <c r="A13" s="130" t="s">
        <v>347</v>
      </c>
      <c r="B13" s="68" t="s">
        <v>213</v>
      </c>
      <c r="C13" s="66">
        <v>1.3024150999999999E-3</v>
      </c>
      <c r="D13" s="5" t="str">
        <f>IF($B13="N/A","N/A",IF(C13&gt;100,"No",IF(C13&lt;95,"No","Yes")))</f>
        <v>N/A</v>
      </c>
      <c r="E13" s="66">
        <v>1.2233019999999999E-4</v>
      </c>
      <c r="F13" s="5" t="str">
        <f>IF($B13="N/A","N/A",IF(E13&gt;100,"No",IF(E13&lt;95,"No","Yes")))</f>
        <v>N/A</v>
      </c>
      <c r="G13" s="66">
        <v>1.13986E-5</v>
      </c>
      <c r="H13" s="5" t="str">
        <f>IF($B13="N/A","N/A",IF(G13&gt;100,"No",IF(G13&lt;95,"No","Yes")))</f>
        <v>N/A</v>
      </c>
      <c r="I13" s="69">
        <v>-90.6</v>
      </c>
      <c r="J13" s="69">
        <v>-90.7</v>
      </c>
      <c r="K13" s="111" t="str">
        <f t="shared" si="0"/>
        <v>No</v>
      </c>
    </row>
    <row r="14" spans="1:11" x14ac:dyDescent="0.25">
      <c r="A14" s="130" t="s">
        <v>348</v>
      </c>
      <c r="B14" s="68" t="s">
        <v>213</v>
      </c>
      <c r="C14" s="66">
        <v>1.3024150999999999E-3</v>
      </c>
      <c r="D14" s="5" t="str">
        <f t="shared" ref="D14" si="1">IF($B14="N/A","N/A",IF(C14&lt;0,"No","Yes"))</f>
        <v>N/A</v>
      </c>
      <c r="E14" s="66">
        <v>1.2233019999999999E-4</v>
      </c>
      <c r="F14" s="5" t="str">
        <f t="shared" ref="F14" si="2">IF($B14="N/A","N/A",IF(E14&lt;0,"No","Yes"))</f>
        <v>N/A</v>
      </c>
      <c r="G14" s="66">
        <v>1.13986E-5</v>
      </c>
      <c r="H14" s="5" t="str">
        <f t="shared" ref="H14" si="3">IF($B14="N/A","N/A",IF(G14&lt;0,"No","Yes"))</f>
        <v>N/A</v>
      </c>
      <c r="I14" s="69">
        <v>-90.6</v>
      </c>
      <c r="J14" s="69">
        <v>-90.7</v>
      </c>
      <c r="K14" s="111" t="str">
        <f t="shared" si="0"/>
        <v>No</v>
      </c>
    </row>
    <row r="15" spans="1:11" x14ac:dyDescent="0.25">
      <c r="A15" s="130" t="s">
        <v>858</v>
      </c>
      <c r="B15" s="68" t="s">
        <v>214</v>
      </c>
      <c r="C15" s="66">
        <v>9.7237509304999996</v>
      </c>
      <c r="D15" s="5" t="str">
        <f>IF(OR($B15="N/A",$C15="N/A"),"N/A",IF(C15&gt;100,"No",IF(C15&lt;95,"No","Yes")))</f>
        <v>No</v>
      </c>
      <c r="E15" s="66">
        <v>16.053936330999999</v>
      </c>
      <c r="F15" s="5" t="str">
        <f>IF(OR($B15="N/A",$E15="N/A"),"N/A",IF(E15&gt;100,"No",IF(E15&lt;95,"No","Yes")))</f>
        <v>No</v>
      </c>
      <c r="G15" s="66">
        <v>49.779427558000002</v>
      </c>
      <c r="H15" s="5" t="str">
        <f>IF($B15="N/A","N/A",IF(G15&gt;100,"No",IF(G15&lt;95,"No","Yes")))</f>
        <v>No</v>
      </c>
      <c r="I15" s="69">
        <v>65.099999999999994</v>
      </c>
      <c r="J15" s="69">
        <v>210.1</v>
      </c>
      <c r="K15" s="111" t="str">
        <f t="shared" si="0"/>
        <v>No</v>
      </c>
    </row>
    <row r="16" spans="1:11" x14ac:dyDescent="0.25">
      <c r="A16" s="130" t="s">
        <v>331</v>
      </c>
      <c r="B16" s="22" t="s">
        <v>213</v>
      </c>
      <c r="C16" s="56">
        <v>19578384</v>
      </c>
      <c r="D16" s="5" t="str">
        <f>IF($B16="N/A","N/A",IF(C16&gt;15,"No",IF(C16&lt;-15,"No","Yes")))</f>
        <v>N/A</v>
      </c>
      <c r="E16" s="23">
        <v>20596818</v>
      </c>
      <c r="F16" s="5" t="str">
        <f>IF($B16="N/A","N/A",IF(E16&gt;15,"No",IF(E16&lt;-15,"No","Yes")))</f>
        <v>N/A</v>
      </c>
      <c r="G16" s="23">
        <v>22232533</v>
      </c>
      <c r="H16" s="5" t="str">
        <f>IF($B16="N/A","N/A",IF(G16&gt;15,"No",IF(G16&lt;-15,"No","Yes")))</f>
        <v>N/A</v>
      </c>
      <c r="I16" s="6">
        <v>5.202</v>
      </c>
      <c r="J16" s="6">
        <v>7.9420000000000002</v>
      </c>
      <c r="K16" s="111" t="str">
        <f t="shared" si="0"/>
        <v>Yes</v>
      </c>
    </row>
    <row r="17" spans="1:11" x14ac:dyDescent="0.25">
      <c r="A17" s="130" t="s">
        <v>440</v>
      </c>
      <c r="B17" s="22" t="s">
        <v>215</v>
      </c>
      <c r="C17" s="66">
        <v>6.7653642916000001</v>
      </c>
      <c r="D17" s="5" t="str">
        <f>IF($B17="N/A","N/A",IF(C17&gt;20,"No",IF(C17&lt;5,"No","Yes")))</f>
        <v>Yes</v>
      </c>
      <c r="E17" s="5">
        <v>7.1836387543000004</v>
      </c>
      <c r="F17" s="5" t="str">
        <f>IF($B17="N/A","N/A",IF(E17&gt;20,"No",IF(E17&lt;5,"No","Yes")))</f>
        <v>Yes</v>
      </c>
      <c r="G17" s="5">
        <v>9.6464626859999996</v>
      </c>
      <c r="H17" s="5" t="str">
        <f>IF($B17="N/A","N/A",IF(G17&gt;20,"No",IF(G17&lt;5,"No","Yes")))</f>
        <v>Yes</v>
      </c>
      <c r="I17" s="6">
        <v>6.1829999999999998</v>
      </c>
      <c r="J17" s="6">
        <v>34.28</v>
      </c>
      <c r="K17" s="111" t="str">
        <f t="shared" si="0"/>
        <v>No</v>
      </c>
    </row>
    <row r="18" spans="1:11" x14ac:dyDescent="0.25">
      <c r="A18" s="130" t="s">
        <v>441</v>
      </c>
      <c r="B18" s="17" t="s">
        <v>213</v>
      </c>
      <c r="C18" s="66">
        <v>93.234635707999999</v>
      </c>
      <c r="D18" s="5" t="str">
        <f>IF($B18="N/A","N/A",IF(C18&gt;15,"No",IF(C18&lt;-15,"No","Yes")))</f>
        <v>N/A</v>
      </c>
      <c r="E18" s="5">
        <v>92.816361246</v>
      </c>
      <c r="F18" s="5" t="str">
        <f>IF($B18="N/A","N/A",IF(E18&gt;15,"No",IF(E18&lt;-15,"No","Yes")))</f>
        <v>N/A</v>
      </c>
      <c r="G18" s="5">
        <v>90.353537313999993</v>
      </c>
      <c r="H18" s="5" t="str">
        <f>IF($B18="N/A","N/A",IF(G18&gt;15,"No",IF(G18&lt;-15,"No","Yes")))</f>
        <v>N/A</v>
      </c>
      <c r="I18" s="6">
        <v>-0.44900000000000001</v>
      </c>
      <c r="J18" s="6">
        <v>-2.65</v>
      </c>
      <c r="K18" s="111" t="str">
        <f t="shared" si="0"/>
        <v>Yes</v>
      </c>
    </row>
    <row r="19" spans="1:11" x14ac:dyDescent="0.25">
      <c r="A19" s="130" t="s">
        <v>442</v>
      </c>
      <c r="B19" s="22" t="s">
        <v>216</v>
      </c>
      <c r="C19" s="66">
        <v>0.21015524059999999</v>
      </c>
      <c r="D19" s="5" t="str">
        <f>IF($B19="N/A","N/A",IF(C19&gt;1,"Yes","No"))</f>
        <v>No</v>
      </c>
      <c r="E19" s="5">
        <v>0.638443278</v>
      </c>
      <c r="F19" s="5" t="str">
        <f>IF($B19="N/A","N/A",IF(E19&gt;1,"Yes","No"))</f>
        <v>No</v>
      </c>
      <c r="G19" s="5">
        <v>1.0285107864</v>
      </c>
      <c r="H19" s="5" t="str">
        <f>IF($B19="N/A","N/A",IF(G19&gt;1,"Yes","No"))</f>
        <v>Yes</v>
      </c>
      <c r="I19" s="6">
        <v>203.8</v>
      </c>
      <c r="J19" s="6">
        <v>61.1</v>
      </c>
      <c r="K19" s="111" t="str">
        <f t="shared" si="0"/>
        <v>No</v>
      </c>
    </row>
    <row r="20" spans="1:11" x14ac:dyDescent="0.25">
      <c r="A20" s="130" t="s">
        <v>859</v>
      </c>
      <c r="B20" s="22" t="s">
        <v>213</v>
      </c>
      <c r="C20" s="59">
        <v>284.38614654999998</v>
      </c>
      <c r="D20" s="5" t="str">
        <f>IF($B20="N/A","N/A",IF(C20&gt;15,"No",IF(C20&lt;-15,"No","Yes")))</f>
        <v>N/A</v>
      </c>
      <c r="E20" s="24">
        <v>187.32077810000001</v>
      </c>
      <c r="F20" s="5" t="str">
        <f>IF($B20="N/A","N/A",IF(E20&gt;15,"No",IF(E20&lt;-15,"No","Yes")))</f>
        <v>N/A</v>
      </c>
      <c r="G20" s="24">
        <v>187.22011334999999</v>
      </c>
      <c r="H20" s="5" t="str">
        <f>IF($B20="N/A","N/A",IF(G20&gt;15,"No",IF(G20&lt;-15,"No","Yes")))</f>
        <v>N/A</v>
      </c>
      <c r="I20" s="6">
        <v>-34.1</v>
      </c>
      <c r="J20" s="6">
        <v>-5.3999999999999999E-2</v>
      </c>
      <c r="K20" s="111" t="str">
        <f t="shared" si="0"/>
        <v>Yes</v>
      </c>
    </row>
    <row r="21" spans="1:11" x14ac:dyDescent="0.25">
      <c r="A21" s="130" t="s">
        <v>34</v>
      </c>
      <c r="B21" s="22" t="s">
        <v>213</v>
      </c>
      <c r="C21" s="70">
        <v>28.79536397</v>
      </c>
      <c r="D21" s="5" t="str">
        <f>IF($B21="N/A","N/A",IF(C21&gt;15,"No",IF(C21&lt;-15,"No","Yes")))</f>
        <v>N/A</v>
      </c>
      <c r="E21" s="71">
        <v>28.633742446999999</v>
      </c>
      <c r="F21" s="5" t="str">
        <f>IF($B21="N/A","N/A",IF(E21&gt;15,"No",IF(E21&lt;-15,"No","Yes")))</f>
        <v>N/A</v>
      </c>
      <c r="G21" s="71">
        <v>27.931343417000001</v>
      </c>
      <c r="H21" s="5" t="str">
        <f>IF($B21="N/A","N/A",IF(G21&gt;15,"No",IF(G21&lt;-15,"No","Yes")))</f>
        <v>N/A</v>
      </c>
      <c r="I21" s="6">
        <v>-0.56100000000000005</v>
      </c>
      <c r="J21" s="6">
        <v>-2.4500000000000002</v>
      </c>
      <c r="K21" s="111" t="str">
        <f t="shared" si="0"/>
        <v>Yes</v>
      </c>
    </row>
    <row r="22" spans="1:11" x14ac:dyDescent="0.25">
      <c r="A22" s="130" t="s">
        <v>1699</v>
      </c>
      <c r="B22" s="22" t="s">
        <v>213</v>
      </c>
      <c r="C22" s="70">
        <v>0</v>
      </c>
      <c r="D22" s="5" t="str">
        <f>IF($B22="N/A","N/A",IF(C22&gt;15,"No",IF(C22&lt;-15,"No","Yes")))</f>
        <v>N/A</v>
      </c>
      <c r="E22" s="71">
        <v>0</v>
      </c>
      <c r="F22" s="5" t="str">
        <f>IF($B22="N/A","N/A",IF(E22&gt;15,"No",IF(E22&lt;-15,"No","Yes")))</f>
        <v>N/A</v>
      </c>
      <c r="G22" s="71">
        <v>0</v>
      </c>
      <c r="H22" s="5" t="str">
        <f>IF($B22="N/A","N/A",IF(G22&gt;15,"No",IF(G22&lt;-15,"No","Yes")))</f>
        <v>N/A</v>
      </c>
      <c r="I22" s="6" t="s">
        <v>1748</v>
      </c>
      <c r="J22" s="6" t="s">
        <v>1748</v>
      </c>
      <c r="K22" s="111" t="str">
        <f t="shared" si="0"/>
        <v>N/A</v>
      </c>
    </row>
    <row r="23" spans="1:11" x14ac:dyDescent="0.25">
      <c r="A23" s="130" t="s">
        <v>35</v>
      </c>
      <c r="B23" s="22" t="s">
        <v>213</v>
      </c>
      <c r="C23" s="70">
        <v>0</v>
      </c>
      <c r="D23" s="5" t="str">
        <f>IF($B23="N/A","N/A",IF(C23&gt;15,"No",IF(C23&lt;-15,"No","Yes")))</f>
        <v>N/A</v>
      </c>
      <c r="E23" s="71">
        <v>0</v>
      </c>
      <c r="F23" s="5" t="str">
        <f>IF($B23="N/A","N/A",IF(E23&gt;15,"No",IF(E23&lt;-15,"No","Yes")))</f>
        <v>N/A</v>
      </c>
      <c r="G23" s="71">
        <v>0</v>
      </c>
      <c r="H23" s="5" t="str">
        <f>IF($B23="N/A","N/A",IF(G23&gt;15,"No",IF(G23&lt;-15,"No","Yes")))</f>
        <v>N/A</v>
      </c>
      <c r="I23" s="6" t="s">
        <v>1748</v>
      </c>
      <c r="J23" s="6" t="s">
        <v>1748</v>
      </c>
      <c r="K23" s="111" t="str">
        <f t="shared" si="0"/>
        <v>N/A</v>
      </c>
    </row>
    <row r="24" spans="1:11" x14ac:dyDescent="0.25">
      <c r="A24" s="130" t="s">
        <v>860</v>
      </c>
      <c r="B24" s="22" t="s">
        <v>243</v>
      </c>
      <c r="C24" s="59">
        <v>339.20322698000001</v>
      </c>
      <c r="D24" s="5" t="str">
        <f>IF($B24="N/A","N/A",IF(C24&gt;300,"No",IF(C24&lt;75,"No","Yes")))</f>
        <v>No</v>
      </c>
      <c r="E24" s="24">
        <v>324.07056919000001</v>
      </c>
      <c r="F24" s="5" t="str">
        <f>IF($B24="N/A","N/A",IF(E24&gt;300,"No",IF(E24&lt;75,"No","Yes")))</f>
        <v>No</v>
      </c>
      <c r="G24" s="24">
        <v>311.33340891</v>
      </c>
      <c r="H24" s="5" t="str">
        <f>IF($B24="N/A","N/A",IF(G24&gt;300,"No",IF(G24&lt;75,"No","Yes")))</f>
        <v>No</v>
      </c>
      <c r="I24" s="6">
        <v>-4.46</v>
      </c>
      <c r="J24" s="6">
        <v>-3.93</v>
      </c>
      <c r="K24" s="111" t="str">
        <f t="shared" si="0"/>
        <v>Yes</v>
      </c>
    </row>
    <row r="25" spans="1:11" x14ac:dyDescent="0.25">
      <c r="A25" s="130" t="s">
        <v>861</v>
      </c>
      <c r="B25" s="22" t="s">
        <v>244</v>
      </c>
      <c r="C25" s="59" t="s">
        <v>1748</v>
      </c>
      <c r="D25" s="5" t="str">
        <f>IF($B25="N/A","N/A",IF(C25&gt;250,"No",IF(C25&lt;20,"No","Yes")))</f>
        <v>No</v>
      </c>
      <c r="E25" s="24" t="s">
        <v>1748</v>
      </c>
      <c r="F25" s="5" t="str">
        <f>IF($B25="N/A","N/A",IF(E25&gt;250,"No",IF(E25&lt;20,"No","Yes")))</f>
        <v>No</v>
      </c>
      <c r="G25" s="24" t="s">
        <v>1748</v>
      </c>
      <c r="H25" s="5" t="str">
        <f>IF($B25="N/A","N/A",IF(G25&gt;250,"No",IF(G25&lt;20,"No","Yes")))</f>
        <v>No</v>
      </c>
      <c r="I25" s="6" t="s">
        <v>1748</v>
      </c>
      <c r="J25" s="6" t="s">
        <v>1748</v>
      </c>
      <c r="K25" s="111" t="str">
        <f t="shared" si="0"/>
        <v>N/A</v>
      </c>
    </row>
    <row r="26" spans="1:11" x14ac:dyDescent="0.25">
      <c r="A26" s="130" t="s">
        <v>862</v>
      </c>
      <c r="B26" s="22" t="s">
        <v>245</v>
      </c>
      <c r="C26" s="59" t="s">
        <v>1748</v>
      </c>
      <c r="D26" s="5" t="str">
        <f>IF($B26="N/A","N/A",IF(C26&gt;5,"No",IF(C26&lt;3,"No","Yes")))</f>
        <v>No</v>
      </c>
      <c r="E26" s="24" t="s">
        <v>1748</v>
      </c>
      <c r="F26" s="5" t="str">
        <f>IF($B26="N/A","N/A",IF(E26&gt;5,"No",IF(E26&lt;3,"No","Yes")))</f>
        <v>No</v>
      </c>
      <c r="G26" s="24" t="s">
        <v>1748</v>
      </c>
      <c r="H26" s="5" t="str">
        <f>IF($B26="N/A","N/A",IF(G26&gt;5,"No",IF(G26&lt;3,"No","Yes")))</f>
        <v>No</v>
      </c>
      <c r="I26" s="6" t="s">
        <v>1748</v>
      </c>
      <c r="J26" s="6" t="s">
        <v>1748</v>
      </c>
      <c r="K26" s="111" t="str">
        <f t="shared" si="0"/>
        <v>N/A</v>
      </c>
    </row>
    <row r="27" spans="1:11" x14ac:dyDescent="0.25">
      <c r="A27" s="130" t="s">
        <v>131</v>
      </c>
      <c r="B27" s="22" t="s">
        <v>213</v>
      </c>
      <c r="C27" s="56">
        <v>22515</v>
      </c>
      <c r="D27" s="22" t="s">
        <v>213</v>
      </c>
      <c r="E27" s="23">
        <v>24724</v>
      </c>
      <c r="F27" s="22" t="s">
        <v>213</v>
      </c>
      <c r="G27" s="23">
        <v>18100</v>
      </c>
      <c r="H27" s="5" t="str">
        <f>IF($B27="N/A","N/A",IF(G27&gt;15,"No",IF(G27&lt;-15,"No","Yes")))</f>
        <v>N/A</v>
      </c>
      <c r="I27" s="6">
        <v>9.8109999999999999</v>
      </c>
      <c r="J27" s="6">
        <v>-26.8</v>
      </c>
      <c r="K27" s="111" t="str">
        <f t="shared" si="0"/>
        <v>Yes</v>
      </c>
    </row>
    <row r="28" spans="1:11" x14ac:dyDescent="0.25">
      <c r="A28" s="130" t="s">
        <v>346</v>
      </c>
      <c r="B28" s="22" t="s">
        <v>213</v>
      </c>
      <c r="C28" s="57">
        <v>4.7171914400000001E-2</v>
      </c>
      <c r="D28" s="22" t="s">
        <v>213</v>
      </c>
      <c r="E28" s="4">
        <v>4.7892944799999997E-2</v>
      </c>
      <c r="F28" s="22" t="s">
        <v>213</v>
      </c>
      <c r="G28" s="4">
        <v>3.2459131199999998E-2</v>
      </c>
      <c r="H28" s="5" t="str">
        <f>IF($B28="N/A","N/A",IF(G28&gt;15,"No",IF(G28&lt;-15,"No","Yes")))</f>
        <v>N/A</v>
      </c>
      <c r="I28" s="6">
        <v>1.5289999999999999</v>
      </c>
      <c r="J28" s="6">
        <v>-32.200000000000003</v>
      </c>
      <c r="K28" s="111" t="str">
        <f t="shared" si="0"/>
        <v>No</v>
      </c>
    </row>
    <row r="29" spans="1:11" ht="25" x14ac:dyDescent="0.25">
      <c r="A29" s="130" t="s">
        <v>838</v>
      </c>
      <c r="B29" s="22" t="s">
        <v>213</v>
      </c>
      <c r="C29" s="24">
        <v>193.90606262</v>
      </c>
      <c r="D29" s="22" t="s">
        <v>213</v>
      </c>
      <c r="E29" s="24">
        <v>186.33267271</v>
      </c>
      <c r="F29" s="22" t="s">
        <v>213</v>
      </c>
      <c r="G29" s="24">
        <v>192.79071823000001</v>
      </c>
      <c r="H29" s="22" t="s">
        <v>213</v>
      </c>
      <c r="I29" s="6">
        <v>-3.91</v>
      </c>
      <c r="J29" s="6">
        <v>3.4660000000000002</v>
      </c>
      <c r="K29" s="111" t="str">
        <f t="shared" si="0"/>
        <v>Yes</v>
      </c>
    </row>
    <row r="30" spans="1:11" x14ac:dyDescent="0.25">
      <c r="A30" s="130" t="s">
        <v>27</v>
      </c>
      <c r="B30" s="22" t="s">
        <v>217</v>
      </c>
      <c r="C30" s="23">
        <v>0</v>
      </c>
      <c r="D30" s="5" t="str">
        <f>IF($B30="N/A","N/A",IF(C30="N/A","N/A",IF(C30=0,"Yes","No")))</f>
        <v>Yes</v>
      </c>
      <c r="E30" s="23">
        <v>0</v>
      </c>
      <c r="F30" s="5" t="str">
        <f>IF($B30="N/A","N/A",IF(E30="N/A","N/A",IF(E30=0,"Yes","No")))</f>
        <v>Yes</v>
      </c>
      <c r="G30" s="23">
        <v>0</v>
      </c>
      <c r="H30" s="5" t="str">
        <f>IF($B30="N/A","N/A",IF(G30=0,"Yes","No"))</f>
        <v>Yes</v>
      </c>
      <c r="I30" s="6" t="s">
        <v>1748</v>
      </c>
      <c r="J30" s="6" t="s">
        <v>1748</v>
      </c>
      <c r="K30" s="111" t="str">
        <f t="shared" si="0"/>
        <v>N/A</v>
      </c>
    </row>
    <row r="31" spans="1:11" x14ac:dyDescent="0.25">
      <c r="A31" s="130" t="s">
        <v>206</v>
      </c>
      <c r="B31" s="72" t="s">
        <v>213</v>
      </c>
      <c r="C31" s="56">
        <v>7917556</v>
      </c>
      <c r="D31" s="5" t="str">
        <f t="shared" ref="D31:F50" si="4">IF($B31="N/A","N/A",IF(C31&lt;0,"No","Yes"))</f>
        <v>N/A</v>
      </c>
      <c r="E31" s="56">
        <v>8271018</v>
      </c>
      <c r="F31" s="5" t="str">
        <f t="shared" si="4"/>
        <v>N/A</v>
      </c>
      <c r="G31" s="56">
        <v>8618123</v>
      </c>
      <c r="H31" s="5" t="str">
        <f t="shared" ref="H31:H50" si="5">IF($B31="N/A","N/A",IF(G31&lt;0,"No","Yes"))</f>
        <v>N/A</v>
      </c>
      <c r="I31" s="6">
        <v>4.4640000000000004</v>
      </c>
      <c r="J31" s="6">
        <v>4.1970000000000001</v>
      </c>
      <c r="K31" s="111" t="str">
        <f t="shared" si="0"/>
        <v>Yes</v>
      </c>
    </row>
    <row r="32" spans="1:11" x14ac:dyDescent="0.25">
      <c r="A32" s="134" t="s">
        <v>656</v>
      </c>
      <c r="B32" s="72" t="s">
        <v>213</v>
      </c>
      <c r="C32" s="57">
        <v>99.847958133000006</v>
      </c>
      <c r="D32" s="5" t="str">
        <f t="shared" si="4"/>
        <v>N/A</v>
      </c>
      <c r="E32" s="57">
        <v>99.842776306000005</v>
      </c>
      <c r="F32" s="5" t="str">
        <f t="shared" si="4"/>
        <v>N/A</v>
      </c>
      <c r="G32" s="57">
        <v>99.597336913999996</v>
      </c>
      <c r="H32" s="5" t="str">
        <f t="shared" si="5"/>
        <v>N/A</v>
      </c>
      <c r="I32" s="6">
        <v>-5.0000000000000001E-3</v>
      </c>
      <c r="J32" s="6">
        <v>-0.246</v>
      </c>
      <c r="K32" s="111" t="str">
        <f t="shared" si="0"/>
        <v>Yes</v>
      </c>
    </row>
    <row r="33" spans="1:11" x14ac:dyDescent="0.25">
      <c r="A33" s="134" t="s">
        <v>657</v>
      </c>
      <c r="B33" s="72" t="s">
        <v>213</v>
      </c>
      <c r="C33" s="57">
        <v>0</v>
      </c>
      <c r="D33" s="5" t="str">
        <f t="shared" si="4"/>
        <v>N/A</v>
      </c>
      <c r="E33" s="57">
        <v>0</v>
      </c>
      <c r="F33" s="5" t="str">
        <f t="shared" si="4"/>
        <v>N/A</v>
      </c>
      <c r="G33" s="57">
        <v>0</v>
      </c>
      <c r="H33" s="5" t="str">
        <f t="shared" si="5"/>
        <v>N/A</v>
      </c>
      <c r="I33" s="6" t="s">
        <v>1748</v>
      </c>
      <c r="J33" s="6" t="s">
        <v>1748</v>
      </c>
      <c r="K33" s="111" t="str">
        <f t="shared" si="0"/>
        <v>N/A</v>
      </c>
    </row>
    <row r="34" spans="1:11" x14ac:dyDescent="0.25">
      <c r="A34" s="134" t="s">
        <v>658</v>
      </c>
      <c r="B34" s="72" t="s">
        <v>213</v>
      </c>
      <c r="C34" s="57">
        <v>0</v>
      </c>
      <c r="D34" s="5" t="str">
        <f t="shared" si="4"/>
        <v>N/A</v>
      </c>
      <c r="E34" s="57">
        <v>0</v>
      </c>
      <c r="F34" s="5" t="str">
        <f t="shared" si="4"/>
        <v>N/A</v>
      </c>
      <c r="G34" s="57">
        <v>0</v>
      </c>
      <c r="H34" s="5" t="str">
        <f t="shared" si="5"/>
        <v>N/A</v>
      </c>
      <c r="I34" s="6" t="s">
        <v>1748</v>
      </c>
      <c r="J34" s="6" t="s">
        <v>1748</v>
      </c>
      <c r="K34" s="111" t="str">
        <f t="shared" si="0"/>
        <v>N/A</v>
      </c>
    </row>
    <row r="35" spans="1:11" x14ac:dyDescent="0.25">
      <c r="A35" s="134" t="s">
        <v>659</v>
      </c>
      <c r="B35" s="72" t="s">
        <v>213</v>
      </c>
      <c r="C35" s="57">
        <v>0.15204186750000001</v>
      </c>
      <c r="D35" s="5" t="str">
        <f t="shared" si="4"/>
        <v>N/A</v>
      </c>
      <c r="E35" s="57">
        <v>0.15722369359999999</v>
      </c>
      <c r="F35" s="5" t="str">
        <f t="shared" si="4"/>
        <v>N/A</v>
      </c>
      <c r="G35" s="57">
        <v>0.40266308569999998</v>
      </c>
      <c r="H35" s="5" t="str">
        <f t="shared" si="5"/>
        <v>N/A</v>
      </c>
      <c r="I35" s="6">
        <v>3.4079999999999999</v>
      </c>
      <c r="J35" s="6">
        <v>156.1</v>
      </c>
      <c r="K35" s="111" t="str">
        <f t="shared" si="0"/>
        <v>No</v>
      </c>
    </row>
    <row r="36" spans="1:11" x14ac:dyDescent="0.25">
      <c r="A36" s="134" t="s">
        <v>349</v>
      </c>
      <c r="B36" s="72" t="s">
        <v>213</v>
      </c>
      <c r="C36" s="56">
        <v>0</v>
      </c>
      <c r="D36" s="5" t="str">
        <f t="shared" si="4"/>
        <v>N/A</v>
      </c>
      <c r="E36" s="56">
        <v>0</v>
      </c>
      <c r="F36" s="5" t="str">
        <f t="shared" si="4"/>
        <v>N/A</v>
      </c>
      <c r="G36" s="56">
        <v>0</v>
      </c>
      <c r="H36" s="5" t="str">
        <f t="shared" si="5"/>
        <v>N/A</v>
      </c>
      <c r="I36" s="6" t="s">
        <v>1748</v>
      </c>
      <c r="J36" s="6" t="s">
        <v>1748</v>
      </c>
      <c r="K36" s="111" t="str">
        <f t="shared" si="0"/>
        <v>N/A</v>
      </c>
    </row>
    <row r="37" spans="1:11" x14ac:dyDescent="0.25">
      <c r="A37" s="134" t="s">
        <v>660</v>
      </c>
      <c r="B37" s="72" t="s">
        <v>213</v>
      </c>
      <c r="C37" s="57" t="s">
        <v>1748</v>
      </c>
      <c r="D37" s="5" t="str">
        <f t="shared" si="4"/>
        <v>N/A</v>
      </c>
      <c r="E37" s="57" t="s">
        <v>1748</v>
      </c>
      <c r="F37" s="5" t="str">
        <f t="shared" si="4"/>
        <v>N/A</v>
      </c>
      <c r="G37" s="57" t="s">
        <v>1748</v>
      </c>
      <c r="H37" s="5" t="str">
        <f t="shared" si="5"/>
        <v>N/A</v>
      </c>
      <c r="I37" s="6" t="s">
        <v>1748</v>
      </c>
      <c r="J37" s="6" t="s">
        <v>1748</v>
      </c>
      <c r="K37" s="111" t="str">
        <f t="shared" si="0"/>
        <v>N/A</v>
      </c>
    </row>
    <row r="38" spans="1:11" x14ac:dyDescent="0.25">
      <c r="A38" s="134" t="s">
        <v>661</v>
      </c>
      <c r="B38" s="72" t="s">
        <v>213</v>
      </c>
      <c r="C38" s="57" t="s">
        <v>1748</v>
      </c>
      <c r="D38" s="5" t="str">
        <f t="shared" si="4"/>
        <v>N/A</v>
      </c>
      <c r="E38" s="57" t="s">
        <v>1748</v>
      </c>
      <c r="F38" s="5" t="str">
        <f t="shared" si="4"/>
        <v>N/A</v>
      </c>
      <c r="G38" s="57" t="s">
        <v>1748</v>
      </c>
      <c r="H38" s="5" t="str">
        <f t="shared" si="5"/>
        <v>N/A</v>
      </c>
      <c r="I38" s="6" t="s">
        <v>1748</v>
      </c>
      <c r="J38" s="6" t="s">
        <v>1748</v>
      </c>
      <c r="K38" s="111" t="str">
        <f t="shared" si="0"/>
        <v>N/A</v>
      </c>
    </row>
    <row r="39" spans="1:11" x14ac:dyDescent="0.25">
      <c r="A39" s="134" t="s">
        <v>662</v>
      </c>
      <c r="B39" s="72" t="s">
        <v>213</v>
      </c>
      <c r="C39" s="57" t="s">
        <v>1748</v>
      </c>
      <c r="D39" s="5" t="str">
        <f t="shared" si="4"/>
        <v>N/A</v>
      </c>
      <c r="E39" s="57" t="s">
        <v>1748</v>
      </c>
      <c r="F39" s="5" t="str">
        <f t="shared" si="4"/>
        <v>N/A</v>
      </c>
      <c r="G39" s="57" t="s">
        <v>1748</v>
      </c>
      <c r="H39" s="5" t="str">
        <f t="shared" si="5"/>
        <v>N/A</v>
      </c>
      <c r="I39" s="6" t="s">
        <v>1748</v>
      </c>
      <c r="J39" s="6" t="s">
        <v>1748</v>
      </c>
      <c r="K39" s="111" t="str">
        <f t="shared" si="0"/>
        <v>N/A</v>
      </c>
    </row>
    <row r="40" spans="1:11" x14ac:dyDescent="0.25">
      <c r="A40" s="134" t="s">
        <v>663</v>
      </c>
      <c r="B40" s="72" t="s">
        <v>213</v>
      </c>
      <c r="C40" s="57" t="s">
        <v>1748</v>
      </c>
      <c r="D40" s="5" t="str">
        <f t="shared" si="4"/>
        <v>N/A</v>
      </c>
      <c r="E40" s="57" t="s">
        <v>1748</v>
      </c>
      <c r="F40" s="5" t="str">
        <f t="shared" si="4"/>
        <v>N/A</v>
      </c>
      <c r="G40" s="57" t="s">
        <v>1748</v>
      </c>
      <c r="H40" s="5" t="str">
        <f t="shared" si="5"/>
        <v>N/A</v>
      </c>
      <c r="I40" s="6" t="s">
        <v>1748</v>
      </c>
      <c r="J40" s="6" t="s">
        <v>1748</v>
      </c>
      <c r="K40" s="111" t="str">
        <f t="shared" si="0"/>
        <v>N/A</v>
      </c>
    </row>
    <row r="41" spans="1:11" x14ac:dyDescent="0.25">
      <c r="A41" s="134" t="s">
        <v>664</v>
      </c>
      <c r="B41" s="72" t="s">
        <v>213</v>
      </c>
      <c r="C41" s="57" t="s">
        <v>1748</v>
      </c>
      <c r="D41" s="5" t="str">
        <f t="shared" si="4"/>
        <v>N/A</v>
      </c>
      <c r="E41" s="57" t="s">
        <v>1748</v>
      </c>
      <c r="F41" s="5" t="str">
        <f t="shared" si="4"/>
        <v>N/A</v>
      </c>
      <c r="G41" s="57" t="s">
        <v>1748</v>
      </c>
      <c r="H41" s="5" t="str">
        <f t="shared" si="5"/>
        <v>N/A</v>
      </c>
      <c r="I41" s="6" t="s">
        <v>1748</v>
      </c>
      <c r="J41" s="6" t="s">
        <v>1748</v>
      </c>
      <c r="K41" s="111" t="str">
        <f t="shared" si="0"/>
        <v>N/A</v>
      </c>
    </row>
    <row r="42" spans="1:11" x14ac:dyDescent="0.25">
      <c r="A42" s="134" t="s">
        <v>665</v>
      </c>
      <c r="B42" s="72" t="s">
        <v>213</v>
      </c>
      <c r="C42" s="57" t="s">
        <v>1748</v>
      </c>
      <c r="D42" s="5" t="str">
        <f t="shared" si="4"/>
        <v>N/A</v>
      </c>
      <c r="E42" s="57" t="s">
        <v>1748</v>
      </c>
      <c r="F42" s="5" t="str">
        <f t="shared" si="4"/>
        <v>N/A</v>
      </c>
      <c r="G42" s="57" t="s">
        <v>1748</v>
      </c>
      <c r="H42" s="5" t="str">
        <f t="shared" si="5"/>
        <v>N/A</v>
      </c>
      <c r="I42" s="6" t="s">
        <v>1748</v>
      </c>
      <c r="J42" s="6" t="s">
        <v>1748</v>
      </c>
      <c r="K42" s="111" t="str">
        <f t="shared" si="0"/>
        <v>N/A</v>
      </c>
    </row>
    <row r="43" spans="1:11" x14ac:dyDescent="0.25">
      <c r="A43" s="134" t="s">
        <v>666</v>
      </c>
      <c r="B43" s="72" t="s">
        <v>213</v>
      </c>
      <c r="C43" s="57" t="s">
        <v>1748</v>
      </c>
      <c r="D43" s="5" t="str">
        <f t="shared" si="4"/>
        <v>N/A</v>
      </c>
      <c r="E43" s="57" t="s">
        <v>1748</v>
      </c>
      <c r="F43" s="5" t="str">
        <f t="shared" si="4"/>
        <v>N/A</v>
      </c>
      <c r="G43" s="57" t="s">
        <v>1748</v>
      </c>
      <c r="H43" s="5" t="str">
        <f t="shared" si="5"/>
        <v>N/A</v>
      </c>
      <c r="I43" s="6" t="s">
        <v>1748</v>
      </c>
      <c r="J43" s="6" t="s">
        <v>1748</v>
      </c>
      <c r="K43" s="111" t="str">
        <f t="shared" si="0"/>
        <v>N/A</v>
      </c>
    </row>
    <row r="44" spans="1:11" x14ac:dyDescent="0.25">
      <c r="A44" s="134" t="s">
        <v>667</v>
      </c>
      <c r="B44" s="72" t="s">
        <v>213</v>
      </c>
      <c r="C44" s="57" t="s">
        <v>1748</v>
      </c>
      <c r="D44" s="5" t="str">
        <f t="shared" si="4"/>
        <v>N/A</v>
      </c>
      <c r="E44" s="57" t="s">
        <v>1748</v>
      </c>
      <c r="F44" s="5" t="str">
        <f t="shared" si="4"/>
        <v>N/A</v>
      </c>
      <c r="G44" s="57" t="s">
        <v>1748</v>
      </c>
      <c r="H44" s="5" t="str">
        <f t="shared" si="5"/>
        <v>N/A</v>
      </c>
      <c r="I44" s="6" t="s">
        <v>1748</v>
      </c>
      <c r="J44" s="6" t="s">
        <v>1748</v>
      </c>
      <c r="K44" s="111" t="str">
        <f t="shared" si="0"/>
        <v>N/A</v>
      </c>
    </row>
    <row r="45" spans="1:11" x14ac:dyDescent="0.25">
      <c r="A45" s="134" t="s">
        <v>668</v>
      </c>
      <c r="B45" s="72" t="s">
        <v>213</v>
      </c>
      <c r="C45" s="57" t="s">
        <v>1748</v>
      </c>
      <c r="D45" s="5" t="str">
        <f t="shared" si="4"/>
        <v>N/A</v>
      </c>
      <c r="E45" s="57" t="s">
        <v>1748</v>
      </c>
      <c r="F45" s="5" t="str">
        <f t="shared" si="4"/>
        <v>N/A</v>
      </c>
      <c r="G45" s="57" t="s">
        <v>1748</v>
      </c>
      <c r="H45" s="5" t="str">
        <f t="shared" si="5"/>
        <v>N/A</v>
      </c>
      <c r="I45" s="6" t="s">
        <v>1748</v>
      </c>
      <c r="J45" s="6" t="s">
        <v>1748</v>
      </c>
      <c r="K45" s="111" t="str">
        <f t="shared" si="0"/>
        <v>N/A</v>
      </c>
    </row>
    <row r="46" spans="1:11" x14ac:dyDescent="0.25">
      <c r="A46" s="134" t="s">
        <v>350</v>
      </c>
      <c r="B46" s="72" t="s">
        <v>213</v>
      </c>
      <c r="C46" s="56">
        <v>0</v>
      </c>
      <c r="D46" s="5" t="str">
        <f t="shared" si="4"/>
        <v>N/A</v>
      </c>
      <c r="E46" s="56">
        <v>0</v>
      </c>
      <c r="F46" s="5" t="str">
        <f t="shared" si="4"/>
        <v>N/A</v>
      </c>
      <c r="G46" s="56">
        <v>0</v>
      </c>
      <c r="H46" s="5" t="str">
        <f t="shared" si="5"/>
        <v>N/A</v>
      </c>
      <c r="I46" s="6" t="s">
        <v>1748</v>
      </c>
      <c r="J46" s="6" t="s">
        <v>1748</v>
      </c>
      <c r="K46" s="111" t="str">
        <f t="shared" si="0"/>
        <v>N/A</v>
      </c>
    </row>
    <row r="47" spans="1:11" x14ac:dyDescent="0.25">
      <c r="A47" s="134" t="s">
        <v>669</v>
      </c>
      <c r="B47" s="72" t="s">
        <v>213</v>
      </c>
      <c r="C47" s="57" t="s">
        <v>1748</v>
      </c>
      <c r="D47" s="5" t="str">
        <f t="shared" si="4"/>
        <v>N/A</v>
      </c>
      <c r="E47" s="57" t="s">
        <v>1748</v>
      </c>
      <c r="F47" s="5" t="str">
        <f t="shared" si="4"/>
        <v>N/A</v>
      </c>
      <c r="G47" s="57" t="s">
        <v>1748</v>
      </c>
      <c r="H47" s="5" t="str">
        <f t="shared" si="5"/>
        <v>N/A</v>
      </c>
      <c r="I47" s="6" t="s">
        <v>1748</v>
      </c>
      <c r="J47" s="6" t="s">
        <v>1748</v>
      </c>
      <c r="K47" s="111" t="str">
        <f t="shared" si="0"/>
        <v>N/A</v>
      </c>
    </row>
    <row r="48" spans="1:11" x14ac:dyDescent="0.25">
      <c r="A48" s="134" t="s">
        <v>670</v>
      </c>
      <c r="B48" s="72" t="s">
        <v>213</v>
      </c>
      <c r="C48" s="57" t="s">
        <v>1748</v>
      </c>
      <c r="D48" s="5" t="str">
        <f t="shared" si="4"/>
        <v>N/A</v>
      </c>
      <c r="E48" s="57" t="s">
        <v>1748</v>
      </c>
      <c r="F48" s="5" t="str">
        <f t="shared" si="4"/>
        <v>N/A</v>
      </c>
      <c r="G48" s="57" t="s">
        <v>1748</v>
      </c>
      <c r="H48" s="5" t="str">
        <f t="shared" si="5"/>
        <v>N/A</v>
      </c>
      <c r="I48" s="6" t="s">
        <v>1748</v>
      </c>
      <c r="J48" s="6" t="s">
        <v>1748</v>
      </c>
      <c r="K48" s="111" t="str">
        <f t="shared" si="0"/>
        <v>N/A</v>
      </c>
    </row>
    <row r="49" spans="1:11" x14ac:dyDescent="0.25">
      <c r="A49" s="134" t="s">
        <v>671</v>
      </c>
      <c r="B49" s="72" t="s">
        <v>213</v>
      </c>
      <c r="C49" s="57" t="s">
        <v>1748</v>
      </c>
      <c r="D49" s="5" t="str">
        <f t="shared" si="4"/>
        <v>N/A</v>
      </c>
      <c r="E49" s="57" t="s">
        <v>1748</v>
      </c>
      <c r="F49" s="5" t="str">
        <f t="shared" si="4"/>
        <v>N/A</v>
      </c>
      <c r="G49" s="57" t="s">
        <v>1748</v>
      </c>
      <c r="H49" s="5" t="str">
        <f t="shared" si="5"/>
        <v>N/A</v>
      </c>
      <c r="I49" s="6" t="s">
        <v>1748</v>
      </c>
      <c r="J49" s="6" t="s">
        <v>1748</v>
      </c>
      <c r="K49" s="111" t="str">
        <f t="shared" si="0"/>
        <v>N/A</v>
      </c>
    </row>
    <row r="50" spans="1:11" x14ac:dyDescent="0.25">
      <c r="A50" s="134" t="s">
        <v>672</v>
      </c>
      <c r="B50" s="72" t="s">
        <v>213</v>
      </c>
      <c r="C50" s="57" t="s">
        <v>1748</v>
      </c>
      <c r="D50" s="5" t="str">
        <f t="shared" si="4"/>
        <v>N/A</v>
      </c>
      <c r="E50" s="57" t="s">
        <v>1748</v>
      </c>
      <c r="F50" s="5" t="str">
        <f t="shared" si="4"/>
        <v>N/A</v>
      </c>
      <c r="G50" s="57" t="s">
        <v>1748</v>
      </c>
      <c r="H50" s="5" t="str">
        <f t="shared" si="5"/>
        <v>N/A</v>
      </c>
      <c r="I50" s="6" t="s">
        <v>1748</v>
      </c>
      <c r="J50" s="6" t="s">
        <v>1748</v>
      </c>
      <c r="K50" s="111" t="str">
        <f t="shared" si="0"/>
        <v>N/A</v>
      </c>
    </row>
    <row r="51" spans="1:11" x14ac:dyDescent="0.25">
      <c r="A51" s="134" t="s">
        <v>351</v>
      </c>
      <c r="B51" s="22" t="s">
        <v>213</v>
      </c>
      <c r="C51" s="56">
        <v>20233732</v>
      </c>
      <c r="D51" s="22" t="s">
        <v>213</v>
      </c>
      <c r="E51" s="23">
        <v>22737906</v>
      </c>
      <c r="F51" s="22" t="s">
        <v>213</v>
      </c>
      <c r="G51" s="23">
        <v>24905733</v>
      </c>
      <c r="H51" s="22" t="s">
        <v>213</v>
      </c>
      <c r="I51" s="6">
        <v>12.38</v>
      </c>
      <c r="J51" s="6">
        <v>9.5340000000000007</v>
      </c>
      <c r="K51" s="111" t="str">
        <f t="shared" si="0"/>
        <v>Yes</v>
      </c>
    </row>
    <row r="52" spans="1:11" x14ac:dyDescent="0.25">
      <c r="A52" s="134" t="s">
        <v>352</v>
      </c>
      <c r="B52" s="22" t="s">
        <v>213</v>
      </c>
      <c r="C52" s="57">
        <v>99.386628231000003</v>
      </c>
      <c r="D52" s="5" t="str">
        <f t="shared" ref="D52:D54" si="6">IF($B52="N/A","N/A",IF(C52&gt;15,"No",IF(C52&lt;-15,"No","Yes")))</f>
        <v>N/A</v>
      </c>
      <c r="E52" s="4">
        <v>99.434552152999998</v>
      </c>
      <c r="F52" s="5" t="str">
        <f t="shared" ref="F52:F54" si="7">IF($B52="N/A","N/A",IF(E52&gt;15,"No",IF(E52&lt;-15,"No","Yes")))</f>
        <v>N/A</v>
      </c>
      <c r="G52" s="4">
        <v>99.328801123999995</v>
      </c>
      <c r="H52" s="5" t="str">
        <f t="shared" ref="H52:H54" si="8">IF($B52="N/A","N/A",IF(G52&gt;15,"No",IF(G52&lt;-15,"No","Yes")))</f>
        <v>N/A</v>
      </c>
      <c r="I52" s="6">
        <v>4.82E-2</v>
      </c>
      <c r="J52" s="6">
        <v>-0.106</v>
      </c>
      <c r="K52" s="111" t="str">
        <f t="shared" si="0"/>
        <v>Yes</v>
      </c>
    </row>
    <row r="53" spans="1:11" x14ac:dyDescent="0.25">
      <c r="A53" s="134" t="s">
        <v>353</v>
      </c>
      <c r="B53" s="22" t="s">
        <v>213</v>
      </c>
      <c r="C53" s="57">
        <v>0</v>
      </c>
      <c r="D53" s="5" t="str">
        <f t="shared" si="6"/>
        <v>N/A</v>
      </c>
      <c r="E53" s="4">
        <v>0</v>
      </c>
      <c r="F53" s="5" t="str">
        <f t="shared" si="7"/>
        <v>N/A</v>
      </c>
      <c r="G53" s="4">
        <v>0</v>
      </c>
      <c r="H53" s="5" t="str">
        <f t="shared" si="8"/>
        <v>N/A</v>
      </c>
      <c r="I53" s="6" t="s">
        <v>1748</v>
      </c>
      <c r="J53" s="6" t="s">
        <v>1748</v>
      </c>
      <c r="K53" s="111" t="str">
        <f t="shared" si="0"/>
        <v>N/A</v>
      </c>
    </row>
    <row r="54" spans="1:11" x14ac:dyDescent="0.25">
      <c r="A54" s="135" t="s">
        <v>354</v>
      </c>
      <c r="B54" s="119" t="s">
        <v>213</v>
      </c>
      <c r="C54" s="136">
        <v>0.36515754979999998</v>
      </c>
      <c r="D54" s="120" t="str">
        <f t="shared" si="6"/>
        <v>N/A</v>
      </c>
      <c r="E54" s="124">
        <v>0.36141410740000002</v>
      </c>
      <c r="F54" s="120" t="str">
        <f t="shared" si="7"/>
        <v>N/A</v>
      </c>
      <c r="G54" s="124">
        <v>0.54430038260000002</v>
      </c>
      <c r="H54" s="120" t="str">
        <f t="shared" si="8"/>
        <v>N/A</v>
      </c>
      <c r="I54" s="121">
        <v>-1.03</v>
      </c>
      <c r="J54" s="121">
        <v>50.6</v>
      </c>
      <c r="K54" s="122" t="str">
        <f t="shared" si="0"/>
        <v>No</v>
      </c>
    </row>
    <row r="55" spans="1:11" ht="12" customHeight="1" x14ac:dyDescent="0.25">
      <c r="A55" s="200" t="s">
        <v>1633</v>
      </c>
      <c r="B55" s="201"/>
      <c r="C55" s="201"/>
      <c r="D55" s="201"/>
      <c r="E55" s="201"/>
      <c r="F55" s="201"/>
      <c r="G55" s="201"/>
      <c r="H55" s="201"/>
      <c r="I55" s="201"/>
      <c r="J55" s="201"/>
      <c r="K55" s="202"/>
    </row>
    <row r="56" spans="1:11" x14ac:dyDescent="0.25">
      <c r="A56" s="192" t="s">
        <v>1631</v>
      </c>
      <c r="B56" s="193"/>
      <c r="C56" s="193"/>
      <c r="D56" s="193"/>
      <c r="E56" s="193"/>
      <c r="F56" s="193"/>
      <c r="G56" s="193"/>
      <c r="H56" s="193"/>
      <c r="I56" s="193"/>
      <c r="J56" s="193"/>
      <c r="K56" s="194"/>
    </row>
    <row r="57" spans="1:11" x14ac:dyDescent="0.25">
      <c r="A57" s="195" t="s">
        <v>1732</v>
      </c>
      <c r="B57" s="195"/>
      <c r="C57" s="195"/>
      <c r="D57" s="195"/>
      <c r="E57" s="195"/>
      <c r="F57" s="195"/>
      <c r="G57" s="195"/>
      <c r="H57" s="195"/>
      <c r="I57" s="195"/>
      <c r="J57" s="195"/>
      <c r="K57" s="196"/>
    </row>
  </sheetData>
  <mergeCells count="7">
    <mergeCell ref="A57:K57"/>
    <mergeCell ref="A1:K1"/>
    <mergeCell ref="A2:K2"/>
    <mergeCell ref="A4:K4"/>
    <mergeCell ref="A55:K55"/>
    <mergeCell ref="A56:K56"/>
    <mergeCell ref="A3:K3"/>
  </mergeCells>
  <phoneticPr fontId="0" type="noConversion"/>
  <printOptions headings="1"/>
  <pageMargins left="0.75" right="0.75" top="1" bottom="0.75" header="0.5" footer="0.5"/>
  <pageSetup scale="56" orientation="landscape" useFirstPageNumber="1" r:id="rId1"/>
  <headerFooter alignWithMargins="0">
    <oddFooter>&amp;R&amp;A Page &amp;P</oddFooter>
  </headerFooter>
  <rowBreaks count="1" manualBreakCount="1">
    <brk id="50" max="10" man="1"/>
  </rowBreaks>
  <tableParts count="1">
    <tablePart r:id="rId2"/>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33"/>
  <sheetViews>
    <sheetView zoomScaleNormal="100" workbookViewId="0">
      <pane xSplit="2" ySplit="5" topLeftCell="F117"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58"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83" t="s">
        <v>1723</v>
      </c>
      <c r="B1" s="184"/>
      <c r="C1" s="184"/>
      <c r="D1" s="184"/>
      <c r="E1" s="184"/>
      <c r="F1" s="184"/>
      <c r="G1" s="184"/>
      <c r="H1" s="184"/>
      <c r="I1" s="184"/>
      <c r="J1" s="184"/>
      <c r="K1" s="185"/>
    </row>
    <row r="2" spans="1:11" ht="12.75" customHeight="1" x14ac:dyDescent="0.3">
      <c r="A2" s="189" t="s">
        <v>1584</v>
      </c>
      <c r="B2" s="190"/>
      <c r="C2" s="190"/>
      <c r="D2" s="190"/>
      <c r="E2" s="190"/>
      <c r="F2" s="190"/>
      <c r="G2" s="190"/>
      <c r="H2" s="190"/>
      <c r="I2" s="190"/>
      <c r="J2" s="190"/>
      <c r="K2" s="191"/>
    </row>
    <row r="3" spans="1:11" ht="13" x14ac:dyDescent="0.3">
      <c r="A3" s="189" t="s">
        <v>1747</v>
      </c>
      <c r="B3" s="190"/>
      <c r="C3" s="190"/>
      <c r="D3" s="190"/>
      <c r="E3" s="190"/>
      <c r="F3" s="190"/>
      <c r="G3" s="190"/>
      <c r="H3" s="190"/>
      <c r="I3" s="190"/>
      <c r="J3" s="190"/>
      <c r="K3" s="191"/>
    </row>
    <row r="4" spans="1:11" ht="13" x14ac:dyDescent="0.3">
      <c r="A4" s="186" t="s">
        <v>648</v>
      </c>
      <c r="B4" s="187"/>
      <c r="C4" s="187"/>
      <c r="D4" s="187"/>
      <c r="E4" s="187"/>
      <c r="F4" s="187"/>
      <c r="G4" s="187"/>
      <c r="H4" s="187"/>
      <c r="I4" s="187"/>
      <c r="J4" s="187"/>
      <c r="K4" s="188"/>
    </row>
    <row r="5" spans="1:11" ht="52" x14ac:dyDescent="0.3">
      <c r="A5" s="114" t="s">
        <v>11</v>
      </c>
      <c r="B5" s="115" t="s">
        <v>212</v>
      </c>
      <c r="C5" s="115" t="s">
        <v>649</v>
      </c>
      <c r="D5" s="115" t="s">
        <v>1724</v>
      </c>
      <c r="E5" s="115" t="s">
        <v>1694</v>
      </c>
      <c r="F5" s="115" t="s">
        <v>1721</v>
      </c>
      <c r="G5" s="115" t="s">
        <v>1718</v>
      </c>
      <c r="H5" s="115" t="s">
        <v>1719</v>
      </c>
      <c r="I5" s="116" t="s">
        <v>1725</v>
      </c>
      <c r="J5" s="116" t="s">
        <v>1722</v>
      </c>
      <c r="K5" s="117" t="s">
        <v>650</v>
      </c>
    </row>
    <row r="6" spans="1:11" x14ac:dyDescent="0.25">
      <c r="A6" s="130" t="s">
        <v>12</v>
      </c>
      <c r="B6" s="22" t="s">
        <v>213</v>
      </c>
      <c r="C6" s="56">
        <v>18253835</v>
      </c>
      <c r="D6" s="5" t="str">
        <f>IF($B6="N/A","N/A",IF(C6&gt;15,"No",IF(C6&lt;-15,"No","Yes")))</f>
        <v>N/A</v>
      </c>
      <c r="E6" s="23">
        <v>19117217</v>
      </c>
      <c r="F6" s="5" t="str">
        <f>IF($B6="N/A","N/A",IF(E6&gt;15,"No",IF(E6&lt;-15,"No","Yes")))</f>
        <v>N/A</v>
      </c>
      <c r="G6" s="23">
        <v>20087880</v>
      </c>
      <c r="H6" s="5" t="str">
        <f>IF($B6="N/A","N/A",IF(G6&gt;15,"No",IF(G6&lt;-15,"No","Yes")))</f>
        <v>N/A</v>
      </c>
      <c r="I6" s="6">
        <v>4.7300000000000004</v>
      </c>
      <c r="J6" s="6">
        <v>5.077</v>
      </c>
      <c r="K6" s="111" t="str">
        <f t="shared" ref="K6:K15" si="0">IF(J6="Div by 0", "N/A", IF(J6="N/A","N/A", IF(J6&gt;30, "No", IF(J6&lt;-30, "No", "Yes"))))</f>
        <v>Yes</v>
      </c>
    </row>
    <row r="7" spans="1:11" x14ac:dyDescent="0.25">
      <c r="A7" s="130" t="s">
        <v>30</v>
      </c>
      <c r="B7" s="22" t="s">
        <v>246</v>
      </c>
      <c r="C7" s="57">
        <v>100</v>
      </c>
      <c r="D7" s="5" t="str">
        <f>IF($B7="N/A","N/A",IF(C7&gt;95,"Yes","No"))</f>
        <v>Yes</v>
      </c>
      <c r="E7" s="4">
        <v>100</v>
      </c>
      <c r="F7" s="5" t="str">
        <f>IF($B7="N/A","N/A",IF(E7&gt;95,"Yes","No"))</f>
        <v>Yes</v>
      </c>
      <c r="G7" s="4">
        <v>100</v>
      </c>
      <c r="H7" s="5" t="str">
        <f>IF($B7="N/A","N/A",IF(G7&gt;95,"Yes","No"))</f>
        <v>Yes</v>
      </c>
      <c r="I7" s="6">
        <v>0</v>
      </c>
      <c r="J7" s="6">
        <v>0</v>
      </c>
      <c r="K7" s="111" t="str">
        <f t="shared" si="0"/>
        <v>Yes</v>
      </c>
    </row>
    <row r="8" spans="1:11" x14ac:dyDescent="0.25">
      <c r="A8" s="130" t="s">
        <v>29</v>
      </c>
      <c r="B8" s="22" t="s">
        <v>217</v>
      </c>
      <c r="C8" s="57">
        <v>0</v>
      </c>
      <c r="D8" s="5" t="str">
        <f>IF($B8="N/A","N/A",IF(C8=0,"Yes","No"))</f>
        <v>Yes</v>
      </c>
      <c r="E8" s="4">
        <v>0</v>
      </c>
      <c r="F8" s="5" t="str">
        <f>IF($B8="N/A","N/A",IF(E8=0,"Yes","No"))</f>
        <v>Yes</v>
      </c>
      <c r="G8" s="4">
        <v>0</v>
      </c>
      <c r="H8" s="5" t="str">
        <f>IF($B8="N/A","N/A",IF(G8=0,"Yes","No"))</f>
        <v>Yes</v>
      </c>
      <c r="I8" s="6" t="s">
        <v>1748</v>
      </c>
      <c r="J8" s="6" t="s">
        <v>1748</v>
      </c>
      <c r="K8" s="111" t="str">
        <f t="shared" si="0"/>
        <v>N/A</v>
      </c>
    </row>
    <row r="9" spans="1:11" x14ac:dyDescent="0.25">
      <c r="A9" s="130" t="s">
        <v>16</v>
      </c>
      <c r="B9" s="22" t="s">
        <v>213</v>
      </c>
      <c r="C9" s="57">
        <v>4.4127713399999997E-2</v>
      </c>
      <c r="D9" s="5" t="str">
        <f t="shared" ref="D9:D15" si="1">IF($B9="N/A","N/A",IF(C9&gt;15,"No",IF(C9&lt;-15,"No","Yes")))</f>
        <v>N/A</v>
      </c>
      <c r="E9" s="4">
        <v>4.0591682400000002E-2</v>
      </c>
      <c r="F9" s="5" t="str">
        <f t="shared" ref="F9:F15" si="2">IF($B9="N/A","N/A",IF(E9&gt;15,"No",IF(E9&lt;-15,"No","Yes")))</f>
        <v>N/A</v>
      </c>
      <c r="G9" s="4">
        <v>5.1697839699999998E-2</v>
      </c>
      <c r="H9" s="5" t="str">
        <f t="shared" ref="H9:H15" si="3">IF($B9="N/A","N/A",IF(G9&gt;15,"No",IF(G9&lt;-15,"No","Yes")))</f>
        <v>N/A</v>
      </c>
      <c r="I9" s="6">
        <v>-8.01</v>
      </c>
      <c r="J9" s="6">
        <v>27.36</v>
      </c>
      <c r="K9" s="111" t="str">
        <f t="shared" si="0"/>
        <v>Yes</v>
      </c>
    </row>
    <row r="10" spans="1:11" x14ac:dyDescent="0.25">
      <c r="A10" s="130" t="s">
        <v>36</v>
      </c>
      <c r="B10" s="22" t="s">
        <v>213</v>
      </c>
      <c r="C10" s="57">
        <v>0</v>
      </c>
      <c r="D10" s="5" t="str">
        <f t="shared" si="1"/>
        <v>N/A</v>
      </c>
      <c r="E10" s="4">
        <v>0</v>
      </c>
      <c r="F10" s="5" t="str">
        <f t="shared" si="2"/>
        <v>N/A</v>
      </c>
      <c r="G10" s="4">
        <v>3.5967341999999999E-3</v>
      </c>
      <c r="H10" s="5" t="str">
        <f t="shared" si="3"/>
        <v>N/A</v>
      </c>
      <c r="I10" s="6" t="s">
        <v>1748</v>
      </c>
      <c r="J10" s="6" t="s">
        <v>1748</v>
      </c>
      <c r="K10" s="111" t="str">
        <f t="shared" si="0"/>
        <v>N/A</v>
      </c>
    </row>
    <row r="11" spans="1:11" x14ac:dyDescent="0.25">
      <c r="A11" s="130" t="s">
        <v>37</v>
      </c>
      <c r="B11" s="22" t="s">
        <v>213</v>
      </c>
      <c r="C11" s="57">
        <v>0</v>
      </c>
      <c r="D11" s="5" t="str">
        <f t="shared" si="1"/>
        <v>N/A</v>
      </c>
      <c r="E11" s="4">
        <v>4.0092500000000003E-5</v>
      </c>
      <c r="F11" s="5" t="str">
        <f t="shared" si="2"/>
        <v>N/A</v>
      </c>
      <c r="G11" s="4">
        <v>0</v>
      </c>
      <c r="H11" s="5" t="str">
        <f t="shared" si="3"/>
        <v>N/A</v>
      </c>
      <c r="I11" s="6" t="s">
        <v>1748</v>
      </c>
      <c r="J11" s="6">
        <v>-100</v>
      </c>
      <c r="K11" s="111" t="str">
        <f t="shared" si="0"/>
        <v>No</v>
      </c>
    </row>
    <row r="12" spans="1:11" x14ac:dyDescent="0.25">
      <c r="A12" s="130" t="s">
        <v>38</v>
      </c>
      <c r="B12" s="22" t="s">
        <v>213</v>
      </c>
      <c r="C12" s="57">
        <v>5.11806463E-2</v>
      </c>
      <c r="D12" s="5" t="str">
        <f t="shared" si="1"/>
        <v>N/A</v>
      </c>
      <c r="E12" s="4">
        <v>4.7416688800000002E-2</v>
      </c>
      <c r="F12" s="5" t="str">
        <f t="shared" si="2"/>
        <v>N/A</v>
      </c>
      <c r="G12" s="4">
        <v>5.9273100299999999E-2</v>
      </c>
      <c r="H12" s="5" t="str">
        <f t="shared" si="3"/>
        <v>N/A</v>
      </c>
      <c r="I12" s="6">
        <v>-7.35</v>
      </c>
      <c r="J12" s="6">
        <v>25</v>
      </c>
      <c r="K12" s="111" t="str">
        <f t="shared" si="0"/>
        <v>Yes</v>
      </c>
    </row>
    <row r="13" spans="1:11" x14ac:dyDescent="0.25">
      <c r="A13" s="130" t="s">
        <v>863</v>
      </c>
      <c r="B13" s="22" t="s">
        <v>213</v>
      </c>
      <c r="C13" s="57">
        <v>0</v>
      </c>
      <c r="D13" s="5" t="str">
        <f t="shared" si="1"/>
        <v>N/A</v>
      </c>
      <c r="E13" s="4">
        <v>0</v>
      </c>
      <c r="F13" s="5" t="str">
        <f t="shared" si="2"/>
        <v>N/A</v>
      </c>
      <c r="G13" s="4">
        <v>0</v>
      </c>
      <c r="H13" s="5" t="str">
        <f t="shared" si="3"/>
        <v>N/A</v>
      </c>
      <c r="I13" s="6" t="s">
        <v>1748</v>
      </c>
      <c r="J13" s="6" t="s">
        <v>1748</v>
      </c>
      <c r="K13" s="111" t="str">
        <f t="shared" si="0"/>
        <v>N/A</v>
      </c>
    </row>
    <row r="14" spans="1:11" x14ac:dyDescent="0.25">
      <c r="A14" s="130" t="s">
        <v>864</v>
      </c>
      <c r="B14" s="22" t="s">
        <v>213</v>
      </c>
      <c r="C14" s="57">
        <v>0</v>
      </c>
      <c r="D14" s="5" t="str">
        <f t="shared" si="1"/>
        <v>N/A</v>
      </c>
      <c r="E14" s="4">
        <v>1.0543900000000001E-5</v>
      </c>
      <c r="F14" s="5" t="str">
        <f t="shared" si="2"/>
        <v>N/A</v>
      </c>
      <c r="G14" s="4">
        <v>0</v>
      </c>
      <c r="H14" s="5" t="str">
        <f t="shared" si="3"/>
        <v>N/A</v>
      </c>
      <c r="I14" s="6" t="s">
        <v>1748</v>
      </c>
      <c r="J14" s="6">
        <v>-100</v>
      </c>
      <c r="K14" s="111" t="str">
        <f t="shared" si="0"/>
        <v>No</v>
      </c>
    </row>
    <row r="15" spans="1:11" x14ac:dyDescent="0.25">
      <c r="A15" s="130" t="s">
        <v>161</v>
      </c>
      <c r="B15" s="22" t="s">
        <v>213</v>
      </c>
      <c r="C15" s="57">
        <v>69.023139521000004</v>
      </c>
      <c r="D15" s="5" t="str">
        <f t="shared" si="1"/>
        <v>N/A</v>
      </c>
      <c r="E15" s="4">
        <v>68.888222589999998</v>
      </c>
      <c r="F15" s="5" t="str">
        <f t="shared" si="2"/>
        <v>N/A</v>
      </c>
      <c r="G15" s="4">
        <v>68.172943087999997</v>
      </c>
      <c r="H15" s="5" t="str">
        <f t="shared" si="3"/>
        <v>N/A</v>
      </c>
      <c r="I15" s="6">
        <v>-0.19500000000000001</v>
      </c>
      <c r="J15" s="6">
        <v>-1.04</v>
      </c>
      <c r="K15" s="111" t="str">
        <f t="shared" si="0"/>
        <v>Yes</v>
      </c>
    </row>
    <row r="16" spans="1:11" x14ac:dyDescent="0.25">
      <c r="A16" s="130" t="s">
        <v>162</v>
      </c>
      <c r="B16" s="22" t="s">
        <v>246</v>
      </c>
      <c r="C16" s="57">
        <v>98.381189487</v>
      </c>
      <c r="D16" s="5" t="str">
        <f>IF($B16="N/A","N/A",IF(C16&gt;95,"Yes","No"))</f>
        <v>Yes</v>
      </c>
      <c r="E16" s="4">
        <v>98.466753816999997</v>
      </c>
      <c r="F16" s="5" t="str">
        <f>IF($B16="N/A","N/A",IF(E16&gt;95,"Yes","No"))</f>
        <v>Yes</v>
      </c>
      <c r="G16" s="4">
        <v>91.548635297000004</v>
      </c>
      <c r="H16" s="5" t="str">
        <f>IF($B16="N/A","N/A",IF(G16&gt;95,"Yes","No"))</f>
        <v>No</v>
      </c>
      <c r="I16" s="6">
        <v>8.6999999999999994E-2</v>
      </c>
      <c r="J16" s="6">
        <v>-7.03</v>
      </c>
      <c r="K16" s="111" t="str">
        <f t="shared" ref="K16:K26" si="4">IF(J16="Div by 0", "N/A", IF(J16="N/A","N/A", IF(J16&gt;30, "No", IF(J16&lt;-30, "No", "Yes"))))</f>
        <v>Yes</v>
      </c>
    </row>
    <row r="17" spans="1:11" x14ac:dyDescent="0.25">
      <c r="A17" s="130" t="s">
        <v>865</v>
      </c>
      <c r="B17" s="38" t="s">
        <v>247</v>
      </c>
      <c r="C17" s="57">
        <v>31.181710583000001</v>
      </c>
      <c r="D17" s="5" t="str">
        <f>IF($B17="N/A","N/A",IF(C17&gt;90,"No",IF(C17&lt;50,"No","Yes")))</f>
        <v>No</v>
      </c>
      <c r="E17" s="4">
        <v>31.879242674</v>
      </c>
      <c r="F17" s="5" t="str">
        <f>IF($B17="N/A","N/A",IF(E17&gt;90,"No",IF(E17&lt;50,"No","Yes")))</f>
        <v>No</v>
      </c>
      <c r="G17" s="4">
        <v>30.749880027</v>
      </c>
      <c r="H17" s="5" t="str">
        <f>IF($B17="N/A","N/A",IF(G17&gt;90,"No",IF(G17&lt;50,"No","Yes")))</f>
        <v>No</v>
      </c>
      <c r="I17" s="6">
        <v>2.2370000000000001</v>
      </c>
      <c r="J17" s="6">
        <v>-3.54</v>
      </c>
      <c r="K17" s="111" t="str">
        <f t="shared" si="4"/>
        <v>Yes</v>
      </c>
    </row>
    <row r="18" spans="1:11" x14ac:dyDescent="0.25">
      <c r="A18" s="130" t="s">
        <v>866</v>
      </c>
      <c r="B18" s="38" t="s">
        <v>224</v>
      </c>
      <c r="C18" s="57">
        <v>55.865312686000003</v>
      </c>
      <c r="D18" s="5" t="str">
        <f t="shared" ref="D18:D23" si="5">IF($B18="N/A","N/A",IF(C18&gt;5,"No",IF(C18&lt;=0,"No","Yes")))</f>
        <v>No</v>
      </c>
      <c r="E18" s="4">
        <v>56.449759397999998</v>
      </c>
      <c r="F18" s="5" t="str">
        <f t="shared" ref="F18:F23" si="6">IF($B18="N/A","N/A",IF(E18&gt;5,"No",IF(E18&lt;=0,"No","Yes")))</f>
        <v>No</v>
      </c>
      <c r="G18" s="4">
        <v>51.540366628999998</v>
      </c>
      <c r="H18" s="5" t="str">
        <f t="shared" ref="H18:H23" si="7">IF($B18="N/A","N/A",IF(G18&gt;5,"No",IF(G18&lt;=0,"No","Yes")))</f>
        <v>No</v>
      </c>
      <c r="I18" s="6">
        <v>1.046</v>
      </c>
      <c r="J18" s="6">
        <v>-8.6999999999999993</v>
      </c>
      <c r="K18" s="111" t="str">
        <f t="shared" si="4"/>
        <v>Yes</v>
      </c>
    </row>
    <row r="19" spans="1:11" x14ac:dyDescent="0.25">
      <c r="A19" s="130" t="s">
        <v>867</v>
      </c>
      <c r="B19" s="38" t="s">
        <v>224</v>
      </c>
      <c r="C19" s="57">
        <v>2.7271912997999999</v>
      </c>
      <c r="D19" s="5" t="str">
        <f t="shared" si="5"/>
        <v>Yes</v>
      </c>
      <c r="E19" s="4">
        <v>2.3659196838000001</v>
      </c>
      <c r="F19" s="5" t="str">
        <f t="shared" si="6"/>
        <v>Yes</v>
      </c>
      <c r="G19" s="4">
        <v>2.0714629915999998</v>
      </c>
      <c r="H19" s="5" t="str">
        <f t="shared" si="7"/>
        <v>Yes</v>
      </c>
      <c r="I19" s="6">
        <v>-13.2</v>
      </c>
      <c r="J19" s="6">
        <v>-12.4</v>
      </c>
      <c r="K19" s="111" t="str">
        <f t="shared" si="4"/>
        <v>Yes</v>
      </c>
    </row>
    <row r="20" spans="1:11" x14ac:dyDescent="0.25">
      <c r="A20" s="130" t="s">
        <v>868</v>
      </c>
      <c r="B20" s="38" t="s">
        <v>224</v>
      </c>
      <c r="C20" s="57">
        <v>0.73915974370000004</v>
      </c>
      <c r="D20" s="5" t="str">
        <f t="shared" si="5"/>
        <v>Yes</v>
      </c>
      <c r="E20" s="4">
        <v>0.4357381098</v>
      </c>
      <c r="F20" s="5" t="str">
        <f t="shared" si="6"/>
        <v>Yes</v>
      </c>
      <c r="G20" s="4">
        <v>0.39752328269999998</v>
      </c>
      <c r="H20" s="5" t="str">
        <f t="shared" si="7"/>
        <v>Yes</v>
      </c>
      <c r="I20" s="6">
        <v>-41</v>
      </c>
      <c r="J20" s="6">
        <v>-8.77</v>
      </c>
      <c r="K20" s="111" t="str">
        <f t="shared" si="4"/>
        <v>Yes</v>
      </c>
    </row>
    <row r="21" spans="1:11" x14ac:dyDescent="0.25">
      <c r="A21" s="130" t="s">
        <v>869</v>
      </c>
      <c r="B21" s="22" t="s">
        <v>213</v>
      </c>
      <c r="C21" s="57">
        <v>8.3122259000000004E-2</v>
      </c>
      <c r="D21" s="5" t="str">
        <f t="shared" si="5"/>
        <v>N/A</v>
      </c>
      <c r="E21" s="4">
        <v>8.0942743900000003E-2</v>
      </c>
      <c r="F21" s="5" t="str">
        <f t="shared" si="6"/>
        <v>N/A</v>
      </c>
      <c r="G21" s="4">
        <v>8.6962885099999998E-2</v>
      </c>
      <c r="H21" s="5" t="str">
        <f t="shared" si="7"/>
        <v>N/A</v>
      </c>
      <c r="I21" s="6">
        <v>-2.62</v>
      </c>
      <c r="J21" s="6">
        <v>7.4379999999999997</v>
      </c>
      <c r="K21" s="111" t="str">
        <f t="shared" si="4"/>
        <v>Yes</v>
      </c>
    </row>
    <row r="22" spans="1:11" x14ac:dyDescent="0.25">
      <c r="A22" s="130" t="s">
        <v>1717</v>
      </c>
      <c r="B22" s="22" t="s">
        <v>213</v>
      </c>
      <c r="C22" s="57">
        <v>0</v>
      </c>
      <c r="D22" s="5" t="str">
        <f t="shared" si="5"/>
        <v>N/A</v>
      </c>
      <c r="E22" s="4">
        <v>0</v>
      </c>
      <c r="F22" s="5" t="str">
        <f t="shared" si="6"/>
        <v>N/A</v>
      </c>
      <c r="G22" s="4">
        <v>0</v>
      </c>
      <c r="H22" s="5" t="str">
        <f t="shared" si="7"/>
        <v>N/A</v>
      </c>
      <c r="I22" s="6" t="s">
        <v>1748</v>
      </c>
      <c r="J22" s="6" t="s">
        <v>1748</v>
      </c>
      <c r="K22" s="111" t="str">
        <f t="shared" si="4"/>
        <v>N/A</v>
      </c>
    </row>
    <row r="23" spans="1:11" x14ac:dyDescent="0.25">
      <c r="A23" s="130" t="s">
        <v>870</v>
      </c>
      <c r="B23" s="22" t="s">
        <v>213</v>
      </c>
      <c r="C23" s="57">
        <v>1.150443E-4</v>
      </c>
      <c r="D23" s="5" t="str">
        <f t="shared" si="5"/>
        <v>N/A</v>
      </c>
      <c r="E23" s="4">
        <v>0</v>
      </c>
      <c r="F23" s="5" t="str">
        <f t="shared" si="6"/>
        <v>N/A</v>
      </c>
      <c r="G23" s="4">
        <v>0</v>
      </c>
      <c r="H23" s="5" t="str">
        <f t="shared" si="7"/>
        <v>N/A</v>
      </c>
      <c r="I23" s="6">
        <v>-100</v>
      </c>
      <c r="J23" s="6" t="s">
        <v>1748</v>
      </c>
      <c r="K23" s="111" t="str">
        <f t="shared" si="4"/>
        <v>N/A</v>
      </c>
    </row>
    <row r="24" spans="1:11" x14ac:dyDescent="0.25">
      <c r="A24" s="130" t="s">
        <v>871</v>
      </c>
      <c r="B24" s="22" t="s">
        <v>232</v>
      </c>
      <c r="C24" s="57">
        <v>1.5612390491999999</v>
      </c>
      <c r="D24" s="5" t="str">
        <f>IF($B24="N/A","N/A",IF(C24&gt;10,"No",IF(C24&lt;1,"No","Yes")))</f>
        <v>Yes</v>
      </c>
      <c r="E24" s="4">
        <v>1.3968769617000001</v>
      </c>
      <c r="F24" s="5" t="str">
        <f>IF($B24="N/A","N/A",IF(E24&gt;10,"No",IF(E24&lt;1,"No","Yes")))</f>
        <v>Yes</v>
      </c>
      <c r="G24" s="4">
        <v>1.3037612730000001</v>
      </c>
      <c r="H24" s="5" t="str">
        <f>IF($B24="N/A","N/A",IF(G24&gt;10,"No",IF(G24&lt;1,"No","Yes")))</f>
        <v>Yes</v>
      </c>
      <c r="I24" s="6">
        <v>-10.5</v>
      </c>
      <c r="J24" s="6">
        <v>-6.67</v>
      </c>
      <c r="K24" s="111" t="str">
        <f t="shared" si="4"/>
        <v>Yes</v>
      </c>
    </row>
    <row r="25" spans="1:11" x14ac:dyDescent="0.25">
      <c r="A25" s="130" t="s">
        <v>872</v>
      </c>
      <c r="B25" s="60" t="s">
        <v>239</v>
      </c>
      <c r="C25" s="57">
        <v>2.3886761330000001</v>
      </c>
      <c r="D25" s="5" t="str">
        <f>IF($B25="N/A","N/A",IF(C25&gt;10,"No",IF(C25&lt;=0,"No","Yes")))</f>
        <v>Yes</v>
      </c>
      <c r="E25" s="4">
        <v>2.2672337714999999</v>
      </c>
      <c r="F25" s="5" t="str">
        <f>IF($B25="N/A","N/A",IF(E25&gt;10,"No",IF(E25&lt;=0,"No","Yes")))</f>
        <v>Yes</v>
      </c>
      <c r="G25" s="4">
        <v>1.9452874070999999</v>
      </c>
      <c r="H25" s="5" t="str">
        <f>IF($B25="N/A","N/A",IF(G25&gt;10,"No",IF(G25&lt;=0,"No","Yes")))</f>
        <v>Yes</v>
      </c>
      <c r="I25" s="6">
        <v>-5.08</v>
      </c>
      <c r="J25" s="6">
        <v>-14.2</v>
      </c>
      <c r="K25" s="111" t="str">
        <f t="shared" si="4"/>
        <v>Yes</v>
      </c>
    </row>
    <row r="26" spans="1:11" x14ac:dyDescent="0.25">
      <c r="A26" s="130" t="s">
        <v>873</v>
      </c>
      <c r="B26" s="38" t="s">
        <v>248</v>
      </c>
      <c r="C26" s="57">
        <v>0</v>
      </c>
      <c r="D26" s="5" t="str">
        <f>IF($B26="N/A","N/A",IF(C26&gt;=5,"No",IF(C26&lt;0,"No","Yes")))</f>
        <v>Yes</v>
      </c>
      <c r="E26" s="4">
        <v>0</v>
      </c>
      <c r="F26" s="5" t="str">
        <f>IF($B26="N/A","N/A",IF(E26&gt;=5,"No",IF(E26&lt;0,"No","Yes")))</f>
        <v>Yes</v>
      </c>
      <c r="G26" s="4">
        <v>7.2116569791999998</v>
      </c>
      <c r="H26" s="5" t="str">
        <f>IF($B26="N/A","N/A",IF(G26&gt;=5,"No",IF(G26&lt;0,"No","Yes")))</f>
        <v>No</v>
      </c>
      <c r="I26" s="6" t="s">
        <v>1748</v>
      </c>
      <c r="J26" s="6" t="s">
        <v>1748</v>
      </c>
      <c r="K26" s="111" t="str">
        <f t="shared" si="4"/>
        <v>N/A</v>
      </c>
    </row>
    <row r="27" spans="1:11" x14ac:dyDescent="0.25">
      <c r="A27" s="130" t="s">
        <v>14</v>
      </c>
      <c r="B27" s="38" t="s">
        <v>249</v>
      </c>
      <c r="C27" s="57">
        <v>0.2038804448</v>
      </c>
      <c r="D27" s="5" t="str">
        <f>IF($B27="N/A","N/A",IF(C27&gt;15,"No",IF(C27&lt;=0,"No","Yes")))</f>
        <v>Yes</v>
      </c>
      <c r="E27" s="4">
        <v>0.2169353416</v>
      </c>
      <c r="F27" s="5" t="str">
        <f>IF($B27="N/A","N/A",IF(E27&gt;15,"No",IF(E27&lt;=0,"No","Yes")))</f>
        <v>Yes</v>
      </c>
      <c r="G27" s="4">
        <v>0.34728901210000002</v>
      </c>
      <c r="H27" s="5" t="str">
        <f>IF($B27="N/A","N/A",IF(G27&gt;15,"No",IF(G27&lt;=0,"No","Yes")))</f>
        <v>Yes</v>
      </c>
      <c r="I27" s="6">
        <v>6.4029999999999996</v>
      </c>
      <c r="J27" s="6">
        <v>60.09</v>
      </c>
      <c r="K27" s="111" t="str">
        <f>IF(J27="Div by 0", "N/A", IF(J27="N/A","N/A", IF(J27&gt;30, "No", IF(J27&lt;-30, "No", "Yes"))))</f>
        <v>No</v>
      </c>
    </row>
    <row r="28" spans="1:11" x14ac:dyDescent="0.25">
      <c r="A28" s="130" t="s">
        <v>874</v>
      </c>
      <c r="B28" s="22" t="s">
        <v>213</v>
      </c>
      <c r="C28" s="59">
        <v>152.38077709000001</v>
      </c>
      <c r="D28" s="5" t="str">
        <f>IF($B28="N/A","N/A",IF(C28&gt;15,"No",IF(C28&lt;-15,"No","Yes")))</f>
        <v>N/A</v>
      </c>
      <c r="E28" s="24">
        <v>173.63341532000001</v>
      </c>
      <c r="F28" s="5" t="str">
        <f>IF($B28="N/A","N/A",IF(E28&gt;15,"No",IF(E28&lt;-15,"No","Yes")))</f>
        <v>N/A</v>
      </c>
      <c r="G28" s="24">
        <v>107.99749151</v>
      </c>
      <c r="H28" s="5" t="str">
        <f>IF($B28="N/A","N/A",IF(G28&gt;15,"No",IF(G28&lt;-15,"No","Yes")))</f>
        <v>N/A</v>
      </c>
      <c r="I28" s="6">
        <v>13.95</v>
      </c>
      <c r="J28" s="6">
        <v>-37.799999999999997</v>
      </c>
      <c r="K28" s="111" t="str">
        <f>IF(J28="Div by 0", "N/A", IF(J28="N/A","N/A", IF(J28&gt;30, "No", IF(J28&lt;-30, "No", "Yes"))))</f>
        <v>No</v>
      </c>
    </row>
    <row r="29" spans="1:11" x14ac:dyDescent="0.25">
      <c r="A29" s="130" t="s">
        <v>376</v>
      </c>
      <c r="B29" s="22" t="s">
        <v>250</v>
      </c>
      <c r="C29" s="57">
        <v>4.7542502712000001</v>
      </c>
      <c r="D29" s="5" t="str">
        <f>IF($B29="N/A","N/A",IF(C29&gt;35,"No",IF(C29&lt;10,"No","Yes")))</f>
        <v>No</v>
      </c>
      <c r="E29" s="4">
        <v>4.2354805095000003</v>
      </c>
      <c r="F29" s="5" t="str">
        <f>IF($B29="N/A","N/A",IF(E29&gt;35,"No",IF(E29&lt;10,"No","Yes")))</f>
        <v>No</v>
      </c>
      <c r="G29" s="4">
        <v>4.9497856419000001</v>
      </c>
      <c r="H29" s="5" t="str">
        <f>IF($B29="N/A","N/A",IF(G29&gt;35,"No",IF(G29&lt;10,"No","Yes")))</f>
        <v>No</v>
      </c>
      <c r="I29" s="6">
        <v>-10.9</v>
      </c>
      <c r="J29" s="6">
        <v>16.86</v>
      </c>
      <c r="K29" s="111" t="str">
        <f t="shared" ref="K29:K54" si="8">IF(J29="Div by 0", "N/A", IF(J29="N/A","N/A", IF(J29&gt;30, "No", IF(J29&lt;-30, "No", "Yes"))))</f>
        <v>Yes</v>
      </c>
    </row>
    <row r="30" spans="1:11" x14ac:dyDescent="0.25">
      <c r="A30" s="130" t="s">
        <v>377</v>
      </c>
      <c r="B30" s="22" t="s">
        <v>251</v>
      </c>
      <c r="C30" s="57">
        <v>14.807343224</v>
      </c>
      <c r="D30" s="5" t="str">
        <f>IF($B30="N/A","N/A",IF(C30&gt;20,"No",IF(C30&lt;2,"No","Yes")))</f>
        <v>Yes</v>
      </c>
      <c r="E30" s="4">
        <v>15.112503038</v>
      </c>
      <c r="F30" s="5" t="str">
        <f>IF($B30="N/A","N/A",IF(E30&gt;20,"No",IF(E30&lt;2,"No","Yes")))</f>
        <v>Yes</v>
      </c>
      <c r="G30" s="4">
        <v>15.12836596</v>
      </c>
      <c r="H30" s="5" t="str">
        <f>IF($B30="N/A","N/A",IF(G30&gt;20,"No",IF(G30&lt;2,"No","Yes")))</f>
        <v>Yes</v>
      </c>
      <c r="I30" s="6">
        <v>2.0609999999999999</v>
      </c>
      <c r="J30" s="6">
        <v>0.105</v>
      </c>
      <c r="K30" s="111" t="str">
        <f t="shared" si="8"/>
        <v>Yes</v>
      </c>
    </row>
    <row r="31" spans="1:11" x14ac:dyDescent="0.25">
      <c r="A31" s="130" t="s">
        <v>378</v>
      </c>
      <c r="B31" s="22" t="s">
        <v>252</v>
      </c>
      <c r="C31" s="57">
        <v>0</v>
      </c>
      <c r="D31" s="5" t="str">
        <f>IF($B31="N/A","N/A",IF(C31&gt;8,"No",IF(C31&lt;0.5,"No","Yes")))</f>
        <v>No</v>
      </c>
      <c r="E31" s="4">
        <v>0</v>
      </c>
      <c r="F31" s="5" t="str">
        <f>IF($B31="N/A","N/A",IF(E31&gt;8,"No",IF(E31&lt;0.5,"No","Yes")))</f>
        <v>No</v>
      </c>
      <c r="G31" s="4">
        <v>0</v>
      </c>
      <c r="H31" s="5" t="str">
        <f>IF($B31="N/A","N/A",IF(G31&gt;8,"No",IF(G31&lt;0.5,"No","Yes")))</f>
        <v>No</v>
      </c>
      <c r="I31" s="6" t="s">
        <v>1748</v>
      </c>
      <c r="J31" s="6" t="s">
        <v>1748</v>
      </c>
      <c r="K31" s="111" t="str">
        <f t="shared" si="8"/>
        <v>N/A</v>
      </c>
    </row>
    <row r="32" spans="1:11" x14ac:dyDescent="0.25">
      <c r="A32" s="130" t="s">
        <v>379</v>
      </c>
      <c r="B32" s="22" t="s">
        <v>253</v>
      </c>
      <c r="C32" s="57">
        <v>1.4187210523</v>
      </c>
      <c r="D32" s="5" t="str">
        <f>IF($B32="N/A","N/A",IF(C32&gt;25,"No",IF(C32&lt;3,"No","Yes")))</f>
        <v>No</v>
      </c>
      <c r="E32" s="4">
        <v>1.3576505408999999</v>
      </c>
      <c r="F32" s="5" t="str">
        <f>IF($B32="N/A","N/A",IF(E32&gt;25,"No",IF(E32&lt;3,"No","Yes")))</f>
        <v>No</v>
      </c>
      <c r="G32" s="4">
        <v>1.6608820841</v>
      </c>
      <c r="H32" s="5" t="str">
        <f>IF($B32="N/A","N/A",IF(G32&gt;25,"No",IF(G32&lt;3,"No","Yes")))</f>
        <v>No</v>
      </c>
      <c r="I32" s="6">
        <v>-4.3</v>
      </c>
      <c r="J32" s="6">
        <v>22.34</v>
      </c>
      <c r="K32" s="111" t="str">
        <f t="shared" si="8"/>
        <v>Yes</v>
      </c>
    </row>
    <row r="33" spans="1:11" x14ac:dyDescent="0.25">
      <c r="A33" s="130" t="s">
        <v>380</v>
      </c>
      <c r="B33" s="22" t="s">
        <v>254</v>
      </c>
      <c r="C33" s="57">
        <v>0.36636137009999997</v>
      </c>
      <c r="D33" s="5" t="str">
        <f>IF($B33="N/A","N/A",IF(C33&gt;25,"No",IF(C33&lt;2,"No","Yes")))</f>
        <v>No</v>
      </c>
      <c r="E33" s="4">
        <v>0.40160657280000001</v>
      </c>
      <c r="F33" s="5" t="str">
        <f>IF($B33="N/A","N/A",IF(E33&gt;25,"No",IF(E33&lt;2,"No","Yes")))</f>
        <v>No</v>
      </c>
      <c r="G33" s="4">
        <v>0.4250274295</v>
      </c>
      <c r="H33" s="5" t="str">
        <f>IF($B33="N/A","N/A",IF(G33&gt;25,"No",IF(G33&lt;2,"No","Yes")))</f>
        <v>No</v>
      </c>
      <c r="I33" s="6">
        <v>9.6199999999999992</v>
      </c>
      <c r="J33" s="6">
        <v>5.8319999999999999</v>
      </c>
      <c r="K33" s="111" t="str">
        <f t="shared" si="8"/>
        <v>Yes</v>
      </c>
    </row>
    <row r="34" spans="1:11" x14ac:dyDescent="0.25">
      <c r="A34" s="130" t="s">
        <v>381</v>
      </c>
      <c r="B34" s="22" t="s">
        <v>255</v>
      </c>
      <c r="C34" s="57">
        <v>12.361747545</v>
      </c>
      <c r="D34" s="5" t="str">
        <f>IF($B34="N/A","N/A",IF(C34&gt;25,"No",IF(C34&lt;=0,"No","Yes")))</f>
        <v>Yes</v>
      </c>
      <c r="E34" s="4">
        <v>13.047061190999999</v>
      </c>
      <c r="F34" s="5" t="str">
        <f>IF($B34="N/A","N/A",IF(E34&gt;25,"No",IF(E34&lt;=0,"No","Yes")))</f>
        <v>Yes</v>
      </c>
      <c r="G34" s="4">
        <v>11.220168578999999</v>
      </c>
      <c r="H34" s="5" t="str">
        <f>IF($B34="N/A","N/A",IF(G34&gt;25,"No",IF(G34&lt;=0,"No","Yes")))</f>
        <v>Yes</v>
      </c>
      <c r="I34" s="6">
        <v>5.5439999999999996</v>
      </c>
      <c r="J34" s="6">
        <v>-14</v>
      </c>
      <c r="K34" s="111" t="str">
        <f t="shared" si="8"/>
        <v>Yes</v>
      </c>
    </row>
    <row r="35" spans="1:11" x14ac:dyDescent="0.25">
      <c r="A35" s="130" t="s">
        <v>382</v>
      </c>
      <c r="B35" s="22" t="s">
        <v>256</v>
      </c>
      <c r="C35" s="57">
        <v>3.7569091646000001</v>
      </c>
      <c r="D35" s="5" t="str">
        <f>IF($B35="N/A","N/A",IF(C35&gt;20,"No",IF(C35&lt;4,"No","Yes")))</f>
        <v>No</v>
      </c>
      <c r="E35" s="4">
        <v>3.4113595091</v>
      </c>
      <c r="F35" s="5" t="str">
        <f>IF($B35="N/A","N/A",IF(E35&gt;20,"No",IF(E35&lt;4,"No","Yes")))</f>
        <v>No</v>
      </c>
      <c r="G35" s="4">
        <v>3.2512141649999999</v>
      </c>
      <c r="H35" s="5" t="str">
        <f>IF($B35="N/A","N/A",IF(G35&gt;20,"No",IF(G35&lt;4,"No","Yes")))</f>
        <v>No</v>
      </c>
      <c r="I35" s="6">
        <v>-9.1999999999999993</v>
      </c>
      <c r="J35" s="6">
        <v>-4.6900000000000004</v>
      </c>
      <c r="K35" s="111" t="str">
        <f t="shared" si="8"/>
        <v>Yes</v>
      </c>
    </row>
    <row r="36" spans="1:11" x14ac:dyDescent="0.25">
      <c r="A36" s="130" t="s">
        <v>383</v>
      </c>
      <c r="B36" s="22" t="s">
        <v>257</v>
      </c>
      <c r="C36" s="57">
        <v>0</v>
      </c>
      <c r="D36" s="5" t="str">
        <f>IF($B36="N/A","N/A",IF(C36&gt;=3,"No",IF(C36&lt;0,"No","Yes")))</f>
        <v>Yes</v>
      </c>
      <c r="E36" s="4">
        <v>0</v>
      </c>
      <c r="F36" s="5" t="str">
        <f>IF($B36="N/A","N/A",IF(E36&gt;=3,"No",IF(E36&lt;0,"No","Yes")))</f>
        <v>Yes</v>
      </c>
      <c r="G36" s="4">
        <v>0</v>
      </c>
      <c r="H36" s="5" t="str">
        <f>IF($B36="N/A","N/A",IF(G36&gt;=3,"No",IF(G36&lt;0,"No","Yes")))</f>
        <v>Yes</v>
      </c>
      <c r="I36" s="6" t="s">
        <v>1748</v>
      </c>
      <c r="J36" s="6" t="s">
        <v>1748</v>
      </c>
      <c r="K36" s="111" t="str">
        <f t="shared" si="8"/>
        <v>N/A</v>
      </c>
    </row>
    <row r="37" spans="1:11" x14ac:dyDescent="0.25">
      <c r="A37" s="130" t="s">
        <v>384</v>
      </c>
      <c r="B37" s="22" t="s">
        <v>258</v>
      </c>
      <c r="C37" s="57">
        <v>6.9042039658999999</v>
      </c>
      <c r="D37" s="5" t="str">
        <f>IF($B37="N/A","N/A",IF(C37&gt;=25,"No",IF(C37&lt;0,"No","Yes")))</f>
        <v>Yes</v>
      </c>
      <c r="E37" s="4">
        <v>6.5007736219999996</v>
      </c>
      <c r="F37" s="5" t="str">
        <f>IF($B37="N/A","N/A",IF(E37&gt;=25,"No",IF(E37&lt;0,"No","Yes")))</f>
        <v>Yes</v>
      </c>
      <c r="G37" s="4">
        <v>8.6573595620999999</v>
      </c>
      <c r="H37" s="5" t="str">
        <f>IF($B37="N/A","N/A",IF(G37&gt;=25,"No",IF(G37&lt;0,"No","Yes")))</f>
        <v>Yes</v>
      </c>
      <c r="I37" s="6">
        <v>-5.84</v>
      </c>
      <c r="J37" s="6">
        <v>33.17</v>
      </c>
      <c r="K37" s="111" t="str">
        <f t="shared" si="8"/>
        <v>No</v>
      </c>
    </row>
    <row r="38" spans="1:11" x14ac:dyDescent="0.25">
      <c r="A38" s="130" t="s">
        <v>385</v>
      </c>
      <c r="B38" s="22" t="s">
        <v>221</v>
      </c>
      <c r="C38" s="57">
        <v>2.6980522174999999</v>
      </c>
      <c r="D38" s="5" t="str">
        <f>IF($B38="N/A","N/A",IF(C38&gt;3,"Yes","No"))</f>
        <v>No</v>
      </c>
      <c r="E38" s="4">
        <v>2.7216095312999999</v>
      </c>
      <c r="F38" s="5" t="str">
        <f>IF($B38="N/A","N/A",IF(E38&gt;3,"Yes","No"))</f>
        <v>No</v>
      </c>
      <c r="G38" s="4">
        <v>2.6924344430999998</v>
      </c>
      <c r="H38" s="5" t="str">
        <f>IF($B38="N/A","N/A",IF(G38&gt;3,"Yes","No"))</f>
        <v>No</v>
      </c>
      <c r="I38" s="6">
        <v>0.87309999999999999</v>
      </c>
      <c r="J38" s="6">
        <v>-1.07</v>
      </c>
      <c r="K38" s="111" t="str">
        <f t="shared" si="8"/>
        <v>Yes</v>
      </c>
    </row>
    <row r="39" spans="1:11" x14ac:dyDescent="0.25">
      <c r="A39" s="130" t="s">
        <v>386</v>
      </c>
      <c r="B39" s="22" t="s">
        <v>220</v>
      </c>
      <c r="C39" s="57">
        <v>0.22367354589999999</v>
      </c>
      <c r="D39" s="5" t="str">
        <f>IF($B39="N/A","N/A",IF(C39&gt;1,"Yes","No"))</f>
        <v>No</v>
      </c>
      <c r="E39" s="4">
        <v>0.45718474609999998</v>
      </c>
      <c r="F39" s="5" t="str">
        <f>IF($B39="N/A","N/A",IF(E39&gt;1,"Yes","No"))</f>
        <v>No</v>
      </c>
      <c r="G39" s="4">
        <v>0.45401007970000001</v>
      </c>
      <c r="H39" s="5" t="str">
        <f>IF($B39="N/A","N/A",IF(G39&gt;1,"Yes","No"))</f>
        <v>No</v>
      </c>
      <c r="I39" s="6">
        <v>104.4</v>
      </c>
      <c r="J39" s="6">
        <v>-0.69399999999999995</v>
      </c>
      <c r="K39" s="111" t="str">
        <f t="shared" si="8"/>
        <v>Yes</v>
      </c>
    </row>
    <row r="40" spans="1:11" x14ac:dyDescent="0.25">
      <c r="A40" s="130" t="s">
        <v>387</v>
      </c>
      <c r="B40" s="22" t="s">
        <v>213</v>
      </c>
      <c r="C40" s="57">
        <v>0</v>
      </c>
      <c r="D40" s="5" t="str">
        <f>IF($B40="N/A","N/A",IF(C40&gt;15,"No",IF(C40&lt;-15,"No","Yes")))</f>
        <v>N/A</v>
      </c>
      <c r="E40" s="4">
        <v>0</v>
      </c>
      <c r="F40" s="5" t="str">
        <f>IF($B40="N/A","N/A",IF(E40&gt;15,"No",IF(E40&lt;-15,"No","Yes")))</f>
        <v>N/A</v>
      </c>
      <c r="G40" s="4">
        <v>2.0908130000000001E-4</v>
      </c>
      <c r="H40" s="5" t="str">
        <f>IF($B40="N/A","N/A",IF(G40&gt;15,"No",IF(G40&lt;-15,"No","Yes")))</f>
        <v>N/A</v>
      </c>
      <c r="I40" s="6" t="s">
        <v>1748</v>
      </c>
      <c r="J40" s="6" t="s">
        <v>1748</v>
      </c>
      <c r="K40" s="111" t="str">
        <f t="shared" si="8"/>
        <v>N/A</v>
      </c>
    </row>
    <row r="41" spans="1:11" x14ac:dyDescent="0.25">
      <c r="A41" s="130" t="s">
        <v>388</v>
      </c>
      <c r="B41" s="22" t="s">
        <v>213</v>
      </c>
      <c r="C41" s="57">
        <v>3.8939762500000002E-2</v>
      </c>
      <c r="D41" s="5" t="str">
        <f>IF($B41="N/A","N/A",IF(C41&gt;15,"No",IF(C41&lt;-15,"No","Yes")))</f>
        <v>N/A</v>
      </c>
      <c r="E41" s="4">
        <v>3.6338971300000002E-2</v>
      </c>
      <c r="F41" s="5" t="str">
        <f>IF($B41="N/A","N/A",IF(E41&gt;15,"No",IF(E41&lt;-15,"No","Yes")))</f>
        <v>N/A</v>
      </c>
      <c r="G41" s="4">
        <v>3.1576253899999997E-2</v>
      </c>
      <c r="H41" s="5" t="str">
        <f>IF($B41="N/A","N/A",IF(G41&gt;15,"No",IF(G41&lt;-15,"No","Yes")))</f>
        <v>N/A</v>
      </c>
      <c r="I41" s="6">
        <v>-6.68</v>
      </c>
      <c r="J41" s="6">
        <v>-13.1</v>
      </c>
      <c r="K41" s="111" t="str">
        <f t="shared" si="8"/>
        <v>Yes</v>
      </c>
    </row>
    <row r="42" spans="1:11" x14ac:dyDescent="0.25">
      <c r="A42" s="130" t="s">
        <v>389</v>
      </c>
      <c r="B42" s="22" t="s">
        <v>259</v>
      </c>
      <c r="C42" s="57">
        <v>6.8795351771000002</v>
      </c>
      <c r="D42" s="5" t="str">
        <f>IF($B42="N/A","N/A",IF(C42&gt;0,"Yes","No"))</f>
        <v>Yes</v>
      </c>
      <c r="E42" s="4">
        <v>6.6707826772000001</v>
      </c>
      <c r="F42" s="5" t="str">
        <f>IF($B42="N/A","N/A",IF(E42&gt;0,"Yes","No"))</f>
        <v>Yes</v>
      </c>
      <c r="G42" s="4">
        <v>6.4333070487999997</v>
      </c>
      <c r="H42" s="5" t="str">
        <f>IF($B42="N/A","N/A",IF(G42&gt;0,"Yes","No"))</f>
        <v>Yes</v>
      </c>
      <c r="I42" s="6">
        <v>-3.03</v>
      </c>
      <c r="J42" s="6">
        <v>-3.56</v>
      </c>
      <c r="K42" s="111" t="str">
        <f t="shared" si="8"/>
        <v>Yes</v>
      </c>
    </row>
    <row r="43" spans="1:11" x14ac:dyDescent="0.25">
      <c r="A43" s="130" t="s">
        <v>390</v>
      </c>
      <c r="B43" s="22" t="s">
        <v>259</v>
      </c>
      <c r="C43" s="57">
        <v>4.4144148299999998E-2</v>
      </c>
      <c r="D43" s="5" t="str">
        <f>IF($B43="N/A","N/A",IF(C43&gt;0,"Yes","No"))</f>
        <v>Yes</v>
      </c>
      <c r="E43" s="4">
        <v>4.7763228300000002E-2</v>
      </c>
      <c r="F43" s="5" t="str">
        <f>IF($B43="N/A","N/A",IF(E43&gt;0,"Yes","No"))</f>
        <v>Yes</v>
      </c>
      <c r="G43" s="4">
        <v>0.40220769940000001</v>
      </c>
      <c r="H43" s="5" t="str">
        <f>IF($B43="N/A","N/A",IF(G43&gt;0,"Yes","No"))</f>
        <v>Yes</v>
      </c>
      <c r="I43" s="6">
        <v>8.1980000000000004</v>
      </c>
      <c r="J43" s="6">
        <v>742.1</v>
      </c>
      <c r="K43" s="111" t="str">
        <f t="shared" si="8"/>
        <v>No</v>
      </c>
    </row>
    <row r="44" spans="1:11" x14ac:dyDescent="0.25">
      <c r="A44" s="130" t="s">
        <v>391</v>
      </c>
      <c r="B44" s="22" t="s">
        <v>259</v>
      </c>
      <c r="C44" s="57">
        <v>5.8069988999999997E-3</v>
      </c>
      <c r="D44" s="5" t="str">
        <f>IF($B44="N/A","N/A",IF(C44&gt;0,"Yes","No"))</f>
        <v>Yes</v>
      </c>
      <c r="E44" s="4">
        <v>4.9431880999999999E-3</v>
      </c>
      <c r="F44" s="5" t="str">
        <f>IF($B44="N/A","N/A",IF(E44&gt;0,"Yes","No"))</f>
        <v>Yes</v>
      </c>
      <c r="G44" s="4">
        <v>1.1360432261</v>
      </c>
      <c r="H44" s="5" t="str">
        <f>IF($B44="N/A","N/A",IF(G44&gt;0,"Yes","No"))</f>
        <v>Yes</v>
      </c>
      <c r="I44" s="6">
        <v>-14.9</v>
      </c>
      <c r="J44" s="6">
        <v>22882</v>
      </c>
      <c r="K44" s="111" t="str">
        <f t="shared" si="8"/>
        <v>No</v>
      </c>
    </row>
    <row r="45" spans="1:11" x14ac:dyDescent="0.25">
      <c r="A45" s="130" t="s">
        <v>392</v>
      </c>
      <c r="B45" s="22" t="s">
        <v>220</v>
      </c>
      <c r="C45" s="57">
        <v>6.0688781288999998</v>
      </c>
      <c r="D45" s="5" t="str">
        <f>IF($B45="N/A","N/A",IF(C45&gt;1,"Yes","No"))</f>
        <v>Yes</v>
      </c>
      <c r="E45" s="4">
        <v>5.9075701238000002</v>
      </c>
      <c r="F45" s="5" t="str">
        <f>IF($B45="N/A","N/A",IF(E45&gt;1,"Yes","No"))</f>
        <v>Yes</v>
      </c>
      <c r="G45" s="4">
        <v>4.6295776358999996</v>
      </c>
      <c r="H45" s="5" t="str">
        <f>IF($B45="N/A","N/A",IF(G45&gt;1,"Yes","No"))</f>
        <v>Yes</v>
      </c>
      <c r="I45" s="6">
        <v>-2.66</v>
      </c>
      <c r="J45" s="6">
        <v>-21.6</v>
      </c>
      <c r="K45" s="111" t="str">
        <f t="shared" si="8"/>
        <v>Yes</v>
      </c>
    </row>
    <row r="46" spans="1:11" x14ac:dyDescent="0.25">
      <c r="A46" s="130" t="s">
        <v>393</v>
      </c>
      <c r="B46" s="22" t="s">
        <v>259</v>
      </c>
      <c r="C46" s="57">
        <v>4.10434301E-2</v>
      </c>
      <c r="D46" s="5" t="str">
        <f>IF($B46="N/A","N/A",IF(C46&gt;0,"Yes","No"))</f>
        <v>Yes</v>
      </c>
      <c r="E46" s="4">
        <v>3.9639660899999998E-2</v>
      </c>
      <c r="F46" s="5" t="str">
        <f>IF($B46="N/A","N/A",IF(E46&gt;0,"Yes","No"))</f>
        <v>Yes</v>
      </c>
      <c r="G46" s="4">
        <v>5.1185092699999997E-2</v>
      </c>
      <c r="H46" s="5" t="str">
        <f>IF($B46="N/A","N/A",IF(G46&gt;0,"Yes","No"))</f>
        <v>Yes</v>
      </c>
      <c r="I46" s="6">
        <v>-3.42</v>
      </c>
      <c r="J46" s="6">
        <v>29.13</v>
      </c>
      <c r="K46" s="111" t="str">
        <f t="shared" si="8"/>
        <v>Yes</v>
      </c>
    </row>
    <row r="47" spans="1:11" x14ac:dyDescent="0.25">
      <c r="A47" s="130" t="s">
        <v>394</v>
      </c>
      <c r="B47" s="22" t="s">
        <v>213</v>
      </c>
      <c r="C47" s="57">
        <v>4.0605165999999998E-2</v>
      </c>
      <c r="D47" s="5" t="str">
        <f>IF($B47="N/A","N/A",IF(C47&gt;15,"No",IF(C47&lt;-15,"No","Yes")))</f>
        <v>N/A</v>
      </c>
      <c r="E47" s="4">
        <v>3.6982370399999999E-2</v>
      </c>
      <c r="F47" s="5" t="str">
        <f>IF($B47="N/A","N/A",IF(E47&gt;15,"No",IF(E47&lt;-15,"No","Yes")))</f>
        <v>N/A</v>
      </c>
      <c r="G47" s="4">
        <v>3.1332325799999998E-2</v>
      </c>
      <c r="H47" s="5" t="str">
        <f>IF($B47="N/A","N/A",IF(G47&gt;15,"No",IF(G47&lt;-15,"No","Yes")))</f>
        <v>N/A</v>
      </c>
      <c r="I47" s="6">
        <v>-8.92</v>
      </c>
      <c r="J47" s="6">
        <v>-15.3</v>
      </c>
      <c r="K47" s="111" t="str">
        <f t="shared" si="8"/>
        <v>Yes</v>
      </c>
    </row>
    <row r="48" spans="1:11" x14ac:dyDescent="0.25">
      <c r="A48" s="130" t="s">
        <v>395</v>
      </c>
      <c r="B48" s="22" t="s">
        <v>213</v>
      </c>
      <c r="C48" s="57">
        <v>0.1831834242</v>
      </c>
      <c r="D48" s="5" t="str">
        <f>IF($B48="N/A","N/A",IF(C48&gt;15,"No",IF(C48&lt;-15,"No","Yes")))</f>
        <v>N/A</v>
      </c>
      <c r="E48" s="4">
        <v>0.17627042679999999</v>
      </c>
      <c r="F48" s="5" t="str">
        <f>IF($B48="N/A","N/A",IF(E48&gt;15,"No",IF(E48&lt;-15,"No","Yes")))</f>
        <v>N/A</v>
      </c>
      <c r="G48" s="4">
        <v>0.22740080090000001</v>
      </c>
      <c r="H48" s="5" t="str">
        <f>IF($B48="N/A","N/A",IF(G48&gt;15,"No",IF(G48&lt;-15,"No","Yes")))</f>
        <v>N/A</v>
      </c>
      <c r="I48" s="6">
        <v>-3.77</v>
      </c>
      <c r="J48" s="6">
        <v>29.01</v>
      </c>
      <c r="K48" s="111" t="str">
        <f t="shared" si="8"/>
        <v>Yes</v>
      </c>
    </row>
    <row r="49" spans="1:11" x14ac:dyDescent="0.25">
      <c r="A49" s="130" t="s">
        <v>396</v>
      </c>
      <c r="B49" s="22" t="s">
        <v>213</v>
      </c>
      <c r="C49" s="57">
        <v>1.3418659694999999</v>
      </c>
      <c r="D49" s="5" t="str">
        <f>IF($B49="N/A","N/A",IF(C49&gt;15,"No",IF(C49&lt;-15,"No","Yes")))</f>
        <v>N/A</v>
      </c>
      <c r="E49" s="4">
        <v>1.2803798796000001</v>
      </c>
      <c r="F49" s="5" t="str">
        <f>IF($B49="N/A","N/A",IF(E49&gt;15,"No",IF(E49&lt;-15,"No","Yes")))</f>
        <v>N/A</v>
      </c>
      <c r="G49" s="4">
        <v>1.2754208010000001</v>
      </c>
      <c r="H49" s="5" t="str">
        <f>IF($B49="N/A","N/A",IF(G49&gt;15,"No",IF(G49&lt;-15,"No","Yes")))</f>
        <v>N/A</v>
      </c>
      <c r="I49" s="6">
        <v>-4.58</v>
      </c>
      <c r="J49" s="6">
        <v>-0.38700000000000001</v>
      </c>
      <c r="K49" s="111" t="str">
        <f t="shared" si="8"/>
        <v>Yes</v>
      </c>
    </row>
    <row r="50" spans="1:11" x14ac:dyDescent="0.25">
      <c r="A50" s="130" t="s">
        <v>397</v>
      </c>
      <c r="B50" s="22" t="s">
        <v>213</v>
      </c>
      <c r="C50" s="57">
        <v>0</v>
      </c>
      <c r="D50" s="5" t="str">
        <f>IF($B50="N/A","N/A",IF(C50&gt;15,"No",IF(C50&lt;-15,"No","Yes")))</f>
        <v>N/A</v>
      </c>
      <c r="E50" s="4">
        <v>0</v>
      </c>
      <c r="F50" s="5" t="str">
        <f>IF($B50="N/A","N/A",IF(E50&gt;15,"No",IF(E50&lt;-15,"No","Yes")))</f>
        <v>N/A</v>
      </c>
      <c r="G50" s="4">
        <v>0</v>
      </c>
      <c r="H50" s="5" t="str">
        <f>IF($B50="N/A","N/A",IF(G50&gt;15,"No",IF(G50&lt;-15,"No","Yes")))</f>
        <v>N/A</v>
      </c>
      <c r="I50" s="6" t="s">
        <v>1748</v>
      </c>
      <c r="J50" s="6" t="s">
        <v>1748</v>
      </c>
      <c r="K50" s="111" t="str">
        <f t="shared" si="8"/>
        <v>N/A</v>
      </c>
    </row>
    <row r="51" spans="1:11" x14ac:dyDescent="0.25">
      <c r="A51" s="130" t="s">
        <v>398</v>
      </c>
      <c r="B51" s="22" t="s">
        <v>213</v>
      </c>
      <c r="C51" s="57">
        <v>12.883024306999999</v>
      </c>
      <c r="D51" s="5" t="str">
        <f>IF($B51="N/A","N/A",IF(C51&gt;15,"No",IF(C51&lt;-15,"No","Yes")))</f>
        <v>N/A</v>
      </c>
      <c r="E51" s="4">
        <v>12.982815437999999</v>
      </c>
      <c r="F51" s="5" t="str">
        <f>IF($B51="N/A","N/A",IF(E51&gt;15,"No",IF(E51&lt;-15,"No","Yes")))</f>
        <v>N/A</v>
      </c>
      <c r="G51" s="4">
        <v>12.726181159999999</v>
      </c>
      <c r="H51" s="5" t="str">
        <f>IF($B51="N/A","N/A",IF(G51&gt;15,"No",IF(G51&lt;-15,"No","Yes")))</f>
        <v>N/A</v>
      </c>
      <c r="I51" s="6">
        <v>0.77459999999999996</v>
      </c>
      <c r="J51" s="6">
        <v>-1.98</v>
      </c>
      <c r="K51" s="111" t="str">
        <f t="shared" si="8"/>
        <v>Yes</v>
      </c>
    </row>
    <row r="52" spans="1:11" x14ac:dyDescent="0.25">
      <c r="A52" s="130" t="s">
        <v>399</v>
      </c>
      <c r="B52" s="22" t="s">
        <v>220</v>
      </c>
      <c r="C52" s="57">
        <v>9.8360426726999997</v>
      </c>
      <c r="D52" s="5" t="str">
        <f>IF($B52="N/A","N/A",IF(C52&gt;1,"Yes","No"))</f>
        <v>Yes</v>
      </c>
      <c r="E52" s="4">
        <v>10.306866318000001</v>
      </c>
      <c r="F52" s="5" t="str">
        <f>IF($B52="N/A","N/A",IF(E52&gt;1,"Yes","No"))</f>
        <v>Yes</v>
      </c>
      <c r="G52" s="4">
        <v>9.5920077180999996</v>
      </c>
      <c r="H52" s="5" t="str">
        <f>IF($B52="N/A","N/A",IF(G52&gt;1,"Yes","No"))</f>
        <v>Yes</v>
      </c>
      <c r="I52" s="6">
        <v>4.7869999999999999</v>
      </c>
      <c r="J52" s="6">
        <v>-6.94</v>
      </c>
      <c r="K52" s="111" t="str">
        <f t="shared" si="8"/>
        <v>Yes</v>
      </c>
    </row>
    <row r="53" spans="1:11" x14ac:dyDescent="0.25">
      <c r="A53" s="130" t="s">
        <v>400</v>
      </c>
      <c r="B53" s="22" t="s">
        <v>259</v>
      </c>
      <c r="C53" s="57">
        <v>15.344611146</v>
      </c>
      <c r="D53" s="5" t="str">
        <f>IF($B53="N/A","N/A",IF(C53&gt;0,"Yes","No"))</f>
        <v>Yes</v>
      </c>
      <c r="E53" s="4">
        <v>15.26438184</v>
      </c>
      <c r="F53" s="5" t="str">
        <f>IF($B53="N/A","N/A",IF(E53&gt;0,"Yes","No"))</f>
        <v>Yes</v>
      </c>
      <c r="G53" s="4">
        <v>15.024288277</v>
      </c>
      <c r="H53" s="5" t="str">
        <f>IF($B53="N/A","N/A",IF(G53&gt;0,"Yes","No"))</f>
        <v>Yes</v>
      </c>
      <c r="I53" s="6">
        <v>-0.52300000000000002</v>
      </c>
      <c r="J53" s="6">
        <v>-1.57</v>
      </c>
      <c r="K53" s="111" t="str">
        <f t="shared" si="8"/>
        <v>Yes</v>
      </c>
    </row>
    <row r="54" spans="1:11" x14ac:dyDescent="0.25">
      <c r="A54" s="130" t="s">
        <v>401</v>
      </c>
      <c r="B54" s="22" t="s">
        <v>260</v>
      </c>
      <c r="C54" s="57">
        <v>1.0573121E-3</v>
      </c>
      <c r="D54" s="5" t="str">
        <f>IF($B54="N/A","N/A",IF(C54&gt;=1,"No",IF(C54&lt;0,"No","Yes")))</f>
        <v>Yes</v>
      </c>
      <c r="E54" s="4">
        <v>3.6616199999999997E-5</v>
      </c>
      <c r="F54" s="5" t="str">
        <f>IF($B54="N/A","N/A",IF(E54&gt;=1,"No",IF(E54&lt;0,"No","Yes")))</f>
        <v>Yes</v>
      </c>
      <c r="G54" s="4">
        <v>1.4934400000000001E-5</v>
      </c>
      <c r="H54" s="5" t="str">
        <f>IF($B54="N/A","N/A",IF(G54&gt;=1,"No",IF(G54&lt;0,"No","Yes")))</f>
        <v>Yes</v>
      </c>
      <c r="I54" s="6">
        <v>-96.5</v>
      </c>
      <c r="J54" s="6">
        <v>-59.2</v>
      </c>
      <c r="K54" s="111" t="str">
        <f t="shared" si="8"/>
        <v>No</v>
      </c>
    </row>
    <row r="55" spans="1:11" x14ac:dyDescent="0.25">
      <c r="A55" s="130" t="s">
        <v>875</v>
      </c>
      <c r="B55" s="22" t="s">
        <v>213</v>
      </c>
      <c r="C55" s="59">
        <v>110.7581569</v>
      </c>
      <c r="D55" s="5" t="str">
        <f>IF($B55="N/A","N/A",IF(C55&gt;15,"No",IF(C55&lt;-15,"No","Yes")))</f>
        <v>N/A</v>
      </c>
      <c r="E55" s="24">
        <v>111.25019442</v>
      </c>
      <c r="F55" s="5" t="str">
        <f>IF($B55="N/A","N/A",IF(E55&gt;15,"No",IF(E55&lt;-15,"No","Yes")))</f>
        <v>N/A</v>
      </c>
      <c r="G55" s="24">
        <v>114.52816609</v>
      </c>
      <c r="H55" s="5" t="str">
        <f>IF($B55="N/A","N/A",IF(G55&gt;15,"No",IF(G55&lt;-15,"No","Yes")))</f>
        <v>N/A</v>
      </c>
      <c r="I55" s="6">
        <v>0.44419999999999998</v>
      </c>
      <c r="J55" s="6">
        <v>2.9460000000000002</v>
      </c>
      <c r="K55" s="111" t="str">
        <f t="shared" ref="K55:K74" si="9">IF(J55="Div by 0", "N/A", IF(J55="N/A","N/A", IF(J55&gt;30, "No", IF(J55&lt;-30, "No", "Yes"))))</f>
        <v>Yes</v>
      </c>
    </row>
    <row r="56" spans="1:11" x14ac:dyDescent="0.25">
      <c r="A56" s="130" t="s">
        <v>876</v>
      </c>
      <c r="B56" s="22" t="s">
        <v>261</v>
      </c>
      <c r="C56" s="59">
        <v>79.241781540999995</v>
      </c>
      <c r="D56" s="5" t="str">
        <f>IF($B56="N/A","N/A",IF(C56&gt;90,"No",IF(C56&lt;20,"No","Yes")))</f>
        <v>Yes</v>
      </c>
      <c r="E56" s="24">
        <v>78.699673708999995</v>
      </c>
      <c r="F56" s="5" t="str">
        <f>IF($B56="N/A","N/A",IF(E56&gt;90,"No",IF(E56&lt;20,"No","Yes")))</f>
        <v>Yes</v>
      </c>
      <c r="G56" s="24">
        <v>95.006075588000002</v>
      </c>
      <c r="H56" s="5" t="str">
        <f>IF($B56="N/A","N/A",IF(G56&gt;90,"No",IF(G56&lt;20,"No","Yes")))</f>
        <v>No</v>
      </c>
      <c r="I56" s="6">
        <v>-0.68400000000000005</v>
      </c>
      <c r="J56" s="6">
        <v>20.72</v>
      </c>
      <c r="K56" s="111" t="str">
        <f t="shared" si="9"/>
        <v>Yes</v>
      </c>
    </row>
    <row r="57" spans="1:11" x14ac:dyDescent="0.25">
      <c r="A57" s="130" t="s">
        <v>877</v>
      </c>
      <c r="B57" s="22" t="s">
        <v>262</v>
      </c>
      <c r="C57" s="59">
        <v>53.090596128000001</v>
      </c>
      <c r="D57" s="5" t="str">
        <f>IF($B57="N/A","N/A",IF(C57&gt;60,"No",IF(C57&lt;10,"No","Yes")))</f>
        <v>Yes</v>
      </c>
      <c r="E57" s="24">
        <v>50.882050749999998</v>
      </c>
      <c r="F57" s="5" t="str">
        <f>IF($B57="N/A","N/A",IF(E57&gt;60,"No",IF(E57&lt;10,"No","Yes")))</f>
        <v>Yes</v>
      </c>
      <c r="G57" s="24">
        <v>49.361519766000001</v>
      </c>
      <c r="H57" s="5" t="str">
        <f>IF($B57="N/A","N/A",IF(G57&gt;60,"No",IF(G57&lt;10,"No","Yes")))</f>
        <v>Yes</v>
      </c>
      <c r="I57" s="6">
        <v>-4.16</v>
      </c>
      <c r="J57" s="6">
        <v>-2.99</v>
      </c>
      <c r="K57" s="111" t="str">
        <f t="shared" si="9"/>
        <v>Yes</v>
      </c>
    </row>
    <row r="58" spans="1:11" ht="25" x14ac:dyDescent="0.25">
      <c r="A58" s="130" t="s">
        <v>878</v>
      </c>
      <c r="B58" s="22" t="s">
        <v>263</v>
      </c>
      <c r="C58" s="59" t="s">
        <v>1748</v>
      </c>
      <c r="D58" s="5" t="str">
        <f>IF($B58="N/A","N/A",IF(C58&gt;100,"No",IF(C58&lt;10,"No","Yes")))</f>
        <v>No</v>
      </c>
      <c r="E58" s="24" t="s">
        <v>1748</v>
      </c>
      <c r="F58" s="5" t="str">
        <f>IF($B58="N/A","N/A",IF(E58&gt;100,"No",IF(E58&lt;10,"No","Yes")))</f>
        <v>No</v>
      </c>
      <c r="G58" s="24" t="s">
        <v>1748</v>
      </c>
      <c r="H58" s="5" t="str">
        <f>IF($B58="N/A","N/A",IF(G58&gt;100,"No",IF(G58&lt;10,"No","Yes")))</f>
        <v>No</v>
      </c>
      <c r="I58" s="6" t="s">
        <v>1748</v>
      </c>
      <c r="J58" s="6" t="s">
        <v>1748</v>
      </c>
      <c r="K58" s="111" t="str">
        <f t="shared" si="9"/>
        <v>N/A</v>
      </c>
    </row>
    <row r="59" spans="1:11" x14ac:dyDescent="0.25">
      <c r="A59" s="130" t="s">
        <v>879</v>
      </c>
      <c r="B59" s="22" t="s">
        <v>264</v>
      </c>
      <c r="C59" s="59">
        <v>458.75788795</v>
      </c>
      <c r="D59" s="5" t="str">
        <f>IF($B59="N/A","N/A",IF(C59&gt;100,"No",IF(C59&lt;20,"No","Yes")))</f>
        <v>No</v>
      </c>
      <c r="E59" s="24">
        <v>507.26047505999998</v>
      </c>
      <c r="F59" s="5" t="str">
        <f>IF($B59="N/A","N/A",IF(E59&gt;100,"No",IF(E59&lt;20,"No","Yes")))</f>
        <v>No</v>
      </c>
      <c r="G59" s="24">
        <v>504.91573750999999</v>
      </c>
      <c r="H59" s="5" t="str">
        <f>IF($B59="N/A","N/A",IF(G59&gt;100,"No",IF(G59&lt;20,"No","Yes")))</f>
        <v>No</v>
      </c>
      <c r="I59" s="6">
        <v>10.57</v>
      </c>
      <c r="J59" s="6">
        <v>-0.46200000000000002</v>
      </c>
      <c r="K59" s="111" t="str">
        <f t="shared" si="9"/>
        <v>Yes</v>
      </c>
    </row>
    <row r="60" spans="1:11" x14ac:dyDescent="0.25">
      <c r="A60" s="130" t="s">
        <v>880</v>
      </c>
      <c r="B60" s="22" t="s">
        <v>264</v>
      </c>
      <c r="C60" s="59">
        <v>177.31793644999999</v>
      </c>
      <c r="D60" s="5" t="str">
        <f>IF($B60="N/A","N/A",IF(C60&gt;100,"No",IF(C60&lt;20,"No","Yes")))</f>
        <v>No</v>
      </c>
      <c r="E60" s="24">
        <v>174.08364592999999</v>
      </c>
      <c r="F60" s="5" t="str">
        <f>IF($B60="N/A","N/A",IF(E60&gt;100,"No",IF(E60&lt;20,"No","Yes")))</f>
        <v>No</v>
      </c>
      <c r="G60" s="24">
        <v>186.14747186</v>
      </c>
      <c r="H60" s="5" t="str">
        <f>IF($B60="N/A","N/A",IF(G60&gt;100,"No",IF(G60&lt;20,"No","Yes")))</f>
        <v>No</v>
      </c>
      <c r="I60" s="6">
        <v>-1.82</v>
      </c>
      <c r="J60" s="6">
        <v>6.93</v>
      </c>
      <c r="K60" s="111" t="str">
        <f t="shared" si="9"/>
        <v>Yes</v>
      </c>
    </row>
    <row r="61" spans="1:11" x14ac:dyDescent="0.25">
      <c r="A61" s="130" t="s">
        <v>881</v>
      </c>
      <c r="B61" s="22" t="s">
        <v>213</v>
      </c>
      <c r="C61" s="59">
        <v>100.59325554999999</v>
      </c>
      <c r="D61" s="5" t="str">
        <f>IF($B61="N/A","N/A",IF(C61&gt;15,"No",IF(C61&lt;-15,"No","Yes")))</f>
        <v>N/A</v>
      </c>
      <c r="E61" s="24">
        <v>102.15438</v>
      </c>
      <c r="F61" s="5" t="str">
        <f>IF($B61="N/A","N/A",IF(E61&gt;15,"No",IF(E61&lt;-15,"No","Yes")))</f>
        <v>N/A</v>
      </c>
      <c r="G61" s="24">
        <v>100.94980465</v>
      </c>
      <c r="H61" s="5" t="str">
        <f>IF($B61="N/A","N/A",IF(G61&gt;15,"No",IF(G61&lt;-15,"No","Yes")))</f>
        <v>N/A</v>
      </c>
      <c r="I61" s="6">
        <v>1.552</v>
      </c>
      <c r="J61" s="6">
        <v>-1.18</v>
      </c>
      <c r="K61" s="111" t="str">
        <f t="shared" si="9"/>
        <v>Yes</v>
      </c>
    </row>
    <row r="62" spans="1:11" x14ac:dyDescent="0.25">
      <c r="A62" s="130" t="s">
        <v>882</v>
      </c>
      <c r="B62" s="22" t="s">
        <v>265</v>
      </c>
      <c r="C62" s="59">
        <v>73.022513051000004</v>
      </c>
      <c r="D62" s="5" t="str">
        <f>IF($B62="N/A","N/A",IF(C62&gt;60,"No",IF(C62&lt;10,"No","Yes")))</f>
        <v>No</v>
      </c>
      <c r="E62" s="24">
        <v>77.788465048000006</v>
      </c>
      <c r="F62" s="5" t="str">
        <f>IF($B62="N/A","N/A",IF(E62&gt;60,"No",IF(E62&lt;10,"No","Yes")))</f>
        <v>No</v>
      </c>
      <c r="G62" s="24">
        <v>80.444617976000004</v>
      </c>
      <c r="H62" s="5" t="str">
        <f>IF($B62="N/A","N/A",IF(G62&gt;60,"No",IF(G62&lt;10,"No","Yes")))</f>
        <v>No</v>
      </c>
      <c r="I62" s="6">
        <v>6.5270000000000001</v>
      </c>
      <c r="J62" s="6">
        <v>3.415</v>
      </c>
      <c r="K62" s="111" t="str">
        <f t="shared" si="9"/>
        <v>Yes</v>
      </c>
    </row>
    <row r="63" spans="1:11" x14ac:dyDescent="0.25">
      <c r="A63" s="130" t="s">
        <v>883</v>
      </c>
      <c r="B63" s="22" t="s">
        <v>265</v>
      </c>
      <c r="C63" s="59" t="s">
        <v>1748</v>
      </c>
      <c r="D63" s="5" t="str">
        <f>IF($B63="N/A","N/A",IF(C63&gt;60,"No",IF(C63&lt;10,"No","Yes")))</f>
        <v>No</v>
      </c>
      <c r="E63" s="24" t="s">
        <v>1748</v>
      </c>
      <c r="F63" s="5" t="str">
        <f>IF($B63="N/A","N/A",IF(E63&gt;60,"No",IF(E63&lt;10,"No","Yes")))</f>
        <v>No</v>
      </c>
      <c r="G63" s="24" t="s">
        <v>1748</v>
      </c>
      <c r="H63" s="5" t="str">
        <f>IF($B63="N/A","N/A",IF(G63&gt;60,"No",IF(G63&lt;10,"No","Yes")))</f>
        <v>No</v>
      </c>
      <c r="I63" s="6" t="s">
        <v>1748</v>
      </c>
      <c r="J63" s="6" t="s">
        <v>1748</v>
      </c>
      <c r="K63" s="111" t="str">
        <f t="shared" si="9"/>
        <v>N/A</v>
      </c>
    </row>
    <row r="64" spans="1:11" x14ac:dyDescent="0.25">
      <c r="A64" s="130" t="s">
        <v>884</v>
      </c>
      <c r="B64" s="22" t="s">
        <v>213</v>
      </c>
      <c r="C64" s="59">
        <v>77.815728543000006</v>
      </c>
      <c r="D64" s="5" t="str">
        <f t="shared" ref="D64:D74" si="10">IF($B64="N/A","N/A",IF(C64&gt;15,"No",IF(C64&lt;-15,"No","Yes")))</f>
        <v>N/A</v>
      </c>
      <c r="E64" s="24">
        <v>78.896284661999999</v>
      </c>
      <c r="F64" s="5" t="str">
        <f>IF($B64="N/A","N/A",IF(E64&gt;15,"No",IF(E64&lt;-15,"No","Yes")))</f>
        <v>N/A</v>
      </c>
      <c r="G64" s="24">
        <v>91.023454354999998</v>
      </c>
      <c r="H64" s="5" t="str">
        <f>IF($B64="N/A","N/A",IF(G64&gt;15,"No",IF(G64&lt;-15,"No","Yes")))</f>
        <v>N/A</v>
      </c>
      <c r="I64" s="6">
        <v>1.389</v>
      </c>
      <c r="J64" s="6">
        <v>15.37</v>
      </c>
      <c r="K64" s="111" t="str">
        <f t="shared" si="9"/>
        <v>Yes</v>
      </c>
    </row>
    <row r="65" spans="1:11" ht="25" customHeight="1" x14ac:dyDescent="0.25">
      <c r="A65" s="130" t="s">
        <v>885</v>
      </c>
      <c r="B65" s="22" t="s">
        <v>213</v>
      </c>
      <c r="C65" s="59">
        <v>129.69102007000001</v>
      </c>
      <c r="D65" s="5" t="str">
        <f t="shared" si="10"/>
        <v>N/A</v>
      </c>
      <c r="E65" s="24">
        <v>120.74407644999999</v>
      </c>
      <c r="F65" s="5" t="str">
        <f t="shared" ref="F65:F73" si="11">IF($B65="N/A","N/A",IF(E65&gt;15,"No",IF(E65&lt;-15,"No","Yes")))</f>
        <v>N/A</v>
      </c>
      <c r="G65" s="24">
        <v>116.23248646</v>
      </c>
      <c r="H65" s="5" t="str">
        <f t="shared" ref="H65:H86" si="12">IF($B65="N/A","N/A",IF(G65&gt;15,"No",IF(G65&lt;-15,"No","Yes")))</f>
        <v>N/A</v>
      </c>
      <c r="I65" s="6">
        <v>-6.9</v>
      </c>
      <c r="J65" s="6">
        <v>-3.74</v>
      </c>
      <c r="K65" s="111" t="str">
        <f t="shared" si="9"/>
        <v>Yes</v>
      </c>
    </row>
    <row r="66" spans="1:11" x14ac:dyDescent="0.25">
      <c r="A66" s="130" t="s">
        <v>886</v>
      </c>
      <c r="B66" s="22" t="s">
        <v>213</v>
      </c>
      <c r="C66" s="59">
        <v>99.039922603999997</v>
      </c>
      <c r="D66" s="5" t="str">
        <f t="shared" si="10"/>
        <v>N/A</v>
      </c>
      <c r="E66" s="24">
        <v>57.052425028999998</v>
      </c>
      <c r="F66" s="5" t="str">
        <f t="shared" si="11"/>
        <v>N/A</v>
      </c>
      <c r="G66" s="24">
        <v>62.692821350999999</v>
      </c>
      <c r="H66" s="5" t="str">
        <f t="shared" si="12"/>
        <v>N/A</v>
      </c>
      <c r="I66" s="6">
        <v>-42.4</v>
      </c>
      <c r="J66" s="6">
        <v>9.8859999999999992</v>
      </c>
      <c r="K66" s="111" t="str">
        <f t="shared" si="9"/>
        <v>Yes</v>
      </c>
    </row>
    <row r="67" spans="1:11" x14ac:dyDescent="0.25">
      <c r="A67" s="130" t="s">
        <v>887</v>
      </c>
      <c r="B67" s="22" t="s">
        <v>213</v>
      </c>
      <c r="C67" s="59">
        <v>32.695084086999998</v>
      </c>
      <c r="D67" s="5" t="str">
        <f t="shared" si="10"/>
        <v>N/A</v>
      </c>
      <c r="E67" s="24">
        <v>32.893307131999997</v>
      </c>
      <c r="F67" s="5" t="str">
        <f t="shared" si="11"/>
        <v>N/A</v>
      </c>
      <c r="G67" s="24">
        <v>33.840381022000003</v>
      </c>
      <c r="H67" s="5" t="str">
        <f t="shared" si="12"/>
        <v>N/A</v>
      </c>
      <c r="I67" s="6">
        <v>0.60629999999999995</v>
      </c>
      <c r="J67" s="6">
        <v>2.879</v>
      </c>
      <c r="K67" s="111" t="str">
        <f t="shared" si="9"/>
        <v>Yes</v>
      </c>
    </row>
    <row r="68" spans="1:11" ht="25" x14ac:dyDescent="0.25">
      <c r="A68" s="130" t="s">
        <v>888</v>
      </c>
      <c r="B68" s="22" t="s">
        <v>213</v>
      </c>
      <c r="C68" s="59">
        <v>63.427153140000001</v>
      </c>
      <c r="D68" s="5" t="str">
        <f t="shared" si="10"/>
        <v>N/A</v>
      </c>
      <c r="E68" s="24">
        <v>56.864965501999997</v>
      </c>
      <c r="F68" s="5" t="str">
        <f t="shared" si="11"/>
        <v>N/A</v>
      </c>
      <c r="G68" s="24">
        <v>86.267256637000003</v>
      </c>
      <c r="H68" s="5" t="str">
        <f t="shared" si="12"/>
        <v>N/A</v>
      </c>
      <c r="I68" s="6">
        <v>-10.3</v>
      </c>
      <c r="J68" s="6">
        <v>51.71</v>
      </c>
      <c r="K68" s="111" t="str">
        <f t="shared" si="9"/>
        <v>No</v>
      </c>
    </row>
    <row r="69" spans="1:11" x14ac:dyDescent="0.25">
      <c r="A69" s="130" t="s">
        <v>889</v>
      </c>
      <c r="B69" s="22" t="s">
        <v>213</v>
      </c>
      <c r="C69" s="59">
        <v>238.91226415</v>
      </c>
      <c r="D69" s="5" t="str">
        <f t="shared" si="10"/>
        <v>N/A</v>
      </c>
      <c r="E69" s="24">
        <v>234.08571429</v>
      </c>
      <c r="F69" s="5" t="str">
        <f t="shared" si="11"/>
        <v>N/A</v>
      </c>
      <c r="G69" s="24">
        <v>67.782469425000002</v>
      </c>
      <c r="H69" s="5" t="str">
        <f t="shared" si="12"/>
        <v>N/A</v>
      </c>
      <c r="I69" s="6">
        <v>-2.02</v>
      </c>
      <c r="J69" s="6">
        <v>-71</v>
      </c>
      <c r="K69" s="111" t="str">
        <f t="shared" si="9"/>
        <v>No</v>
      </c>
    </row>
    <row r="70" spans="1:11" ht="25" x14ac:dyDescent="0.25">
      <c r="A70" s="130" t="s">
        <v>890</v>
      </c>
      <c r="B70" s="22" t="s">
        <v>213</v>
      </c>
      <c r="C70" s="59">
        <v>82.089583617000002</v>
      </c>
      <c r="D70" s="5" t="str">
        <f t="shared" si="10"/>
        <v>N/A</v>
      </c>
      <c r="E70" s="24">
        <v>83.971249279000006</v>
      </c>
      <c r="F70" s="5" t="str">
        <f t="shared" si="11"/>
        <v>N/A</v>
      </c>
      <c r="G70" s="24">
        <v>85.558833269999994</v>
      </c>
      <c r="H70" s="5" t="str">
        <f t="shared" si="12"/>
        <v>N/A</v>
      </c>
      <c r="I70" s="6">
        <v>2.2919999999999998</v>
      </c>
      <c r="J70" s="6">
        <v>1.891</v>
      </c>
      <c r="K70" s="111" t="str">
        <f t="shared" si="9"/>
        <v>Yes</v>
      </c>
    </row>
    <row r="71" spans="1:11" x14ac:dyDescent="0.25">
      <c r="A71" s="130" t="s">
        <v>891</v>
      </c>
      <c r="B71" s="22" t="s">
        <v>213</v>
      </c>
      <c r="C71" s="59">
        <v>4934.2259744000003</v>
      </c>
      <c r="D71" s="5" t="str">
        <f t="shared" si="10"/>
        <v>N/A</v>
      </c>
      <c r="E71" s="24">
        <v>4918.4323039999999</v>
      </c>
      <c r="F71" s="5" t="str">
        <f t="shared" si="11"/>
        <v>N/A</v>
      </c>
      <c r="G71" s="24">
        <v>4302.5723594999999</v>
      </c>
      <c r="H71" s="5" t="str">
        <f t="shared" si="12"/>
        <v>N/A</v>
      </c>
      <c r="I71" s="6">
        <v>-0.32</v>
      </c>
      <c r="J71" s="6">
        <v>-12.5</v>
      </c>
      <c r="K71" s="111" t="str">
        <f t="shared" si="9"/>
        <v>Yes</v>
      </c>
    </row>
    <row r="72" spans="1:11" ht="25" x14ac:dyDescent="0.25">
      <c r="A72" s="130" t="s">
        <v>892</v>
      </c>
      <c r="B72" s="22" t="s">
        <v>213</v>
      </c>
      <c r="C72" s="59">
        <v>201.02917531</v>
      </c>
      <c r="D72" s="5" t="str">
        <f t="shared" si="10"/>
        <v>N/A</v>
      </c>
      <c r="E72" s="24">
        <v>200.9068407</v>
      </c>
      <c r="F72" s="5" t="str">
        <f t="shared" si="11"/>
        <v>N/A</v>
      </c>
      <c r="G72" s="24">
        <v>208.10147511</v>
      </c>
      <c r="H72" s="5" t="str">
        <f t="shared" si="12"/>
        <v>N/A</v>
      </c>
      <c r="I72" s="6">
        <v>-6.0999999999999999E-2</v>
      </c>
      <c r="J72" s="6">
        <v>3.581</v>
      </c>
      <c r="K72" s="111" t="str">
        <f t="shared" si="9"/>
        <v>Yes</v>
      </c>
    </row>
    <row r="73" spans="1:11" x14ac:dyDescent="0.25">
      <c r="A73" s="130" t="s">
        <v>893</v>
      </c>
      <c r="B73" s="22" t="s">
        <v>213</v>
      </c>
      <c r="C73" s="59">
        <v>153.67584149999999</v>
      </c>
      <c r="D73" s="5" t="str">
        <f t="shared" si="10"/>
        <v>N/A</v>
      </c>
      <c r="E73" s="24">
        <v>147.43745032999999</v>
      </c>
      <c r="F73" s="5" t="str">
        <f t="shared" si="11"/>
        <v>N/A</v>
      </c>
      <c r="G73" s="24">
        <v>148.47134543999999</v>
      </c>
      <c r="H73" s="5" t="str">
        <f t="shared" si="12"/>
        <v>N/A</v>
      </c>
      <c r="I73" s="6">
        <v>-4.0599999999999996</v>
      </c>
      <c r="J73" s="6">
        <v>0.70120000000000005</v>
      </c>
      <c r="K73" s="111" t="str">
        <f t="shared" si="9"/>
        <v>Yes</v>
      </c>
    </row>
    <row r="74" spans="1:11" x14ac:dyDescent="0.25">
      <c r="A74" s="130" t="s">
        <v>894</v>
      </c>
      <c r="B74" s="22" t="s">
        <v>213</v>
      </c>
      <c r="C74" s="59">
        <v>77.988953151999993</v>
      </c>
      <c r="D74" s="5" t="str">
        <f t="shared" si="10"/>
        <v>N/A</v>
      </c>
      <c r="E74" s="24">
        <v>81.655101821000002</v>
      </c>
      <c r="F74" s="5" t="str">
        <f>IF($B74="N/A","N/A",IF(E74&gt;15,"No",IF(E74&lt;-15,"No","Yes")))</f>
        <v>N/A</v>
      </c>
      <c r="G74" s="24">
        <v>83.276701497999994</v>
      </c>
      <c r="H74" s="5" t="str">
        <f t="shared" si="12"/>
        <v>N/A</v>
      </c>
      <c r="I74" s="6">
        <v>4.7009999999999996</v>
      </c>
      <c r="J74" s="6">
        <v>1.986</v>
      </c>
      <c r="K74" s="111" t="str">
        <f t="shared" si="9"/>
        <v>Yes</v>
      </c>
    </row>
    <row r="75" spans="1:11" x14ac:dyDescent="0.25">
      <c r="A75" s="130" t="s">
        <v>895</v>
      </c>
      <c r="B75" s="22" t="s">
        <v>213</v>
      </c>
      <c r="C75" s="57">
        <v>7.2965489199999997E-2</v>
      </c>
      <c r="D75" s="5" t="str">
        <f t="shared" ref="D75:D80" si="13">IF($B75="N/A","N/A",IF(C75&gt;15,"No",IF(C75&lt;-15,"No","Yes")))</f>
        <v>N/A</v>
      </c>
      <c r="E75" s="4">
        <v>0.1118677473</v>
      </c>
      <c r="F75" s="5" t="str">
        <f>IF($B75="N/A","N/A",IF(E75&gt;15,"No",IF(E75&lt;-15,"No","Yes")))</f>
        <v>N/A</v>
      </c>
      <c r="G75" s="4">
        <v>8.58079598E-2</v>
      </c>
      <c r="H75" s="5" t="str">
        <f t="shared" si="12"/>
        <v>N/A</v>
      </c>
      <c r="I75" s="6">
        <v>53.32</v>
      </c>
      <c r="J75" s="6">
        <v>-23.3</v>
      </c>
      <c r="K75" s="111" t="str">
        <f t="shared" ref="K75:K80" si="14">IF(J75="Div by 0", "N/A", IF(J75="N/A","N/A", IF(J75&gt;30, "No", IF(J75&lt;-30, "No", "Yes"))))</f>
        <v>Yes</v>
      </c>
    </row>
    <row r="76" spans="1:11" x14ac:dyDescent="0.25">
      <c r="A76" s="130" t="s">
        <v>896</v>
      </c>
      <c r="B76" s="22" t="s">
        <v>213</v>
      </c>
      <c r="C76" s="57">
        <v>0</v>
      </c>
      <c r="D76" s="5" t="str">
        <f t="shared" si="13"/>
        <v>N/A</v>
      </c>
      <c r="E76" s="4">
        <v>0</v>
      </c>
      <c r="F76" s="5" t="str">
        <f t="shared" ref="F76:F86" si="15">IF($B76="N/A","N/A",IF(E76&gt;15,"No",IF(E76&lt;-15,"No","Yes")))</f>
        <v>N/A</v>
      </c>
      <c r="G76" s="4">
        <v>0</v>
      </c>
      <c r="H76" s="5" t="str">
        <f t="shared" si="12"/>
        <v>N/A</v>
      </c>
      <c r="I76" s="6" t="s">
        <v>1748</v>
      </c>
      <c r="J76" s="6" t="s">
        <v>1748</v>
      </c>
      <c r="K76" s="111" t="str">
        <f t="shared" si="14"/>
        <v>N/A</v>
      </c>
    </row>
    <row r="77" spans="1:11" x14ac:dyDescent="0.25">
      <c r="A77" s="130" t="s">
        <v>897</v>
      </c>
      <c r="B77" s="22" t="s">
        <v>213</v>
      </c>
      <c r="C77" s="57">
        <v>0.35757417549999998</v>
      </c>
      <c r="D77" s="5" t="str">
        <f t="shared" si="13"/>
        <v>N/A</v>
      </c>
      <c r="E77" s="4">
        <v>0.368296285</v>
      </c>
      <c r="F77" s="5" t="str">
        <f t="shared" si="15"/>
        <v>N/A</v>
      </c>
      <c r="G77" s="4">
        <v>0.43337574699999998</v>
      </c>
      <c r="H77" s="5" t="str">
        <f t="shared" si="12"/>
        <v>N/A</v>
      </c>
      <c r="I77" s="6">
        <v>2.9990000000000001</v>
      </c>
      <c r="J77" s="6">
        <v>17.670000000000002</v>
      </c>
      <c r="K77" s="111" t="str">
        <f t="shared" si="14"/>
        <v>Yes</v>
      </c>
    </row>
    <row r="78" spans="1:11" x14ac:dyDescent="0.25">
      <c r="A78" s="130" t="s">
        <v>898</v>
      </c>
      <c r="B78" s="22" t="s">
        <v>213</v>
      </c>
      <c r="C78" s="57">
        <v>0</v>
      </c>
      <c r="D78" s="5" t="str">
        <f t="shared" si="13"/>
        <v>N/A</v>
      </c>
      <c r="E78" s="4">
        <v>0</v>
      </c>
      <c r="F78" s="5" t="str">
        <f t="shared" si="15"/>
        <v>N/A</v>
      </c>
      <c r="G78" s="4">
        <v>0</v>
      </c>
      <c r="H78" s="5" t="str">
        <f t="shared" si="12"/>
        <v>N/A</v>
      </c>
      <c r="I78" s="6" t="s">
        <v>1748</v>
      </c>
      <c r="J78" s="6" t="s">
        <v>1748</v>
      </c>
      <c r="K78" s="111" t="str">
        <f t="shared" si="14"/>
        <v>N/A</v>
      </c>
    </row>
    <row r="79" spans="1:11" x14ac:dyDescent="0.25">
      <c r="A79" s="130" t="s">
        <v>899</v>
      </c>
      <c r="B79" s="22" t="s">
        <v>213</v>
      </c>
      <c r="C79" s="57">
        <v>32.064883899999998</v>
      </c>
      <c r="D79" s="5" t="str">
        <f t="shared" si="13"/>
        <v>N/A</v>
      </c>
      <c r="E79" s="4">
        <v>32.766160472000003</v>
      </c>
      <c r="F79" s="5" t="str">
        <f t="shared" si="15"/>
        <v>N/A</v>
      </c>
      <c r="G79" s="4">
        <v>32.683648050000002</v>
      </c>
      <c r="H79" s="5" t="str">
        <f t="shared" si="12"/>
        <v>N/A</v>
      </c>
      <c r="I79" s="6">
        <v>2.1869999999999998</v>
      </c>
      <c r="J79" s="6">
        <v>-0.252</v>
      </c>
      <c r="K79" s="111" t="str">
        <f t="shared" si="14"/>
        <v>Yes</v>
      </c>
    </row>
    <row r="80" spans="1:11" ht="25" x14ac:dyDescent="0.25">
      <c r="A80" s="130" t="s">
        <v>900</v>
      </c>
      <c r="B80" s="22" t="s">
        <v>213</v>
      </c>
      <c r="C80" s="61">
        <v>28.253257466000001</v>
      </c>
      <c r="D80" s="5" t="str">
        <f t="shared" si="13"/>
        <v>N/A</v>
      </c>
      <c r="E80" s="61">
        <v>31.960452192999998</v>
      </c>
      <c r="F80" s="5" t="str">
        <f t="shared" si="15"/>
        <v>N/A</v>
      </c>
      <c r="G80" s="61">
        <v>32.085894578999998</v>
      </c>
      <c r="H80" s="5" t="str">
        <f t="shared" si="12"/>
        <v>N/A</v>
      </c>
      <c r="I80" s="6">
        <v>13.12</v>
      </c>
      <c r="J80" s="62">
        <v>0.39250000000000002</v>
      </c>
      <c r="K80" s="111" t="str">
        <f t="shared" si="14"/>
        <v>Yes</v>
      </c>
    </row>
    <row r="81" spans="1:11" x14ac:dyDescent="0.25">
      <c r="A81" s="130" t="s">
        <v>901</v>
      </c>
      <c r="B81" s="22" t="s">
        <v>213</v>
      </c>
      <c r="C81" s="63">
        <v>310.46670169999999</v>
      </c>
      <c r="D81" s="5" t="str">
        <f t="shared" ref="D81:D86" si="16">IF($B81="N/A","N/A",IF(C81&gt;15,"No",IF(C81&lt;-15,"No","Yes")))</f>
        <v>N/A</v>
      </c>
      <c r="E81" s="64">
        <v>201.77228092999999</v>
      </c>
      <c r="F81" s="5" t="str">
        <f t="shared" si="15"/>
        <v>N/A</v>
      </c>
      <c r="G81" s="64">
        <v>215.86163486000001</v>
      </c>
      <c r="H81" s="5" t="str">
        <f>IF($B81="N/A","N/A",IF(G81&gt;15,"No",IF(G81&lt;-15,"No","Yes")))</f>
        <v>N/A</v>
      </c>
      <c r="I81" s="6">
        <v>-35</v>
      </c>
      <c r="J81" s="6">
        <v>6.9829999999999997</v>
      </c>
      <c r="K81" s="111" t="str">
        <f t="shared" ref="K81:K86" si="17">IF(J81="Div by 0", "N/A", IF(J81="N/A","N/A", IF(J81&gt;30, "No", IF(J81&lt;-30, "No", "Yes"))))</f>
        <v>Yes</v>
      </c>
    </row>
    <row r="82" spans="1:11" x14ac:dyDescent="0.25">
      <c r="A82" s="130" t="s">
        <v>902</v>
      </c>
      <c r="B82" s="22" t="s">
        <v>213</v>
      </c>
      <c r="C82" s="63" t="s">
        <v>1748</v>
      </c>
      <c r="D82" s="5" t="str">
        <f t="shared" si="16"/>
        <v>N/A</v>
      </c>
      <c r="E82" s="64" t="s">
        <v>1748</v>
      </c>
      <c r="F82" s="5" t="str">
        <f t="shared" si="15"/>
        <v>N/A</v>
      </c>
      <c r="G82" s="64" t="s">
        <v>1748</v>
      </c>
      <c r="H82" s="5" t="str">
        <f t="shared" si="12"/>
        <v>N/A</v>
      </c>
      <c r="I82" s="6" t="s">
        <v>1748</v>
      </c>
      <c r="J82" s="6" t="s">
        <v>1748</v>
      </c>
      <c r="K82" s="111" t="str">
        <f t="shared" si="17"/>
        <v>N/A</v>
      </c>
    </row>
    <row r="83" spans="1:11" x14ac:dyDescent="0.25">
      <c r="A83" s="130" t="s">
        <v>903</v>
      </c>
      <c r="B83" s="22" t="s">
        <v>213</v>
      </c>
      <c r="C83" s="63">
        <v>187.72248012</v>
      </c>
      <c r="D83" s="5" t="str">
        <f t="shared" si="16"/>
        <v>N/A</v>
      </c>
      <c r="E83" s="64">
        <v>186.23281445000001</v>
      </c>
      <c r="F83" s="5" t="str">
        <f t="shared" si="15"/>
        <v>N/A</v>
      </c>
      <c r="G83" s="64">
        <v>189.5937902</v>
      </c>
      <c r="H83" s="5" t="str">
        <f t="shared" si="12"/>
        <v>N/A</v>
      </c>
      <c r="I83" s="6">
        <v>-0.79400000000000004</v>
      </c>
      <c r="J83" s="6">
        <v>1.8049999999999999</v>
      </c>
      <c r="K83" s="111" t="str">
        <f t="shared" si="17"/>
        <v>Yes</v>
      </c>
    </row>
    <row r="84" spans="1:11" x14ac:dyDescent="0.25">
      <c r="A84" s="130" t="s">
        <v>904</v>
      </c>
      <c r="B84" s="22" t="s">
        <v>213</v>
      </c>
      <c r="C84" s="63" t="s">
        <v>1748</v>
      </c>
      <c r="D84" s="5" t="str">
        <f t="shared" si="16"/>
        <v>N/A</v>
      </c>
      <c r="E84" s="64" t="s">
        <v>1748</v>
      </c>
      <c r="F84" s="5" t="str">
        <f t="shared" si="15"/>
        <v>N/A</v>
      </c>
      <c r="G84" s="64" t="s">
        <v>1748</v>
      </c>
      <c r="H84" s="5" t="str">
        <f t="shared" si="12"/>
        <v>N/A</v>
      </c>
      <c r="I84" s="6" t="s">
        <v>1748</v>
      </c>
      <c r="J84" s="6" t="s">
        <v>1748</v>
      </c>
      <c r="K84" s="111" t="str">
        <f t="shared" si="17"/>
        <v>N/A</v>
      </c>
    </row>
    <row r="85" spans="1:11" x14ac:dyDescent="0.25">
      <c r="A85" s="130" t="s">
        <v>905</v>
      </c>
      <c r="B85" s="22" t="s">
        <v>213</v>
      </c>
      <c r="C85" s="63">
        <v>127.12439179</v>
      </c>
      <c r="D85" s="5" t="str">
        <f t="shared" si="16"/>
        <v>N/A</v>
      </c>
      <c r="E85" s="64">
        <v>129.76672811</v>
      </c>
      <c r="F85" s="5" t="str">
        <f t="shared" si="15"/>
        <v>N/A</v>
      </c>
      <c r="G85" s="64">
        <v>132.14933976</v>
      </c>
      <c r="H85" s="5" t="str">
        <f t="shared" si="12"/>
        <v>N/A</v>
      </c>
      <c r="I85" s="6">
        <v>2.0790000000000002</v>
      </c>
      <c r="J85" s="6">
        <v>1.8360000000000001</v>
      </c>
      <c r="K85" s="111" t="str">
        <f t="shared" si="17"/>
        <v>Yes</v>
      </c>
    </row>
    <row r="86" spans="1:11" ht="25" x14ac:dyDescent="0.25">
      <c r="A86" s="130" t="s">
        <v>906</v>
      </c>
      <c r="B86" s="22" t="s">
        <v>213</v>
      </c>
      <c r="C86" s="65">
        <v>127.56987674</v>
      </c>
      <c r="D86" s="5" t="str">
        <f t="shared" si="16"/>
        <v>N/A</v>
      </c>
      <c r="E86" s="65">
        <v>129.93120597000001</v>
      </c>
      <c r="F86" s="5" t="str">
        <f t="shared" si="15"/>
        <v>N/A</v>
      </c>
      <c r="G86" s="65">
        <v>132.65261856000001</v>
      </c>
      <c r="H86" s="5" t="str">
        <f t="shared" si="12"/>
        <v>N/A</v>
      </c>
      <c r="I86" s="6">
        <v>1.851</v>
      </c>
      <c r="J86" s="6">
        <v>2.0950000000000002</v>
      </c>
      <c r="K86" s="111" t="str">
        <f t="shared" si="17"/>
        <v>Yes</v>
      </c>
    </row>
    <row r="87" spans="1:11" x14ac:dyDescent="0.25">
      <c r="A87" s="130" t="s">
        <v>32</v>
      </c>
      <c r="B87" s="22" t="s">
        <v>266</v>
      </c>
      <c r="C87" s="57">
        <v>82.538283050999993</v>
      </c>
      <c r="D87" s="5" t="str">
        <f>IF($B87="N/A","N/A",IF(C87&gt;60,"Yes","No"))</f>
        <v>Yes</v>
      </c>
      <c r="E87" s="4">
        <v>84.560278831000005</v>
      </c>
      <c r="F87" s="5" t="str">
        <f>IF($B87="N/A","N/A",IF(E87&gt;60,"Yes","No"))</f>
        <v>Yes</v>
      </c>
      <c r="G87" s="4">
        <v>84.717740249000002</v>
      </c>
      <c r="H87" s="5" t="str">
        <f>IF($B87="N/A","N/A",IF(G87&gt;60,"Yes","No"))</f>
        <v>Yes</v>
      </c>
      <c r="I87" s="6">
        <v>2.4500000000000002</v>
      </c>
      <c r="J87" s="6">
        <v>0.1862</v>
      </c>
      <c r="K87" s="111" t="str">
        <f t="shared" ref="K87:K105" si="18">IF(J87="Div by 0", "N/A", IF(J87="N/A","N/A", IF(J87&gt;30, "No", IF(J87&lt;-30, "No", "Yes"))))</f>
        <v>Yes</v>
      </c>
    </row>
    <row r="88" spans="1:11" x14ac:dyDescent="0.25">
      <c r="A88" s="130" t="s">
        <v>39</v>
      </c>
      <c r="B88" s="22" t="s">
        <v>267</v>
      </c>
      <c r="C88" s="57">
        <v>99.969589814000003</v>
      </c>
      <c r="D88" s="5" t="str">
        <f>IF($B88="N/A","N/A",IF(C88&gt;100,"No",IF(C88&lt;85,"No","Yes")))</f>
        <v>Yes</v>
      </c>
      <c r="E88" s="4">
        <v>99.998778388000005</v>
      </c>
      <c r="F88" s="5" t="str">
        <f>IF($B88="N/A","N/A",IF(E88&gt;100,"No",IF(E88&lt;85,"No","Yes")))</f>
        <v>Yes</v>
      </c>
      <c r="G88" s="4">
        <v>99.999858489000005</v>
      </c>
      <c r="H88" s="5" t="str">
        <f>IF($B88="N/A","N/A",IF(G88&gt;100,"No",IF(G88&lt;85,"No","Yes")))</f>
        <v>Yes</v>
      </c>
      <c r="I88" s="6">
        <v>2.92E-2</v>
      </c>
      <c r="J88" s="6">
        <v>1.1000000000000001E-3</v>
      </c>
      <c r="K88" s="111" t="str">
        <f t="shared" si="18"/>
        <v>Yes</v>
      </c>
    </row>
    <row r="89" spans="1:11" x14ac:dyDescent="0.25">
      <c r="A89" s="130" t="s">
        <v>907</v>
      </c>
      <c r="B89" s="22" t="s">
        <v>213</v>
      </c>
      <c r="C89" s="57">
        <v>13.090630397</v>
      </c>
      <c r="D89" s="5" t="str">
        <f>IF($B89="N/A","N/A",IF(C89&gt;15,"No",IF(C89&lt;-15,"No","Yes")))</f>
        <v>N/A</v>
      </c>
      <c r="E89" s="4">
        <v>14.44609569</v>
      </c>
      <c r="F89" s="5" t="str">
        <f>IF($B89="N/A","N/A",IF(E89&gt;15,"No",IF(E89&lt;-15,"No","Yes")))</f>
        <v>N/A</v>
      </c>
      <c r="G89" s="4">
        <v>14.196170431000001</v>
      </c>
      <c r="H89" s="5" t="str">
        <f>IF($B89="N/A","N/A",IF(G89&gt;15,"No",IF(G89&lt;-15,"No","Yes")))</f>
        <v>N/A</v>
      </c>
      <c r="I89" s="6">
        <v>10.35</v>
      </c>
      <c r="J89" s="6">
        <v>-1.73</v>
      </c>
      <c r="K89" s="111" t="str">
        <f t="shared" si="18"/>
        <v>Yes</v>
      </c>
    </row>
    <row r="90" spans="1:11" x14ac:dyDescent="0.25">
      <c r="A90" s="130" t="s">
        <v>848</v>
      </c>
      <c r="B90" s="22" t="s">
        <v>268</v>
      </c>
      <c r="C90" s="57">
        <v>6.8382816281999999</v>
      </c>
      <c r="D90" s="5" t="str">
        <f>IF($B90="N/A","N/A",IF(C90&gt;25,"No",IF(C90&lt;5,"No","Yes")))</f>
        <v>Yes</v>
      </c>
      <c r="E90" s="4">
        <v>6.6352925835000001</v>
      </c>
      <c r="F90" s="5" t="str">
        <f>IF($B90="N/A","N/A",IF(E90&gt;25,"No",IF(E90&lt;5,"No","Yes")))</f>
        <v>Yes</v>
      </c>
      <c r="G90" s="4">
        <v>6.6252975232000004</v>
      </c>
      <c r="H90" s="5" t="str">
        <f>IF($B90="N/A","N/A",IF(G90&gt;25,"No",IF(G90&lt;5,"No","Yes")))</f>
        <v>Yes</v>
      </c>
      <c r="I90" s="6">
        <v>-2.97</v>
      </c>
      <c r="J90" s="6">
        <v>-0.151</v>
      </c>
      <c r="K90" s="111" t="str">
        <f t="shared" si="18"/>
        <v>Yes</v>
      </c>
    </row>
    <row r="91" spans="1:11" x14ac:dyDescent="0.25">
      <c r="A91" s="130" t="s">
        <v>849</v>
      </c>
      <c r="B91" s="22" t="s">
        <v>269</v>
      </c>
      <c r="C91" s="57">
        <v>66.701366390999993</v>
      </c>
      <c r="D91" s="5" t="str">
        <f>IF($B91="N/A","N/A",IF(C91&gt;70,"No",IF(C91&lt;40,"No","Yes")))</f>
        <v>Yes</v>
      </c>
      <c r="E91" s="4">
        <v>67.511245504000001</v>
      </c>
      <c r="F91" s="5" t="str">
        <f>IF($B91="N/A","N/A",IF(E91&gt;70,"No",IF(E91&lt;40,"No","Yes")))</f>
        <v>Yes</v>
      </c>
      <c r="G91" s="4">
        <v>66.429993703999997</v>
      </c>
      <c r="H91" s="5" t="str">
        <f>IF($B91="N/A","N/A",IF(G91&gt;70,"No",IF(G91&lt;40,"No","Yes")))</f>
        <v>Yes</v>
      </c>
      <c r="I91" s="6">
        <v>1.214</v>
      </c>
      <c r="J91" s="6">
        <v>-1.6</v>
      </c>
      <c r="K91" s="111" t="str">
        <f t="shared" si="18"/>
        <v>Yes</v>
      </c>
    </row>
    <row r="92" spans="1:11" x14ac:dyDescent="0.25">
      <c r="A92" s="130" t="s">
        <v>850</v>
      </c>
      <c r="B92" s="22" t="s">
        <v>270</v>
      </c>
      <c r="C92" s="57">
        <v>26.460351980999999</v>
      </c>
      <c r="D92" s="5" t="str">
        <f>IF($B92="N/A","N/A",IF(C92&gt;55,"No",IF(C92&lt;20,"No","Yes")))</f>
        <v>Yes</v>
      </c>
      <c r="E92" s="4">
        <v>25.853461913</v>
      </c>
      <c r="F92" s="5" t="str">
        <f>IF($B92="N/A","N/A",IF(E92&gt;55,"No",IF(E92&lt;20,"No","Yes")))</f>
        <v>Yes</v>
      </c>
      <c r="G92" s="4">
        <v>26.944708771999998</v>
      </c>
      <c r="H92" s="5" t="str">
        <f>IF($B92="N/A","N/A",IF(G92&gt;55,"No",IF(G92&lt;20,"No","Yes")))</f>
        <v>Yes</v>
      </c>
      <c r="I92" s="6">
        <v>-2.29</v>
      </c>
      <c r="J92" s="6">
        <v>4.2210000000000001</v>
      </c>
      <c r="K92" s="111" t="str">
        <f t="shared" si="18"/>
        <v>Yes</v>
      </c>
    </row>
    <row r="93" spans="1:11" x14ac:dyDescent="0.25">
      <c r="A93" s="130" t="s">
        <v>163</v>
      </c>
      <c r="B93" s="22" t="s">
        <v>246</v>
      </c>
      <c r="C93" s="57">
        <v>97.483389106999994</v>
      </c>
      <c r="D93" s="5" t="str">
        <f>IF($B93="N/A","N/A",IF(C93&gt;95,"Yes","No"))</f>
        <v>Yes</v>
      </c>
      <c r="E93" s="4">
        <v>97.616033755999993</v>
      </c>
      <c r="F93" s="5" t="str">
        <f>IF($B93="N/A","N/A",IF(E93&gt;95,"Yes","No"))</f>
        <v>Yes</v>
      </c>
      <c r="G93" s="4">
        <v>97.346808124999995</v>
      </c>
      <c r="H93" s="5" t="str">
        <f>IF($B93="N/A","N/A",IF(G93&gt;95,"Yes","No"))</f>
        <v>Yes</v>
      </c>
      <c r="I93" s="6">
        <v>0.1361</v>
      </c>
      <c r="J93" s="6">
        <v>-0.27600000000000002</v>
      </c>
      <c r="K93" s="111" t="str">
        <f t="shared" si="18"/>
        <v>Yes</v>
      </c>
    </row>
    <row r="94" spans="1:11" x14ac:dyDescent="0.25">
      <c r="A94" s="130" t="s">
        <v>41</v>
      </c>
      <c r="B94" s="22" t="s">
        <v>213</v>
      </c>
      <c r="C94" s="57">
        <v>100</v>
      </c>
      <c r="D94" s="5" t="str">
        <f>IF($B94="N/A","N/A",IF(C94&gt;15,"No",IF(C94&lt;-15,"No","Yes")))</f>
        <v>N/A</v>
      </c>
      <c r="E94" s="4">
        <v>100</v>
      </c>
      <c r="F94" s="5" t="str">
        <f>IF($B94="N/A","N/A",IF(E94&gt;15,"No",IF(E94&lt;-15,"No","Yes")))</f>
        <v>N/A</v>
      </c>
      <c r="G94" s="4">
        <v>100</v>
      </c>
      <c r="H94" s="5" t="str">
        <f>IF($B94="N/A","N/A",IF(G94&gt;15,"No",IF(G94&lt;-15,"No","Yes")))</f>
        <v>N/A</v>
      </c>
      <c r="I94" s="6">
        <v>0</v>
      </c>
      <c r="J94" s="6">
        <v>0</v>
      </c>
      <c r="K94" s="111" t="str">
        <f t="shared" si="18"/>
        <v>Yes</v>
      </c>
    </row>
    <row r="95" spans="1:11" x14ac:dyDescent="0.25">
      <c r="A95" s="130" t="s">
        <v>42</v>
      </c>
      <c r="B95" s="22" t="s">
        <v>213</v>
      </c>
      <c r="C95" s="57">
        <v>100</v>
      </c>
      <c r="D95" s="5" t="str">
        <f>IF($B95="N/A","N/A",IF(C95&gt;15,"No",IF(C95&lt;-15,"No","Yes")))</f>
        <v>N/A</v>
      </c>
      <c r="E95" s="4">
        <v>100</v>
      </c>
      <c r="F95" s="5" t="str">
        <f>IF($B95="N/A","N/A",IF(E95&gt;15,"No",IF(E95&lt;-15,"No","Yes")))</f>
        <v>N/A</v>
      </c>
      <c r="G95" s="4">
        <v>100</v>
      </c>
      <c r="H95" s="5" t="str">
        <f>IF($B95="N/A","N/A",IF(G95&gt;15,"No",IF(G95&lt;-15,"No","Yes")))</f>
        <v>N/A</v>
      </c>
      <c r="I95" s="6">
        <v>0</v>
      </c>
      <c r="J95" s="6">
        <v>0</v>
      </c>
      <c r="K95" s="111" t="str">
        <f t="shared" si="18"/>
        <v>Yes</v>
      </c>
    </row>
    <row r="96" spans="1:11" x14ac:dyDescent="0.25">
      <c r="A96" s="130" t="s">
        <v>908</v>
      </c>
      <c r="B96" s="22" t="s">
        <v>213</v>
      </c>
      <c r="C96" s="57">
        <v>100</v>
      </c>
      <c r="D96" s="5" t="str">
        <f>IF($B96="N/A","N/A",IF(C96&gt;15,"No",IF(C96&lt;-15,"No","Yes")))</f>
        <v>N/A</v>
      </c>
      <c r="E96" s="4">
        <v>100</v>
      </c>
      <c r="F96" s="5" t="str">
        <f>IF($B96="N/A","N/A",IF(E96&gt;15,"No",IF(E96&lt;-15,"No","Yes")))</f>
        <v>N/A</v>
      </c>
      <c r="G96" s="4">
        <v>100</v>
      </c>
      <c r="H96" s="5" t="str">
        <f>IF($B96="N/A","N/A",IF(G96&gt;15,"No",IF(G96&lt;-15,"No","Yes")))</f>
        <v>N/A</v>
      </c>
      <c r="I96" s="6">
        <v>0</v>
      </c>
      <c r="J96" s="6">
        <v>0</v>
      </c>
      <c r="K96" s="111" t="str">
        <f t="shared" si="18"/>
        <v>Yes</v>
      </c>
    </row>
    <row r="97" spans="1:11" x14ac:dyDescent="0.25">
      <c r="A97" s="130" t="s">
        <v>909</v>
      </c>
      <c r="B97" s="22" t="s">
        <v>213</v>
      </c>
      <c r="C97" s="57">
        <v>99.824981080000001</v>
      </c>
      <c r="D97" s="5" t="str">
        <f>IF($B97="N/A","N/A",IF(C97&gt;15,"No",IF(C97&lt;-15,"No","Yes")))</f>
        <v>N/A</v>
      </c>
      <c r="E97" s="4">
        <v>99.854061376999994</v>
      </c>
      <c r="F97" s="5" t="str">
        <f>IF($B97="N/A","N/A",IF(E97&gt;15,"No",IF(E97&lt;-15,"No","Yes")))</f>
        <v>N/A</v>
      </c>
      <c r="G97" s="4">
        <v>99.866978091999997</v>
      </c>
      <c r="H97" s="5" t="str">
        <f>IF($B97="N/A","N/A",IF(G97&gt;15,"No",IF(G97&lt;-15,"No","Yes")))</f>
        <v>N/A</v>
      </c>
      <c r="I97" s="6">
        <v>2.9100000000000001E-2</v>
      </c>
      <c r="J97" s="6">
        <v>1.29E-2</v>
      </c>
      <c r="K97" s="111" t="str">
        <f t="shared" si="18"/>
        <v>Yes</v>
      </c>
    </row>
    <row r="98" spans="1:11" x14ac:dyDescent="0.25">
      <c r="A98" s="130" t="s">
        <v>43</v>
      </c>
      <c r="B98" s="22" t="s">
        <v>223</v>
      </c>
      <c r="C98" s="57">
        <v>98.261973873000002</v>
      </c>
      <c r="D98" s="5" t="str">
        <f>IF($B98="N/A","N/A",IF(C98&gt;100,"No",IF(C98&lt;98,"No","Yes")))</f>
        <v>Yes</v>
      </c>
      <c r="E98" s="4">
        <v>98.360943363999993</v>
      </c>
      <c r="F98" s="5" t="str">
        <f>IF($B98="N/A","N/A",IF(E98&gt;100,"No",IF(E98&lt;98,"No","Yes")))</f>
        <v>Yes</v>
      </c>
      <c r="G98" s="4">
        <v>98.427660017999997</v>
      </c>
      <c r="H98" s="5" t="str">
        <f>IF($B98="N/A","N/A",IF(G98&gt;100,"No",IF(G98&lt;98,"No","Yes")))</f>
        <v>Yes</v>
      </c>
      <c r="I98" s="6">
        <v>0.1007</v>
      </c>
      <c r="J98" s="6">
        <v>6.7799999999999999E-2</v>
      </c>
      <c r="K98" s="111" t="str">
        <f t="shared" si="18"/>
        <v>Yes</v>
      </c>
    </row>
    <row r="99" spans="1:11" x14ac:dyDescent="0.25">
      <c r="A99" s="130" t="s">
        <v>44</v>
      </c>
      <c r="B99" s="22" t="s">
        <v>213</v>
      </c>
      <c r="C99" s="57">
        <v>21.130068762000001</v>
      </c>
      <c r="D99" s="5" t="str">
        <f>IF($B99="N/A","N/A",IF(C99&gt;15,"No",IF(C99&lt;-15,"No","Yes")))</f>
        <v>N/A</v>
      </c>
      <c r="E99" s="4">
        <v>20.730415167</v>
      </c>
      <c r="F99" s="5" t="str">
        <f>IF($B99="N/A","N/A",IF(E99&gt;15,"No",IF(E99&lt;-15,"No","Yes")))</f>
        <v>N/A</v>
      </c>
      <c r="G99" s="4">
        <v>21.15492733</v>
      </c>
      <c r="H99" s="5" t="str">
        <f>IF($B99="N/A","N/A",IF(G99&gt;15,"No",IF(G99&lt;-15,"No","Yes")))</f>
        <v>N/A</v>
      </c>
      <c r="I99" s="6">
        <v>-1.89</v>
      </c>
      <c r="J99" s="6">
        <v>2.048</v>
      </c>
      <c r="K99" s="111" t="str">
        <f t="shared" si="18"/>
        <v>Yes</v>
      </c>
    </row>
    <row r="100" spans="1:11" x14ac:dyDescent="0.25">
      <c r="A100" s="130" t="s">
        <v>45</v>
      </c>
      <c r="B100" s="22" t="s">
        <v>213</v>
      </c>
      <c r="C100" s="57">
        <v>78.866930303000004</v>
      </c>
      <c r="D100" s="5" t="str">
        <f>IF($B100="N/A","N/A",IF(C100&gt;15,"No",IF(C100&lt;-15,"No","Yes")))</f>
        <v>N/A</v>
      </c>
      <c r="E100" s="4">
        <v>79.265051428000007</v>
      </c>
      <c r="F100" s="5" t="str">
        <f>IF($B100="N/A","N/A",IF(E100&gt;15,"No",IF(E100&lt;-15,"No","Yes")))</f>
        <v>N/A</v>
      </c>
      <c r="G100" s="4">
        <v>72.855727794000003</v>
      </c>
      <c r="H100" s="5" t="str">
        <f>IF($B100="N/A","N/A",IF(G100&gt;15,"No",IF(G100&lt;-15,"No","Yes")))</f>
        <v>N/A</v>
      </c>
      <c r="I100" s="6">
        <v>0.50480000000000003</v>
      </c>
      <c r="J100" s="6">
        <v>-8.09</v>
      </c>
      <c r="K100" s="111" t="str">
        <f t="shared" si="18"/>
        <v>Yes</v>
      </c>
    </row>
    <row r="101" spans="1:11" x14ac:dyDescent="0.25">
      <c r="A101" s="130" t="s">
        <v>355</v>
      </c>
      <c r="B101" s="22" t="s">
        <v>213</v>
      </c>
      <c r="C101" s="57">
        <v>99.996999064999997</v>
      </c>
      <c r="D101" s="5" t="str">
        <f>IF($B101="N/A","N/A",IF(C101&gt;15,"No",IF(C101&lt;-15,"No","Yes")))</f>
        <v>N/A</v>
      </c>
      <c r="E101" s="4">
        <v>99.995466594999996</v>
      </c>
      <c r="F101" s="5" t="str">
        <f>IF($B101="N/A","N/A",IF(E101&gt;15,"No",IF(E101&lt;-15,"No","Yes")))</f>
        <v>N/A</v>
      </c>
      <c r="G101" s="4">
        <v>94.010655123999996</v>
      </c>
      <c r="H101" s="5" t="str">
        <f>IF($B101="N/A","N/A",IF(G101&gt;15,"No",IF(G101&lt;-15,"No","Yes")))</f>
        <v>N/A</v>
      </c>
      <c r="I101" s="6">
        <v>-2E-3</v>
      </c>
      <c r="J101" s="6">
        <v>-5.99</v>
      </c>
      <c r="K101" s="111" t="str">
        <f t="shared" si="18"/>
        <v>Yes</v>
      </c>
    </row>
    <row r="102" spans="1:11" x14ac:dyDescent="0.25">
      <c r="A102" s="130" t="s">
        <v>46</v>
      </c>
      <c r="B102" s="22" t="s">
        <v>213</v>
      </c>
      <c r="C102" s="57">
        <v>2.9391174999999999E-3</v>
      </c>
      <c r="D102" s="5" t="str">
        <f>IF($B102="N/A","N/A",IF(C102&gt;15,"No",IF(C102&lt;-15,"No","Yes")))</f>
        <v>N/A</v>
      </c>
      <c r="E102" s="4">
        <v>4.5280464999999997E-3</v>
      </c>
      <c r="F102" s="5" t="str">
        <f>IF($B102="N/A","N/A",IF(E102&gt;15,"No",IF(E102&lt;-15,"No","Yes")))</f>
        <v>N/A</v>
      </c>
      <c r="G102" s="4">
        <v>2.0915462999999998E-3</v>
      </c>
      <c r="H102" s="5" t="str">
        <f>IF($B102="N/A","N/A",IF(G102&gt;15,"No",IF(G102&lt;-15,"No","Yes")))</f>
        <v>N/A</v>
      </c>
      <c r="I102" s="6">
        <v>54.06</v>
      </c>
      <c r="J102" s="6">
        <v>-53.8</v>
      </c>
      <c r="K102" s="111" t="str">
        <f t="shared" si="18"/>
        <v>No</v>
      </c>
    </row>
    <row r="103" spans="1:11" x14ac:dyDescent="0.25">
      <c r="A103" s="130" t="s">
        <v>47</v>
      </c>
      <c r="B103" s="22" t="s">
        <v>213</v>
      </c>
      <c r="C103" s="57">
        <v>0</v>
      </c>
      <c r="D103" s="5" t="str">
        <f>IF($B103="N/A","N/A",IF(C103&gt;15,"No",IF(C103&lt;-15,"No","Yes")))</f>
        <v>N/A</v>
      </c>
      <c r="E103" s="4">
        <v>5.3586348999999998E-6</v>
      </c>
      <c r="F103" s="5" t="str">
        <f>IF($B103="N/A","N/A",IF(E103&gt;15,"No",IF(E103&lt;-15,"No","Yes")))</f>
        <v>N/A</v>
      </c>
      <c r="G103" s="4">
        <v>5.9872379878000004</v>
      </c>
      <c r="H103" s="5" t="str">
        <f>IF($B103="N/A","N/A",IF(G103&gt;15,"No",IF(G103&lt;-15,"No","Yes")))</f>
        <v>N/A</v>
      </c>
      <c r="I103" s="6" t="s">
        <v>1748</v>
      </c>
      <c r="J103" s="6">
        <v>112000000</v>
      </c>
      <c r="K103" s="111" t="str">
        <f t="shared" si="18"/>
        <v>No</v>
      </c>
    </row>
    <row r="104" spans="1:11" x14ac:dyDescent="0.25">
      <c r="A104" s="130" t="s">
        <v>33</v>
      </c>
      <c r="B104" s="22" t="s">
        <v>223</v>
      </c>
      <c r="C104" s="57">
        <v>100</v>
      </c>
      <c r="D104" s="5" t="str">
        <f>IF($B104="N/A","N/A",IF(C104&gt;100,"No",IF(C104&lt;98,"No","Yes")))</f>
        <v>Yes</v>
      </c>
      <c r="E104" s="4">
        <v>100</v>
      </c>
      <c r="F104" s="5" t="str">
        <f>IF($B104="N/A","N/A",IF(E104&gt;100,"No",IF(E104&lt;98,"No","Yes")))</f>
        <v>Yes</v>
      </c>
      <c r="G104" s="4">
        <v>100</v>
      </c>
      <c r="H104" s="5" t="str">
        <f>IF($B104="N/A","N/A",IF(G104&gt;100,"No",IF(G104&lt;98,"No","Yes")))</f>
        <v>Yes</v>
      </c>
      <c r="I104" s="6">
        <v>0</v>
      </c>
      <c r="J104" s="6">
        <v>0</v>
      </c>
      <c r="K104" s="111" t="str">
        <f t="shared" si="18"/>
        <v>Yes</v>
      </c>
    </row>
    <row r="105" spans="1:11" ht="25" x14ac:dyDescent="0.25">
      <c r="A105" s="130" t="s">
        <v>48</v>
      </c>
      <c r="B105" s="38" t="s">
        <v>223</v>
      </c>
      <c r="C105" s="57">
        <v>100</v>
      </c>
      <c r="D105" s="5" t="str">
        <f>IF($B105="N/A","N/A",IF(C105&gt;100,"No",IF(C105&lt;98,"No","Yes")))</f>
        <v>Yes</v>
      </c>
      <c r="E105" s="4">
        <v>100</v>
      </c>
      <c r="F105" s="5" t="str">
        <f>IF($B105="N/A","N/A",IF(E105&gt;100,"No",IF(E105&lt;98,"No","Yes")))</f>
        <v>Yes</v>
      </c>
      <c r="G105" s="4">
        <v>100</v>
      </c>
      <c r="H105" s="5" t="str">
        <f>IF($B105="N/A","N/A",IF(G105&gt;100,"No",IF(G105&lt;98,"No","Yes")))</f>
        <v>Yes</v>
      </c>
      <c r="I105" s="6">
        <v>0</v>
      </c>
      <c r="J105" s="6">
        <v>0</v>
      </c>
      <c r="K105" s="111" t="str">
        <f t="shared" si="18"/>
        <v>Yes</v>
      </c>
    </row>
    <row r="106" spans="1:11" x14ac:dyDescent="0.25">
      <c r="A106" s="130" t="s">
        <v>49</v>
      </c>
      <c r="B106" s="38" t="s">
        <v>213</v>
      </c>
      <c r="C106" s="57">
        <v>100</v>
      </c>
      <c r="D106" s="5" t="str">
        <f>IF($B106="N/A","N/A",IF(C106&gt;15,"No",IF(C106&lt;-15,"No","Yes")))</f>
        <v>N/A</v>
      </c>
      <c r="E106" s="4">
        <v>100</v>
      </c>
      <c r="F106" s="5" t="str">
        <f>IF($B106="N/A","N/A",IF(E106&gt;15,"No",IF(E106&lt;-15,"No","Yes")))</f>
        <v>N/A</v>
      </c>
      <c r="G106" s="4">
        <v>95.713899228000002</v>
      </c>
      <c r="H106" s="5" t="str">
        <f>IF($B106="N/A","N/A",IF(G106&gt;15,"No",IF(G106&lt;-15,"No","Yes")))</f>
        <v>N/A</v>
      </c>
      <c r="I106" s="6">
        <v>0</v>
      </c>
      <c r="J106" s="6">
        <v>-4.29</v>
      </c>
      <c r="K106" s="111" t="str">
        <f>IF(J106="Div by 0", "N/A", IF(J106="N/A","N/A", IF(J106&gt;30, "No", IF(J106&lt;-30, "No", "Yes"))))</f>
        <v>Yes</v>
      </c>
    </row>
    <row r="107" spans="1:11" x14ac:dyDescent="0.25">
      <c r="A107" s="130" t="s">
        <v>910</v>
      </c>
      <c r="B107" s="22" t="s">
        <v>213</v>
      </c>
      <c r="C107" s="66">
        <v>48.557982473000003</v>
      </c>
      <c r="D107" s="5" t="str">
        <f t="shared" ref="D107:D130" si="19">IF($B107="N/A","N/A",IF(C107&gt;15,"No",IF(C107&lt;-15,"No","Yes")))</f>
        <v>N/A</v>
      </c>
      <c r="E107" s="5">
        <v>47.750234775000003</v>
      </c>
      <c r="F107" s="5" t="str">
        <f t="shared" ref="F107:F130" si="20">IF($B107="N/A","N/A",IF(E107&gt;15,"No",IF(E107&lt;-15,"No","Yes")))</f>
        <v>N/A</v>
      </c>
      <c r="G107" s="4">
        <v>48.403808665</v>
      </c>
      <c r="H107" s="5" t="str">
        <f t="shared" ref="H107:H130" si="21">IF($B107="N/A","N/A",IF(G107&gt;15,"No",IF(G107&lt;-15,"No","Yes")))</f>
        <v>N/A</v>
      </c>
      <c r="I107" s="6">
        <v>-1.66</v>
      </c>
      <c r="J107" s="6">
        <v>1.369</v>
      </c>
      <c r="K107" s="111" t="str">
        <f t="shared" ref="K107:K130" si="22">IF(J107="Div by 0", "N/A", IF(J107="N/A","N/A", IF(J107&gt;30, "No", IF(J107&lt;-30, "No", "Yes"))))</f>
        <v>Yes</v>
      </c>
    </row>
    <row r="108" spans="1:11" x14ac:dyDescent="0.25">
      <c r="A108" s="130" t="s">
        <v>911</v>
      </c>
      <c r="B108" s="22" t="s">
        <v>213</v>
      </c>
      <c r="C108" s="66">
        <v>19.379779645999999</v>
      </c>
      <c r="D108" s="22" t="s">
        <v>213</v>
      </c>
      <c r="E108" s="5">
        <v>19.483662292000002</v>
      </c>
      <c r="F108" s="22" t="s">
        <v>213</v>
      </c>
      <c r="G108" s="4">
        <v>18.912598043999999</v>
      </c>
      <c r="H108" s="22" t="s">
        <v>213</v>
      </c>
      <c r="I108" s="6">
        <v>0.53600000000000003</v>
      </c>
      <c r="J108" s="6">
        <v>-2.93</v>
      </c>
      <c r="K108" s="111" t="str">
        <f t="shared" si="22"/>
        <v>Yes</v>
      </c>
    </row>
    <row r="109" spans="1:11" x14ac:dyDescent="0.25">
      <c r="A109" s="130" t="s">
        <v>912</v>
      </c>
      <c r="B109" s="22" t="s">
        <v>213</v>
      </c>
      <c r="C109" s="66">
        <v>6.8795077856000004</v>
      </c>
      <c r="D109" s="5" t="str">
        <f t="shared" si="19"/>
        <v>N/A</v>
      </c>
      <c r="E109" s="5">
        <v>6.6707826772000001</v>
      </c>
      <c r="F109" s="5" t="str">
        <f t="shared" si="20"/>
        <v>N/A</v>
      </c>
      <c r="G109" s="4">
        <v>6.3330376326</v>
      </c>
      <c r="H109" s="5" t="str">
        <f t="shared" si="21"/>
        <v>N/A</v>
      </c>
      <c r="I109" s="6">
        <v>-3.03</v>
      </c>
      <c r="J109" s="6">
        <v>-5.0599999999999996</v>
      </c>
      <c r="K109" s="111" t="str">
        <f t="shared" si="22"/>
        <v>Yes</v>
      </c>
    </row>
    <row r="110" spans="1:11" x14ac:dyDescent="0.25">
      <c r="A110" s="130" t="s">
        <v>913</v>
      </c>
      <c r="B110" s="22" t="s">
        <v>213</v>
      </c>
      <c r="C110" s="66">
        <v>1.3418659694999999</v>
      </c>
      <c r="D110" s="5" t="str">
        <f t="shared" si="19"/>
        <v>N/A</v>
      </c>
      <c r="E110" s="5">
        <v>1.2803798796000001</v>
      </c>
      <c r="F110" s="5" t="str">
        <f t="shared" si="20"/>
        <v>N/A</v>
      </c>
      <c r="G110" s="4">
        <v>1.2754208010000001</v>
      </c>
      <c r="H110" s="5" t="str">
        <f t="shared" si="21"/>
        <v>N/A</v>
      </c>
      <c r="I110" s="6">
        <v>-4.58</v>
      </c>
      <c r="J110" s="6">
        <v>-0.38700000000000001</v>
      </c>
      <c r="K110" s="111" t="str">
        <f t="shared" si="22"/>
        <v>Yes</v>
      </c>
    </row>
    <row r="111" spans="1:11" x14ac:dyDescent="0.25">
      <c r="A111" s="130" t="s">
        <v>914</v>
      </c>
      <c r="B111" s="22" t="s">
        <v>213</v>
      </c>
      <c r="C111" s="66">
        <v>7.6880282964999997</v>
      </c>
      <c r="D111" s="5" t="str">
        <f t="shared" si="19"/>
        <v>N/A</v>
      </c>
      <c r="E111" s="5">
        <v>7.5858740318000004</v>
      </c>
      <c r="F111" s="5" t="str">
        <f t="shared" si="20"/>
        <v>N/A</v>
      </c>
      <c r="G111" s="4">
        <v>7.1510632282</v>
      </c>
      <c r="H111" s="5" t="str">
        <f t="shared" si="21"/>
        <v>N/A</v>
      </c>
      <c r="I111" s="6">
        <v>-1.33</v>
      </c>
      <c r="J111" s="6">
        <v>-5.73</v>
      </c>
      <c r="K111" s="111" t="str">
        <f t="shared" si="22"/>
        <v>Yes</v>
      </c>
    </row>
    <row r="112" spans="1:11" x14ac:dyDescent="0.25">
      <c r="A112" s="130" t="s">
        <v>915</v>
      </c>
      <c r="B112" s="22" t="s">
        <v>213</v>
      </c>
      <c r="C112" s="66">
        <v>0.36968669869999998</v>
      </c>
      <c r="D112" s="5" t="str">
        <f t="shared" si="19"/>
        <v>N/A</v>
      </c>
      <c r="E112" s="5">
        <v>0.36515252190000003</v>
      </c>
      <c r="F112" s="5" t="str">
        <f t="shared" si="20"/>
        <v>N/A</v>
      </c>
      <c r="G112" s="4">
        <v>0.33214555239999999</v>
      </c>
      <c r="H112" s="5" t="str">
        <f t="shared" si="21"/>
        <v>N/A</v>
      </c>
      <c r="I112" s="6">
        <v>-1.23</v>
      </c>
      <c r="J112" s="6">
        <v>-9.0399999999999991</v>
      </c>
      <c r="K112" s="111" t="str">
        <f t="shared" si="22"/>
        <v>Yes</v>
      </c>
    </row>
    <row r="113" spans="1:11" x14ac:dyDescent="0.25">
      <c r="A113" s="130" t="s">
        <v>916</v>
      </c>
      <c r="B113" s="22" t="s">
        <v>213</v>
      </c>
      <c r="C113" s="66">
        <v>0.60747782589999999</v>
      </c>
      <c r="D113" s="5" t="str">
        <f t="shared" si="19"/>
        <v>N/A</v>
      </c>
      <c r="E113" s="5">
        <v>0.94208796189999999</v>
      </c>
      <c r="F113" s="5" t="str">
        <f t="shared" si="20"/>
        <v>N/A</v>
      </c>
      <c r="G113" s="4">
        <v>1.0023407149000001</v>
      </c>
      <c r="H113" s="5" t="str">
        <f t="shared" si="21"/>
        <v>N/A</v>
      </c>
      <c r="I113" s="6">
        <v>55.08</v>
      </c>
      <c r="J113" s="6">
        <v>6.3959999999999999</v>
      </c>
      <c r="K113" s="111" t="str">
        <f t="shared" si="22"/>
        <v>Yes</v>
      </c>
    </row>
    <row r="114" spans="1:11" x14ac:dyDescent="0.25">
      <c r="A114" s="130" t="s">
        <v>917</v>
      </c>
      <c r="B114" s="22" t="s">
        <v>213</v>
      </c>
      <c r="C114" s="66">
        <v>5.2865602999999997E-3</v>
      </c>
      <c r="D114" s="5" t="str">
        <f t="shared" si="19"/>
        <v>N/A</v>
      </c>
      <c r="E114" s="5">
        <v>4.1899403999999998E-3</v>
      </c>
      <c r="F114" s="5" t="str">
        <f t="shared" si="20"/>
        <v>N/A</v>
      </c>
      <c r="G114" s="4">
        <v>6.8797702899999993E-2</v>
      </c>
      <c r="H114" s="5" t="str">
        <f t="shared" si="21"/>
        <v>N/A</v>
      </c>
      <c r="I114" s="6">
        <v>-20.7</v>
      </c>
      <c r="J114" s="6">
        <v>1542</v>
      </c>
      <c r="K114" s="111" t="str">
        <f t="shared" si="22"/>
        <v>No</v>
      </c>
    </row>
    <row r="115" spans="1:11" x14ac:dyDescent="0.25">
      <c r="A115" s="130" t="s">
        <v>918</v>
      </c>
      <c r="B115" s="22" t="s">
        <v>213</v>
      </c>
      <c r="C115" s="66">
        <v>4.2615702399999997E-2</v>
      </c>
      <c r="D115" s="5" t="str">
        <f t="shared" si="19"/>
        <v>N/A</v>
      </c>
      <c r="E115" s="5">
        <v>4.5466868899999999E-2</v>
      </c>
      <c r="F115" s="5" t="str">
        <f t="shared" si="20"/>
        <v>N/A</v>
      </c>
      <c r="G115" s="4">
        <v>0.20257488600000001</v>
      </c>
      <c r="H115" s="5" t="str">
        <f t="shared" si="21"/>
        <v>N/A</v>
      </c>
      <c r="I115" s="6">
        <v>6.69</v>
      </c>
      <c r="J115" s="6">
        <v>345.5</v>
      </c>
      <c r="K115" s="111" t="str">
        <f t="shared" si="22"/>
        <v>No</v>
      </c>
    </row>
    <row r="116" spans="1:11" x14ac:dyDescent="0.25">
      <c r="A116" s="130" t="s">
        <v>919</v>
      </c>
      <c r="B116" s="22" t="s">
        <v>213</v>
      </c>
      <c r="C116" s="66">
        <v>0.13150661220000001</v>
      </c>
      <c r="D116" s="5" t="str">
        <f t="shared" si="19"/>
        <v>N/A</v>
      </c>
      <c r="E116" s="5">
        <v>0.26538904699999999</v>
      </c>
      <c r="F116" s="5" t="str">
        <f t="shared" si="20"/>
        <v>N/A</v>
      </c>
      <c r="G116" s="4">
        <v>0.2574587264</v>
      </c>
      <c r="H116" s="5" t="str">
        <f t="shared" si="21"/>
        <v>N/A</v>
      </c>
      <c r="I116" s="6">
        <v>101.8</v>
      </c>
      <c r="J116" s="6">
        <v>-2.99</v>
      </c>
      <c r="K116" s="111" t="str">
        <f t="shared" si="22"/>
        <v>Yes</v>
      </c>
    </row>
    <row r="117" spans="1:11" x14ac:dyDescent="0.25">
      <c r="A117" s="130" t="s">
        <v>920</v>
      </c>
      <c r="B117" s="22" t="s">
        <v>213</v>
      </c>
      <c r="C117" s="66">
        <v>4.0583252799999997E-2</v>
      </c>
      <c r="D117" s="5" t="str">
        <f t="shared" si="19"/>
        <v>N/A</v>
      </c>
      <c r="E117" s="5">
        <v>3.9247344400000002E-2</v>
      </c>
      <c r="F117" s="5" t="str">
        <f t="shared" si="20"/>
        <v>N/A</v>
      </c>
      <c r="G117" s="4">
        <v>5.07719082E-2</v>
      </c>
      <c r="H117" s="5" t="str">
        <f t="shared" si="21"/>
        <v>N/A</v>
      </c>
      <c r="I117" s="6">
        <v>-3.29</v>
      </c>
      <c r="J117" s="6">
        <v>29.36</v>
      </c>
      <c r="K117" s="111" t="str">
        <f t="shared" si="22"/>
        <v>Yes</v>
      </c>
    </row>
    <row r="118" spans="1:11" x14ac:dyDescent="0.25">
      <c r="A118" s="130" t="s">
        <v>921</v>
      </c>
      <c r="B118" s="22" t="s">
        <v>213</v>
      </c>
      <c r="C118" s="66">
        <v>2.2732209423</v>
      </c>
      <c r="D118" s="5" t="str">
        <f t="shared" si="19"/>
        <v>N/A</v>
      </c>
      <c r="E118" s="5">
        <v>2.2850920194</v>
      </c>
      <c r="F118" s="5" t="str">
        <f t="shared" si="20"/>
        <v>N/A</v>
      </c>
      <c r="G118" s="4">
        <v>2.2389868916000002</v>
      </c>
      <c r="H118" s="5" t="str">
        <f t="shared" si="21"/>
        <v>N/A</v>
      </c>
      <c r="I118" s="6">
        <v>0.5222</v>
      </c>
      <c r="J118" s="6">
        <v>-2.02</v>
      </c>
      <c r="K118" s="111" t="str">
        <f t="shared" si="22"/>
        <v>Yes</v>
      </c>
    </row>
    <row r="119" spans="1:11" x14ac:dyDescent="0.25">
      <c r="A119" s="130" t="s">
        <v>922</v>
      </c>
      <c r="B119" s="22" t="s">
        <v>213</v>
      </c>
      <c r="C119" s="66">
        <v>32.062237879999998</v>
      </c>
      <c r="D119" s="5" t="str">
        <f t="shared" si="19"/>
        <v>N/A</v>
      </c>
      <c r="E119" s="5">
        <v>32.766102932000003</v>
      </c>
      <c r="F119" s="5" t="str">
        <f t="shared" si="20"/>
        <v>N/A</v>
      </c>
      <c r="G119" s="4">
        <v>32.683593291000001</v>
      </c>
      <c r="H119" s="5" t="str">
        <f t="shared" si="21"/>
        <v>N/A</v>
      </c>
      <c r="I119" s="6">
        <v>2.1949999999999998</v>
      </c>
      <c r="J119" s="6">
        <v>-0.252</v>
      </c>
      <c r="K119" s="111" t="str">
        <f t="shared" si="22"/>
        <v>Yes</v>
      </c>
    </row>
    <row r="120" spans="1:11" x14ac:dyDescent="0.25">
      <c r="A120" s="130" t="s">
        <v>923</v>
      </c>
      <c r="B120" s="22" t="s">
        <v>213</v>
      </c>
      <c r="C120" s="66">
        <v>3.7268880800000001E-2</v>
      </c>
      <c r="D120" s="5" t="str">
        <f t="shared" si="19"/>
        <v>N/A</v>
      </c>
      <c r="E120" s="5">
        <v>0.24470612010000001</v>
      </c>
      <c r="F120" s="5" t="str">
        <f t="shared" si="20"/>
        <v>N/A</v>
      </c>
      <c r="G120" s="4">
        <v>1.9120385028</v>
      </c>
      <c r="H120" s="5" t="str">
        <f t="shared" si="21"/>
        <v>N/A</v>
      </c>
      <c r="I120" s="6">
        <v>556.6</v>
      </c>
      <c r="J120" s="6">
        <v>681.4</v>
      </c>
      <c r="K120" s="111" t="str">
        <f t="shared" si="22"/>
        <v>No</v>
      </c>
    </row>
    <row r="121" spans="1:11" x14ac:dyDescent="0.25">
      <c r="A121" s="130" t="s">
        <v>924</v>
      </c>
      <c r="B121" s="22" t="s">
        <v>213</v>
      </c>
      <c r="C121" s="66">
        <v>0</v>
      </c>
      <c r="D121" s="5" t="str">
        <f t="shared" si="19"/>
        <v>N/A</v>
      </c>
      <c r="E121" s="5">
        <v>0</v>
      </c>
      <c r="F121" s="5" t="str">
        <f t="shared" si="20"/>
        <v>N/A</v>
      </c>
      <c r="G121" s="4">
        <v>9.9876144200000003E-2</v>
      </c>
      <c r="H121" s="5" t="str">
        <f t="shared" si="21"/>
        <v>N/A</v>
      </c>
      <c r="I121" s="6" t="s">
        <v>1748</v>
      </c>
      <c r="J121" s="6" t="s">
        <v>1748</v>
      </c>
      <c r="K121" s="111" t="str">
        <f t="shared" si="22"/>
        <v>N/A</v>
      </c>
    </row>
    <row r="122" spans="1:11" x14ac:dyDescent="0.25">
      <c r="A122" s="130" t="s">
        <v>925</v>
      </c>
      <c r="B122" s="22" t="s">
        <v>213</v>
      </c>
      <c r="C122" s="66">
        <v>0</v>
      </c>
      <c r="D122" s="5" t="str">
        <f t="shared" si="19"/>
        <v>N/A</v>
      </c>
      <c r="E122" s="5">
        <v>0</v>
      </c>
      <c r="F122" s="5" t="str">
        <f t="shared" si="20"/>
        <v>N/A</v>
      </c>
      <c r="G122" s="4">
        <v>0</v>
      </c>
      <c r="H122" s="5" t="str">
        <f t="shared" si="21"/>
        <v>N/A</v>
      </c>
      <c r="I122" s="6" t="s">
        <v>1748</v>
      </c>
      <c r="J122" s="6" t="s">
        <v>1748</v>
      </c>
      <c r="K122" s="111" t="str">
        <f t="shared" si="22"/>
        <v>N/A</v>
      </c>
    </row>
    <row r="123" spans="1:11" x14ac:dyDescent="0.25">
      <c r="A123" s="130" t="s">
        <v>926</v>
      </c>
      <c r="B123" s="22" t="s">
        <v>213</v>
      </c>
      <c r="C123" s="66">
        <v>7.655717278</v>
      </c>
      <c r="D123" s="5" t="str">
        <f t="shared" si="19"/>
        <v>N/A</v>
      </c>
      <c r="E123" s="5">
        <v>7.6785078079</v>
      </c>
      <c r="F123" s="5" t="str">
        <f t="shared" si="20"/>
        <v>N/A</v>
      </c>
      <c r="G123" s="4">
        <v>7.8730707272</v>
      </c>
      <c r="H123" s="5" t="str">
        <f t="shared" si="21"/>
        <v>N/A</v>
      </c>
      <c r="I123" s="6">
        <v>0.29770000000000002</v>
      </c>
      <c r="J123" s="6">
        <v>2.5339999999999998</v>
      </c>
      <c r="K123" s="111" t="str">
        <f t="shared" si="22"/>
        <v>Yes</v>
      </c>
    </row>
    <row r="124" spans="1:11" x14ac:dyDescent="0.25">
      <c r="A124" s="130" t="s">
        <v>927</v>
      </c>
      <c r="B124" s="22" t="s">
        <v>213</v>
      </c>
      <c r="C124" s="66">
        <v>11.990269442000001</v>
      </c>
      <c r="D124" s="5" t="str">
        <f t="shared" si="19"/>
        <v>N/A</v>
      </c>
      <c r="E124" s="5">
        <v>12.681741281000001</v>
      </c>
      <c r="F124" s="5" t="str">
        <f t="shared" si="20"/>
        <v>N/A</v>
      </c>
      <c r="G124" s="4">
        <v>10.887968267</v>
      </c>
      <c r="H124" s="5" t="str">
        <f t="shared" si="21"/>
        <v>N/A</v>
      </c>
      <c r="I124" s="6">
        <v>5.7670000000000003</v>
      </c>
      <c r="J124" s="6">
        <v>-14.1</v>
      </c>
      <c r="K124" s="111" t="str">
        <f t="shared" si="22"/>
        <v>Yes</v>
      </c>
    </row>
    <row r="125" spans="1:11" x14ac:dyDescent="0.25">
      <c r="A125" s="130" t="s">
        <v>928</v>
      </c>
      <c r="B125" s="22" t="s">
        <v>213</v>
      </c>
      <c r="C125" s="66">
        <v>12.275541003000001</v>
      </c>
      <c r="D125" s="5" t="str">
        <f t="shared" si="19"/>
        <v>N/A</v>
      </c>
      <c r="E125" s="5">
        <v>12.040727476000001</v>
      </c>
      <c r="F125" s="5" t="str">
        <f t="shared" si="20"/>
        <v>N/A</v>
      </c>
      <c r="G125" s="4">
        <v>11.723835467000001</v>
      </c>
      <c r="H125" s="5" t="str">
        <f t="shared" si="21"/>
        <v>N/A</v>
      </c>
      <c r="I125" s="6">
        <v>-1.91</v>
      </c>
      <c r="J125" s="6">
        <v>-2.63</v>
      </c>
      <c r="K125" s="111" t="str">
        <f t="shared" si="22"/>
        <v>Yes</v>
      </c>
    </row>
    <row r="126" spans="1:11" x14ac:dyDescent="0.25">
      <c r="A126" s="130" t="s">
        <v>929</v>
      </c>
      <c r="B126" s="22" t="s">
        <v>213</v>
      </c>
      <c r="C126" s="66">
        <v>0</v>
      </c>
      <c r="D126" s="5" t="str">
        <f t="shared" si="19"/>
        <v>N/A</v>
      </c>
      <c r="E126" s="5">
        <v>0</v>
      </c>
      <c r="F126" s="5" t="str">
        <f t="shared" si="20"/>
        <v>N/A</v>
      </c>
      <c r="G126" s="4">
        <v>0</v>
      </c>
      <c r="H126" s="5" t="str">
        <f t="shared" si="21"/>
        <v>N/A</v>
      </c>
      <c r="I126" s="6" t="s">
        <v>1748</v>
      </c>
      <c r="J126" s="6" t="s">
        <v>1748</v>
      </c>
      <c r="K126" s="111" t="str">
        <f t="shared" si="22"/>
        <v>N/A</v>
      </c>
    </row>
    <row r="127" spans="1:11" x14ac:dyDescent="0.25">
      <c r="A127" s="130" t="s">
        <v>930</v>
      </c>
      <c r="B127" s="22" t="s">
        <v>213</v>
      </c>
      <c r="C127" s="66">
        <v>0</v>
      </c>
      <c r="D127" s="5" t="str">
        <f t="shared" si="19"/>
        <v>N/A</v>
      </c>
      <c r="E127" s="5">
        <v>0</v>
      </c>
      <c r="F127" s="5" t="str">
        <f t="shared" si="20"/>
        <v>N/A</v>
      </c>
      <c r="G127" s="4">
        <v>5.9508519599999997E-2</v>
      </c>
      <c r="H127" s="5" t="str">
        <f t="shared" si="21"/>
        <v>N/A</v>
      </c>
      <c r="I127" s="6" t="s">
        <v>1748</v>
      </c>
      <c r="J127" s="6" t="s">
        <v>1748</v>
      </c>
      <c r="K127" s="111" t="str">
        <f t="shared" si="22"/>
        <v>N/A</v>
      </c>
    </row>
    <row r="128" spans="1:11" x14ac:dyDescent="0.25">
      <c r="A128" s="130" t="s">
        <v>931</v>
      </c>
      <c r="B128" s="22" t="s">
        <v>213</v>
      </c>
      <c r="C128" s="66">
        <v>0</v>
      </c>
      <c r="D128" s="5" t="str">
        <f t="shared" si="19"/>
        <v>N/A</v>
      </c>
      <c r="E128" s="5">
        <v>0</v>
      </c>
      <c r="F128" s="5" t="str">
        <f t="shared" si="20"/>
        <v>N/A</v>
      </c>
      <c r="G128" s="4">
        <v>0</v>
      </c>
      <c r="H128" s="5" t="str">
        <f t="shared" si="21"/>
        <v>N/A</v>
      </c>
      <c r="I128" s="6" t="s">
        <v>1748</v>
      </c>
      <c r="J128" s="6" t="s">
        <v>1748</v>
      </c>
      <c r="K128" s="111" t="str">
        <f t="shared" si="22"/>
        <v>N/A</v>
      </c>
    </row>
    <row r="129" spans="1:11" x14ac:dyDescent="0.25">
      <c r="A129" s="130" t="s">
        <v>932</v>
      </c>
      <c r="B129" s="22" t="s">
        <v>213</v>
      </c>
      <c r="C129" s="66">
        <v>0</v>
      </c>
      <c r="D129" s="5" t="str">
        <f t="shared" si="19"/>
        <v>N/A</v>
      </c>
      <c r="E129" s="5">
        <v>0</v>
      </c>
      <c r="F129" s="5" t="str">
        <f t="shared" si="20"/>
        <v>N/A</v>
      </c>
      <c r="G129" s="4">
        <v>0</v>
      </c>
      <c r="H129" s="5" t="str">
        <f t="shared" si="21"/>
        <v>N/A</v>
      </c>
      <c r="I129" s="6" t="s">
        <v>1748</v>
      </c>
      <c r="J129" s="6" t="s">
        <v>1748</v>
      </c>
      <c r="K129" s="111" t="str">
        <f t="shared" si="22"/>
        <v>N/A</v>
      </c>
    </row>
    <row r="130" spans="1:11" x14ac:dyDescent="0.25">
      <c r="A130" s="137" t="s">
        <v>933</v>
      </c>
      <c r="B130" s="119" t="s">
        <v>213</v>
      </c>
      <c r="C130" s="138">
        <v>0.1034412769</v>
      </c>
      <c r="D130" s="120" t="str">
        <f t="shared" si="19"/>
        <v>N/A</v>
      </c>
      <c r="E130" s="120">
        <v>0.1204202474</v>
      </c>
      <c r="F130" s="120" t="str">
        <f t="shared" si="20"/>
        <v>N/A</v>
      </c>
      <c r="G130" s="124">
        <v>0.1272956629</v>
      </c>
      <c r="H130" s="120" t="str">
        <f t="shared" si="21"/>
        <v>N/A</v>
      </c>
      <c r="I130" s="121">
        <v>16.41</v>
      </c>
      <c r="J130" s="121">
        <v>5.71</v>
      </c>
      <c r="K130" s="122" t="str">
        <f t="shared" si="22"/>
        <v>Yes</v>
      </c>
    </row>
    <row r="131" spans="1:11" ht="12" customHeight="1" x14ac:dyDescent="0.25">
      <c r="A131" s="200" t="s">
        <v>1633</v>
      </c>
      <c r="B131" s="201"/>
      <c r="C131" s="201"/>
      <c r="D131" s="201"/>
      <c r="E131" s="201"/>
      <c r="F131" s="201"/>
      <c r="G131" s="201"/>
      <c r="H131" s="201"/>
      <c r="I131" s="201"/>
      <c r="J131" s="201"/>
      <c r="K131" s="202"/>
    </row>
    <row r="132" spans="1:11" x14ac:dyDescent="0.25">
      <c r="A132" s="192" t="s">
        <v>1631</v>
      </c>
      <c r="B132" s="193"/>
      <c r="C132" s="193"/>
      <c r="D132" s="193"/>
      <c r="E132" s="193"/>
      <c r="F132" s="193"/>
      <c r="G132" s="193"/>
      <c r="H132" s="193"/>
      <c r="I132" s="193"/>
      <c r="J132" s="193"/>
      <c r="K132" s="194"/>
    </row>
    <row r="133" spans="1:11" x14ac:dyDescent="0.25">
      <c r="A133" s="195" t="s">
        <v>1732</v>
      </c>
      <c r="B133" s="195"/>
      <c r="C133" s="195"/>
      <c r="D133" s="195"/>
      <c r="E133" s="195"/>
      <c r="F133" s="195"/>
      <c r="G133" s="195"/>
      <c r="H133" s="195"/>
      <c r="I133" s="195"/>
      <c r="J133" s="195"/>
      <c r="K133" s="196"/>
    </row>
  </sheetData>
  <mergeCells count="7">
    <mergeCell ref="A133:K133"/>
    <mergeCell ref="A1:K1"/>
    <mergeCell ref="A2:K2"/>
    <mergeCell ref="A4:K4"/>
    <mergeCell ref="A131:K131"/>
    <mergeCell ref="A132:K132"/>
    <mergeCell ref="A3:K3"/>
  </mergeCells>
  <printOptions headings="1"/>
  <pageMargins left="0.75" right="0.75" top="1" bottom="0.75" header="0.5" footer="0.5"/>
  <pageSetup scale="56" orientation="landscape" useFirstPageNumber="1" r:id="rId1"/>
  <headerFooter alignWithMargins="0">
    <oddFooter>&amp;R&amp;A Page &amp;P</oddFooter>
  </headerFooter>
  <tableParts count="1">
    <tablePart r:id="rId2"/>
  </tablePart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0"/>
  <sheetViews>
    <sheetView zoomScaleNormal="100" workbookViewId="0">
      <pane xSplit="2" ySplit="5" topLeftCell="F33"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58"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83" t="s">
        <v>1723</v>
      </c>
      <c r="B1" s="184"/>
      <c r="C1" s="184"/>
      <c r="D1" s="184"/>
      <c r="E1" s="184"/>
      <c r="F1" s="184"/>
      <c r="G1" s="184"/>
      <c r="H1" s="184"/>
      <c r="I1" s="184"/>
      <c r="J1" s="184"/>
      <c r="K1" s="185"/>
    </row>
    <row r="2" spans="1:11" ht="13" x14ac:dyDescent="0.3">
      <c r="A2" s="189" t="s">
        <v>1585</v>
      </c>
      <c r="B2" s="190"/>
      <c r="C2" s="190"/>
      <c r="D2" s="190"/>
      <c r="E2" s="190"/>
      <c r="F2" s="190"/>
      <c r="G2" s="190"/>
      <c r="H2" s="190"/>
      <c r="I2" s="190"/>
      <c r="J2" s="190"/>
      <c r="K2" s="191"/>
    </row>
    <row r="3" spans="1:11" ht="13" x14ac:dyDescent="0.3">
      <c r="A3" s="189" t="s">
        <v>1747</v>
      </c>
      <c r="B3" s="190"/>
      <c r="C3" s="190"/>
      <c r="D3" s="190"/>
      <c r="E3" s="190"/>
      <c r="F3" s="190"/>
      <c r="G3" s="190"/>
      <c r="H3" s="190"/>
      <c r="I3" s="190"/>
      <c r="J3" s="190"/>
      <c r="K3" s="191"/>
    </row>
    <row r="4" spans="1:11" ht="13.5" customHeight="1" x14ac:dyDescent="0.3">
      <c r="A4" s="186" t="s">
        <v>648</v>
      </c>
      <c r="B4" s="187"/>
      <c r="C4" s="187"/>
      <c r="D4" s="187"/>
      <c r="E4" s="187"/>
      <c r="F4" s="187"/>
      <c r="G4" s="187"/>
      <c r="H4" s="187"/>
      <c r="I4" s="187"/>
      <c r="J4" s="187"/>
      <c r="K4" s="188"/>
    </row>
    <row r="5" spans="1:11" ht="52" x14ac:dyDescent="0.3">
      <c r="A5" s="114" t="s">
        <v>11</v>
      </c>
      <c r="B5" s="115" t="s">
        <v>212</v>
      </c>
      <c r="C5" s="115" t="s">
        <v>649</v>
      </c>
      <c r="D5" s="115" t="s">
        <v>1724</v>
      </c>
      <c r="E5" s="115" t="s">
        <v>1694</v>
      </c>
      <c r="F5" s="115" t="s">
        <v>1721</v>
      </c>
      <c r="G5" s="115" t="s">
        <v>1718</v>
      </c>
      <c r="H5" s="115" t="s">
        <v>1719</v>
      </c>
      <c r="I5" s="116" t="s">
        <v>1725</v>
      </c>
      <c r="J5" s="116" t="s">
        <v>1722</v>
      </c>
      <c r="K5" s="117" t="s">
        <v>650</v>
      </c>
    </row>
    <row r="6" spans="1:11" x14ac:dyDescent="0.25">
      <c r="A6" s="130" t="s">
        <v>12</v>
      </c>
      <c r="B6" s="22" t="s">
        <v>213</v>
      </c>
      <c r="C6" s="56">
        <v>1324549</v>
      </c>
      <c r="D6" s="5" t="str">
        <f>IF($B6="N/A","N/A",IF(C6&gt;15,"No",IF(C6&lt;-15,"No","Yes")))</f>
        <v>N/A</v>
      </c>
      <c r="E6" s="23">
        <v>1479601</v>
      </c>
      <c r="F6" s="5" t="str">
        <f>IF($B6="N/A","N/A",IF(E6&gt;15,"No",IF(E6&lt;-15,"No","Yes")))</f>
        <v>N/A</v>
      </c>
      <c r="G6" s="23">
        <v>2144653</v>
      </c>
      <c r="H6" s="5" t="str">
        <f>IF($B6="N/A","N/A",IF(G6&gt;15,"No",IF(G6&lt;-15,"No","Yes")))</f>
        <v>N/A</v>
      </c>
      <c r="I6" s="6">
        <v>11.71</v>
      </c>
      <c r="J6" s="6">
        <v>44.95</v>
      </c>
      <c r="K6" s="111" t="str">
        <f t="shared" ref="K6:K13" si="0">IF(J6="Div by 0", "N/A", IF(J6="N/A","N/A", IF(J6&gt;30, "No", IF(J6&lt;-30, "No", "Yes"))))</f>
        <v>No</v>
      </c>
    </row>
    <row r="7" spans="1:11" x14ac:dyDescent="0.25">
      <c r="A7" s="130" t="s">
        <v>30</v>
      </c>
      <c r="B7" s="22" t="s">
        <v>246</v>
      </c>
      <c r="C7" s="57">
        <v>100</v>
      </c>
      <c r="D7" s="5" t="str">
        <f>IF($B7="N/A","N/A",IF(C7&gt;95,"Yes","No"))</f>
        <v>Yes</v>
      </c>
      <c r="E7" s="4">
        <v>100</v>
      </c>
      <c r="F7" s="5" t="str">
        <f>IF($B7="N/A","N/A",IF(E7&gt;95,"Yes","No"))</f>
        <v>Yes</v>
      </c>
      <c r="G7" s="4">
        <v>100</v>
      </c>
      <c r="H7" s="5" t="str">
        <f>IF($B7="N/A","N/A",IF(G7&gt;95,"Yes","No"))</f>
        <v>Yes</v>
      </c>
      <c r="I7" s="6">
        <v>0</v>
      </c>
      <c r="J7" s="6">
        <v>0</v>
      </c>
      <c r="K7" s="111" t="str">
        <f t="shared" si="0"/>
        <v>Yes</v>
      </c>
    </row>
    <row r="8" spans="1:11" x14ac:dyDescent="0.25">
      <c r="A8" s="130" t="s">
        <v>29</v>
      </c>
      <c r="B8" s="22" t="s">
        <v>217</v>
      </c>
      <c r="C8" s="57">
        <v>0</v>
      </c>
      <c r="D8" s="5" t="str">
        <f>IF($B8="N/A","N/A",IF(C8=0,"Yes","No"))</f>
        <v>Yes</v>
      </c>
      <c r="E8" s="4">
        <v>0</v>
      </c>
      <c r="F8" s="5" t="str">
        <f>IF($B8="N/A","N/A",IF(E8=0,"Yes","No"))</f>
        <v>Yes</v>
      </c>
      <c r="G8" s="4">
        <v>0</v>
      </c>
      <c r="H8" s="5" t="str">
        <f>IF($B8="N/A","N/A",IF(G8=0,"Yes","No"))</f>
        <v>Yes</v>
      </c>
      <c r="I8" s="6" t="s">
        <v>1748</v>
      </c>
      <c r="J8" s="6" t="s">
        <v>1748</v>
      </c>
      <c r="K8" s="111" t="str">
        <f t="shared" si="0"/>
        <v>N/A</v>
      </c>
    </row>
    <row r="9" spans="1:11" x14ac:dyDescent="0.25">
      <c r="A9" s="130" t="s">
        <v>851</v>
      </c>
      <c r="B9" s="22" t="s">
        <v>213</v>
      </c>
      <c r="C9" s="59">
        <v>78.699219885000005</v>
      </c>
      <c r="D9" s="5" t="str">
        <f t="shared" ref="D9:D17" si="1">IF($B9="N/A","N/A",IF(C9&gt;15,"No",IF(C9&lt;-15,"No","Yes")))</f>
        <v>N/A</v>
      </c>
      <c r="E9" s="24">
        <v>78.249671363999994</v>
      </c>
      <c r="F9" s="5" t="str">
        <f>IF($B9="N/A","N/A",IF(E9&gt;15,"No",IF(E9&lt;-15,"No","Yes")))</f>
        <v>N/A</v>
      </c>
      <c r="G9" s="24">
        <v>65.338733585</v>
      </c>
      <c r="H9" s="5" t="str">
        <f>IF($B9="N/A","N/A",IF(G9&gt;15,"No",IF(G9&lt;-15,"No","Yes")))</f>
        <v>N/A</v>
      </c>
      <c r="I9" s="6">
        <v>-0.57099999999999995</v>
      </c>
      <c r="J9" s="6">
        <v>-16.5</v>
      </c>
      <c r="K9" s="111" t="str">
        <f t="shared" si="0"/>
        <v>Yes</v>
      </c>
    </row>
    <row r="10" spans="1:11" x14ac:dyDescent="0.25">
      <c r="A10" s="130" t="s">
        <v>16</v>
      </c>
      <c r="B10" s="22" t="s">
        <v>213</v>
      </c>
      <c r="C10" s="57">
        <v>11.631883758000001</v>
      </c>
      <c r="D10" s="5" t="str">
        <f t="shared" si="1"/>
        <v>N/A</v>
      </c>
      <c r="E10" s="4">
        <v>11.119349068</v>
      </c>
      <c r="F10" s="5" t="str">
        <f>IF($B10="N/A","N/A",IF(E10&gt;15,"No",IF(E10&lt;-15,"No","Yes")))</f>
        <v>N/A</v>
      </c>
      <c r="G10" s="4">
        <v>8.3210663916000005</v>
      </c>
      <c r="H10" s="5" t="str">
        <f>IF($B10="N/A","N/A",IF(G10&gt;15,"No",IF(G10&lt;-15,"No","Yes")))</f>
        <v>N/A</v>
      </c>
      <c r="I10" s="6">
        <v>-4.41</v>
      </c>
      <c r="J10" s="6">
        <v>-25.2</v>
      </c>
      <c r="K10" s="111" t="str">
        <f t="shared" si="0"/>
        <v>Yes</v>
      </c>
    </row>
    <row r="11" spans="1:11" x14ac:dyDescent="0.25">
      <c r="A11" s="130" t="s">
        <v>36</v>
      </c>
      <c r="B11" s="22" t="s">
        <v>213</v>
      </c>
      <c r="C11" s="57">
        <v>14.456693896000001</v>
      </c>
      <c r="D11" s="5" t="str">
        <f t="shared" si="1"/>
        <v>N/A</v>
      </c>
      <c r="E11" s="4">
        <v>15.599175778999999</v>
      </c>
      <c r="F11" s="5" t="str">
        <f>IF($B11="N/A","N/A",IF(E11&gt;15,"No",IF(E11&lt;-15,"No","Yes")))</f>
        <v>N/A</v>
      </c>
      <c r="G11" s="4">
        <v>15.680037112999999</v>
      </c>
      <c r="H11" s="5" t="str">
        <f>IF($B11="N/A","N/A",IF(G11&gt;15,"No",IF(G11&lt;-15,"No","Yes")))</f>
        <v>N/A</v>
      </c>
      <c r="I11" s="6">
        <v>7.9029999999999996</v>
      </c>
      <c r="J11" s="6">
        <v>0.51839999999999997</v>
      </c>
      <c r="K11" s="111" t="str">
        <f t="shared" si="0"/>
        <v>Yes</v>
      </c>
    </row>
    <row r="12" spans="1:11" x14ac:dyDescent="0.25">
      <c r="A12" s="130" t="s">
        <v>37</v>
      </c>
      <c r="B12" s="22" t="s">
        <v>213</v>
      </c>
      <c r="C12" s="57" t="s">
        <v>1748</v>
      </c>
      <c r="D12" s="5" t="str">
        <f t="shared" si="1"/>
        <v>N/A</v>
      </c>
      <c r="E12" s="4" t="s">
        <v>1748</v>
      </c>
      <c r="F12" s="5" t="str">
        <f>IF($B12="N/A","N/A",IF(E12&gt;15,"No",IF(E12&lt;-15,"No","Yes")))</f>
        <v>N/A</v>
      </c>
      <c r="G12" s="4" t="s">
        <v>1748</v>
      </c>
      <c r="H12" s="5" t="str">
        <f>IF($B12="N/A","N/A",IF(G12&gt;15,"No",IF(G12&lt;-15,"No","Yes")))</f>
        <v>N/A</v>
      </c>
      <c r="I12" s="6" t="s">
        <v>1748</v>
      </c>
      <c r="J12" s="6" t="s">
        <v>1748</v>
      </c>
      <c r="K12" s="111" t="str">
        <f t="shared" si="0"/>
        <v>N/A</v>
      </c>
    </row>
    <row r="13" spans="1:11" x14ac:dyDescent="0.25">
      <c r="A13" s="130" t="s">
        <v>38</v>
      </c>
      <c r="B13" s="22" t="s">
        <v>213</v>
      </c>
      <c r="C13" s="57">
        <v>11.329259934</v>
      </c>
      <c r="D13" s="5" t="str">
        <f t="shared" si="1"/>
        <v>N/A</v>
      </c>
      <c r="E13" s="4">
        <v>10.653814990000001</v>
      </c>
      <c r="F13" s="5" t="str">
        <f>IF($B13="N/A","N/A",IF(E13&gt;15,"No",IF(E13&lt;-15,"No","Yes")))</f>
        <v>N/A</v>
      </c>
      <c r="G13" s="4">
        <v>7.8821545511000002</v>
      </c>
      <c r="H13" s="5" t="str">
        <f>IF($B13="N/A","N/A",IF(G13&gt;15,"No",IF(G13&lt;-15,"No","Yes")))</f>
        <v>N/A</v>
      </c>
      <c r="I13" s="6">
        <v>-5.96</v>
      </c>
      <c r="J13" s="6">
        <v>-26</v>
      </c>
      <c r="K13" s="111" t="str">
        <f t="shared" si="0"/>
        <v>Yes</v>
      </c>
    </row>
    <row r="14" spans="1:11" x14ac:dyDescent="0.25">
      <c r="A14" s="130" t="s">
        <v>673</v>
      </c>
      <c r="B14" s="22" t="s">
        <v>213</v>
      </c>
      <c r="C14" s="57">
        <v>34.765418267000001</v>
      </c>
      <c r="D14" s="5" t="str">
        <f t="shared" si="1"/>
        <v>N/A</v>
      </c>
      <c r="E14" s="4">
        <v>35.317899893000003</v>
      </c>
      <c r="F14" s="5" t="str">
        <f t="shared" ref="F14:F33" si="2">IF($B14="N/A","N/A",IF(E14&gt;15,"No",IF(E14&lt;-15,"No","Yes")))</f>
        <v>N/A</v>
      </c>
      <c r="G14" s="4">
        <v>55.590578055999998</v>
      </c>
      <c r="H14" s="5" t="str">
        <f t="shared" ref="H14:H33" si="3">IF($B14="N/A","N/A",IF(G14&gt;15,"No",IF(G14&lt;-15,"No","Yes")))</f>
        <v>N/A</v>
      </c>
      <c r="I14" s="6">
        <v>1.589</v>
      </c>
      <c r="J14" s="6">
        <v>57.4</v>
      </c>
      <c r="K14" s="111" t="str">
        <f t="shared" ref="K14:K30" si="4">IF(J14="Div by 0", "N/A", IF(J14="N/A","N/A", IF(J14&gt;30, "No", IF(J14&lt;-30, "No", "Yes"))))</f>
        <v>No</v>
      </c>
    </row>
    <row r="15" spans="1:11" x14ac:dyDescent="0.25">
      <c r="A15" s="130" t="s">
        <v>674</v>
      </c>
      <c r="B15" s="22" t="s">
        <v>213</v>
      </c>
      <c r="C15" s="57">
        <v>2.3180720381</v>
      </c>
      <c r="D15" s="5" t="str">
        <f t="shared" si="1"/>
        <v>N/A</v>
      </c>
      <c r="E15" s="4">
        <v>2.4808715323000001</v>
      </c>
      <c r="F15" s="5" t="str">
        <f t="shared" si="2"/>
        <v>N/A</v>
      </c>
      <c r="G15" s="4">
        <v>1.9970596642</v>
      </c>
      <c r="H15" s="5" t="str">
        <f t="shared" si="3"/>
        <v>N/A</v>
      </c>
      <c r="I15" s="6">
        <v>7.0229999999999997</v>
      </c>
      <c r="J15" s="6">
        <v>-19.5</v>
      </c>
      <c r="K15" s="111" t="str">
        <f t="shared" si="4"/>
        <v>Yes</v>
      </c>
    </row>
    <row r="16" spans="1:11" x14ac:dyDescent="0.25">
      <c r="A16" s="130" t="s">
        <v>379</v>
      </c>
      <c r="B16" s="22" t="s">
        <v>213</v>
      </c>
      <c r="C16" s="57">
        <v>9.6764257117000003</v>
      </c>
      <c r="D16" s="5" t="str">
        <f t="shared" si="1"/>
        <v>N/A</v>
      </c>
      <c r="E16" s="4">
        <v>9.4135513560999993</v>
      </c>
      <c r="F16" s="5" t="str">
        <f t="shared" si="2"/>
        <v>N/A</v>
      </c>
      <c r="G16" s="4">
        <v>5.6286028555999996</v>
      </c>
      <c r="H16" s="5" t="str">
        <f t="shared" si="3"/>
        <v>N/A</v>
      </c>
      <c r="I16" s="6">
        <v>-2.72</v>
      </c>
      <c r="J16" s="6">
        <v>-40.200000000000003</v>
      </c>
      <c r="K16" s="111" t="str">
        <f t="shared" si="4"/>
        <v>No</v>
      </c>
    </row>
    <row r="17" spans="1:11" x14ac:dyDescent="0.25">
      <c r="A17" s="130" t="s">
        <v>380</v>
      </c>
      <c r="B17" s="22" t="s">
        <v>213</v>
      </c>
      <c r="C17" s="57">
        <v>2.1591500200999998</v>
      </c>
      <c r="D17" s="5" t="str">
        <f t="shared" si="1"/>
        <v>N/A</v>
      </c>
      <c r="E17" s="4">
        <v>2.2854810182</v>
      </c>
      <c r="F17" s="5" t="str">
        <f t="shared" si="2"/>
        <v>N/A</v>
      </c>
      <c r="G17" s="4">
        <v>2.6228485447000001</v>
      </c>
      <c r="H17" s="5" t="str">
        <f t="shared" si="3"/>
        <v>N/A</v>
      </c>
      <c r="I17" s="6">
        <v>5.851</v>
      </c>
      <c r="J17" s="6">
        <v>14.76</v>
      </c>
      <c r="K17" s="111" t="str">
        <f t="shared" si="4"/>
        <v>Yes</v>
      </c>
    </row>
    <row r="18" spans="1:11" x14ac:dyDescent="0.25">
      <c r="A18" s="130" t="s">
        <v>381</v>
      </c>
      <c r="B18" s="22" t="s">
        <v>213</v>
      </c>
      <c r="C18" s="57">
        <v>0</v>
      </c>
      <c r="D18" s="5" t="str">
        <f t="shared" ref="D18:D33" si="5">IF($B18="N/A","N/A",IF(C18&gt;15,"No",IF(C18&lt;-15,"No","Yes")))</f>
        <v>N/A</v>
      </c>
      <c r="E18" s="4">
        <v>0</v>
      </c>
      <c r="F18" s="5" t="str">
        <f t="shared" si="2"/>
        <v>N/A</v>
      </c>
      <c r="G18" s="4">
        <v>0</v>
      </c>
      <c r="H18" s="5" t="str">
        <f t="shared" si="3"/>
        <v>N/A</v>
      </c>
      <c r="I18" s="6" t="s">
        <v>1748</v>
      </c>
      <c r="J18" s="6" t="s">
        <v>1748</v>
      </c>
      <c r="K18" s="111" t="str">
        <f t="shared" si="4"/>
        <v>N/A</v>
      </c>
    </row>
    <row r="19" spans="1:11" x14ac:dyDescent="0.25">
      <c r="A19" s="130" t="s">
        <v>382</v>
      </c>
      <c r="B19" s="22" t="s">
        <v>213</v>
      </c>
      <c r="C19" s="57">
        <v>11.519015152</v>
      </c>
      <c r="D19" s="5" t="str">
        <f t="shared" si="5"/>
        <v>N/A</v>
      </c>
      <c r="E19" s="4">
        <v>11.988299548000001</v>
      </c>
      <c r="F19" s="5" t="str">
        <f t="shared" si="2"/>
        <v>N/A</v>
      </c>
      <c r="G19" s="4">
        <v>9.9828270586999999</v>
      </c>
      <c r="H19" s="5" t="str">
        <f t="shared" si="3"/>
        <v>N/A</v>
      </c>
      <c r="I19" s="6">
        <v>4.0739999999999998</v>
      </c>
      <c r="J19" s="6">
        <v>-16.7</v>
      </c>
      <c r="K19" s="111" t="str">
        <f t="shared" si="4"/>
        <v>Yes</v>
      </c>
    </row>
    <row r="20" spans="1:11" x14ac:dyDescent="0.25">
      <c r="A20" s="130" t="s">
        <v>384</v>
      </c>
      <c r="B20" s="22" t="s">
        <v>213</v>
      </c>
      <c r="C20" s="57">
        <v>3.7872513587999999</v>
      </c>
      <c r="D20" s="5" t="str">
        <f t="shared" si="5"/>
        <v>N/A</v>
      </c>
      <c r="E20" s="4">
        <v>3.9617437404000002</v>
      </c>
      <c r="F20" s="5" t="str">
        <f t="shared" si="2"/>
        <v>N/A</v>
      </c>
      <c r="G20" s="4">
        <v>5.4505320907000003</v>
      </c>
      <c r="H20" s="5" t="str">
        <f t="shared" si="3"/>
        <v>N/A</v>
      </c>
      <c r="I20" s="6">
        <v>4.6070000000000002</v>
      </c>
      <c r="J20" s="6">
        <v>37.58</v>
      </c>
      <c r="K20" s="111" t="str">
        <f t="shared" si="4"/>
        <v>No</v>
      </c>
    </row>
    <row r="21" spans="1:11" x14ac:dyDescent="0.25">
      <c r="A21" s="130" t="s">
        <v>385</v>
      </c>
      <c r="B21" s="22" t="s">
        <v>213</v>
      </c>
      <c r="C21" s="57">
        <v>14.065391313999999</v>
      </c>
      <c r="D21" s="5" t="str">
        <f t="shared" si="5"/>
        <v>N/A</v>
      </c>
      <c r="E21" s="4">
        <v>13.09778785</v>
      </c>
      <c r="F21" s="5" t="str">
        <f t="shared" si="2"/>
        <v>N/A</v>
      </c>
      <c r="G21" s="4">
        <v>7.7387810522000002</v>
      </c>
      <c r="H21" s="5" t="str">
        <f t="shared" si="3"/>
        <v>N/A</v>
      </c>
      <c r="I21" s="6">
        <v>-6.88</v>
      </c>
      <c r="J21" s="6">
        <v>-40.9</v>
      </c>
      <c r="K21" s="111" t="str">
        <f t="shared" si="4"/>
        <v>No</v>
      </c>
    </row>
    <row r="22" spans="1:11" x14ac:dyDescent="0.25">
      <c r="A22" s="130" t="s">
        <v>386</v>
      </c>
      <c r="B22" s="22" t="s">
        <v>213</v>
      </c>
      <c r="C22" s="57">
        <v>3.6342181376</v>
      </c>
      <c r="D22" s="5" t="str">
        <f t="shared" si="5"/>
        <v>N/A</v>
      </c>
      <c r="E22" s="4">
        <v>3.1266537398000001</v>
      </c>
      <c r="F22" s="5" t="str">
        <f t="shared" si="2"/>
        <v>N/A</v>
      </c>
      <c r="G22" s="4">
        <v>2.0741350699000001</v>
      </c>
      <c r="H22" s="5" t="str">
        <f t="shared" si="3"/>
        <v>N/A</v>
      </c>
      <c r="I22" s="6">
        <v>-14</v>
      </c>
      <c r="J22" s="6">
        <v>-33.700000000000003</v>
      </c>
      <c r="K22" s="111" t="str">
        <f t="shared" si="4"/>
        <v>No</v>
      </c>
    </row>
    <row r="23" spans="1:11" x14ac:dyDescent="0.25">
      <c r="A23" s="130" t="s">
        <v>389</v>
      </c>
      <c r="B23" s="22" t="s">
        <v>213</v>
      </c>
      <c r="C23" s="57">
        <v>0</v>
      </c>
      <c r="D23" s="5" t="str">
        <f t="shared" si="5"/>
        <v>N/A</v>
      </c>
      <c r="E23" s="4">
        <v>0</v>
      </c>
      <c r="F23" s="5" t="str">
        <f t="shared" si="2"/>
        <v>N/A</v>
      </c>
      <c r="G23" s="4">
        <v>0</v>
      </c>
      <c r="H23" s="5" t="str">
        <f t="shared" si="3"/>
        <v>N/A</v>
      </c>
      <c r="I23" s="6" t="s">
        <v>1748</v>
      </c>
      <c r="J23" s="6" t="s">
        <v>1748</v>
      </c>
      <c r="K23" s="111" t="str">
        <f t="shared" si="4"/>
        <v>N/A</v>
      </c>
    </row>
    <row r="24" spans="1:11" x14ac:dyDescent="0.25">
      <c r="A24" s="130" t="s">
        <v>390</v>
      </c>
      <c r="B24" s="22" t="s">
        <v>213</v>
      </c>
      <c r="C24" s="57">
        <v>0</v>
      </c>
      <c r="D24" s="5" t="str">
        <f t="shared" si="5"/>
        <v>N/A</v>
      </c>
      <c r="E24" s="4">
        <v>0</v>
      </c>
      <c r="F24" s="5" t="str">
        <f t="shared" si="2"/>
        <v>N/A</v>
      </c>
      <c r="G24" s="4">
        <v>0</v>
      </c>
      <c r="H24" s="5" t="str">
        <f t="shared" si="3"/>
        <v>N/A</v>
      </c>
      <c r="I24" s="6" t="s">
        <v>1748</v>
      </c>
      <c r="J24" s="6" t="s">
        <v>1748</v>
      </c>
      <c r="K24" s="111" t="str">
        <f t="shared" si="4"/>
        <v>N/A</v>
      </c>
    </row>
    <row r="25" spans="1:11" x14ac:dyDescent="0.25">
      <c r="A25" s="130" t="s">
        <v>391</v>
      </c>
      <c r="B25" s="22" t="s">
        <v>213</v>
      </c>
      <c r="C25" s="57">
        <v>0</v>
      </c>
      <c r="D25" s="5" t="str">
        <f t="shared" si="5"/>
        <v>N/A</v>
      </c>
      <c r="E25" s="4">
        <v>0</v>
      </c>
      <c r="F25" s="5" t="str">
        <f t="shared" si="2"/>
        <v>N/A</v>
      </c>
      <c r="G25" s="4">
        <v>4.4296210199999998E-2</v>
      </c>
      <c r="H25" s="5" t="str">
        <f t="shared" si="3"/>
        <v>N/A</v>
      </c>
      <c r="I25" s="6" t="s">
        <v>1748</v>
      </c>
      <c r="J25" s="6" t="s">
        <v>1748</v>
      </c>
      <c r="K25" s="111" t="str">
        <f t="shared" si="4"/>
        <v>N/A</v>
      </c>
    </row>
    <row r="26" spans="1:11" x14ac:dyDescent="0.25">
      <c r="A26" s="130" t="s">
        <v>392</v>
      </c>
      <c r="B26" s="22" t="s">
        <v>213</v>
      </c>
      <c r="C26" s="57">
        <v>3.7551649656000001</v>
      </c>
      <c r="D26" s="5" t="str">
        <f t="shared" si="5"/>
        <v>N/A</v>
      </c>
      <c r="E26" s="4">
        <v>4.3650281392999997</v>
      </c>
      <c r="F26" s="5" t="str">
        <f t="shared" si="2"/>
        <v>N/A</v>
      </c>
      <c r="G26" s="4">
        <v>3.5544211580999998</v>
      </c>
      <c r="H26" s="5" t="str">
        <f t="shared" si="3"/>
        <v>N/A</v>
      </c>
      <c r="I26" s="6">
        <v>16.239999999999998</v>
      </c>
      <c r="J26" s="6">
        <v>-18.600000000000001</v>
      </c>
      <c r="K26" s="111" t="str">
        <f t="shared" si="4"/>
        <v>Yes</v>
      </c>
    </row>
    <row r="27" spans="1:11" x14ac:dyDescent="0.25">
      <c r="A27" s="130" t="s">
        <v>393</v>
      </c>
      <c r="B27" s="22" t="s">
        <v>213</v>
      </c>
      <c r="C27" s="57">
        <v>0</v>
      </c>
      <c r="D27" s="5" t="str">
        <f t="shared" si="5"/>
        <v>N/A</v>
      </c>
      <c r="E27" s="4">
        <v>0</v>
      </c>
      <c r="F27" s="5" t="str">
        <f t="shared" si="2"/>
        <v>N/A</v>
      </c>
      <c r="G27" s="4">
        <v>0</v>
      </c>
      <c r="H27" s="5" t="str">
        <f t="shared" si="3"/>
        <v>N/A</v>
      </c>
      <c r="I27" s="6" t="s">
        <v>1748</v>
      </c>
      <c r="J27" s="6" t="s">
        <v>1748</v>
      </c>
      <c r="K27" s="111" t="str">
        <f t="shared" si="4"/>
        <v>N/A</v>
      </c>
    </row>
    <row r="28" spans="1:11" x14ac:dyDescent="0.25">
      <c r="A28" s="130" t="s">
        <v>398</v>
      </c>
      <c r="B28" s="22" t="s">
        <v>213</v>
      </c>
      <c r="C28" s="57">
        <v>0</v>
      </c>
      <c r="D28" s="5" t="str">
        <f t="shared" si="5"/>
        <v>N/A</v>
      </c>
      <c r="E28" s="4">
        <v>0</v>
      </c>
      <c r="F28" s="5" t="str">
        <f t="shared" si="2"/>
        <v>N/A</v>
      </c>
      <c r="G28" s="4">
        <v>0</v>
      </c>
      <c r="H28" s="5" t="str">
        <f t="shared" si="3"/>
        <v>N/A</v>
      </c>
      <c r="I28" s="6" t="s">
        <v>1748</v>
      </c>
      <c r="J28" s="6" t="s">
        <v>1748</v>
      </c>
      <c r="K28" s="111" t="str">
        <f t="shared" si="4"/>
        <v>N/A</v>
      </c>
    </row>
    <row r="29" spans="1:11" x14ac:dyDescent="0.25">
      <c r="A29" s="130" t="s">
        <v>399</v>
      </c>
      <c r="B29" s="22" t="s">
        <v>213</v>
      </c>
      <c r="C29" s="57">
        <v>14.048253405000001</v>
      </c>
      <c r="D29" s="5" t="str">
        <f t="shared" si="5"/>
        <v>N/A</v>
      </c>
      <c r="E29" s="4">
        <v>13.737352165000001</v>
      </c>
      <c r="F29" s="5" t="str">
        <f t="shared" si="2"/>
        <v>N/A</v>
      </c>
      <c r="G29" s="4">
        <v>5.0887952502999996</v>
      </c>
      <c r="H29" s="5" t="str">
        <f t="shared" si="3"/>
        <v>N/A</v>
      </c>
      <c r="I29" s="6">
        <v>-2.21</v>
      </c>
      <c r="J29" s="6">
        <v>-63</v>
      </c>
      <c r="K29" s="111" t="str">
        <f t="shared" si="4"/>
        <v>No</v>
      </c>
    </row>
    <row r="30" spans="1:11" x14ac:dyDescent="0.25">
      <c r="A30" s="130" t="s">
        <v>400</v>
      </c>
      <c r="B30" s="22" t="s">
        <v>213</v>
      </c>
      <c r="C30" s="57">
        <v>0</v>
      </c>
      <c r="D30" s="5" t="str">
        <f t="shared" si="5"/>
        <v>N/A</v>
      </c>
      <c r="E30" s="4">
        <v>0</v>
      </c>
      <c r="F30" s="5" t="str">
        <f t="shared" si="2"/>
        <v>N/A</v>
      </c>
      <c r="G30" s="4">
        <v>0</v>
      </c>
      <c r="H30" s="5" t="str">
        <f t="shared" si="3"/>
        <v>N/A</v>
      </c>
      <c r="I30" s="6" t="s">
        <v>1748</v>
      </c>
      <c r="J30" s="6" t="s">
        <v>1748</v>
      </c>
      <c r="K30" s="111" t="str">
        <f t="shared" si="4"/>
        <v>N/A</v>
      </c>
    </row>
    <row r="31" spans="1:11" x14ac:dyDescent="0.25">
      <c r="A31" s="130" t="s">
        <v>32</v>
      </c>
      <c r="B31" s="22" t="s">
        <v>213</v>
      </c>
      <c r="C31" s="57">
        <v>99.962628788999993</v>
      </c>
      <c r="D31" s="5" t="str">
        <f t="shared" si="5"/>
        <v>N/A</v>
      </c>
      <c r="E31" s="4">
        <v>99.931603182000003</v>
      </c>
      <c r="F31" s="5" t="str">
        <f t="shared" si="2"/>
        <v>N/A</v>
      </c>
      <c r="G31" s="4">
        <v>99.985498820000004</v>
      </c>
      <c r="H31" s="5" t="str">
        <f t="shared" si="3"/>
        <v>N/A</v>
      </c>
      <c r="I31" s="6">
        <v>-3.1E-2</v>
      </c>
      <c r="J31" s="6">
        <v>5.3900000000000003E-2</v>
      </c>
      <c r="K31" s="111" t="str">
        <f t="shared" ref="K31:K43" si="6">IF(J31="Div by 0", "N/A", IF(J31="N/A","N/A", IF(J31&gt;30, "No", IF(J31&lt;-30, "No", "Yes"))))</f>
        <v>Yes</v>
      </c>
    </row>
    <row r="32" spans="1:11" x14ac:dyDescent="0.25">
      <c r="A32" s="130" t="s">
        <v>39</v>
      </c>
      <c r="B32" s="22" t="s">
        <v>267</v>
      </c>
      <c r="C32" s="57">
        <v>99.977318862999994</v>
      </c>
      <c r="D32" s="5" t="str">
        <f>IF($B32="N/A","N/A",IF(C32&gt;100,"No",IF(C32&lt;85,"No","Yes")))</f>
        <v>Yes</v>
      </c>
      <c r="E32" s="4">
        <v>99.934738515999996</v>
      </c>
      <c r="F32" s="5" t="str">
        <f>IF($B32="N/A","N/A",IF(E32&gt;100,"No",IF(E32&lt;85,"No","Yes")))</f>
        <v>Yes</v>
      </c>
      <c r="G32" s="4">
        <v>99.990797478999994</v>
      </c>
      <c r="H32" s="5" t="str">
        <f>IF($B32="N/A","N/A",IF(G32&gt;100,"No",IF(G32&lt;85,"No","Yes")))</f>
        <v>Yes</v>
      </c>
      <c r="I32" s="6">
        <v>-4.2999999999999997E-2</v>
      </c>
      <c r="J32" s="6">
        <v>5.6099999999999997E-2</v>
      </c>
      <c r="K32" s="111" t="str">
        <f t="shared" si="6"/>
        <v>Yes</v>
      </c>
    </row>
    <row r="33" spans="1:11" x14ac:dyDescent="0.25">
      <c r="A33" s="130" t="s">
        <v>907</v>
      </c>
      <c r="B33" s="22" t="s">
        <v>213</v>
      </c>
      <c r="C33" s="57">
        <v>52.955242007000003</v>
      </c>
      <c r="D33" s="5" t="str">
        <f t="shared" si="5"/>
        <v>N/A</v>
      </c>
      <c r="E33" s="4">
        <v>50.811550742000001</v>
      </c>
      <c r="F33" s="5" t="str">
        <f t="shared" si="2"/>
        <v>N/A</v>
      </c>
      <c r="G33" s="4">
        <v>57.279575739000002</v>
      </c>
      <c r="H33" s="5" t="str">
        <f t="shared" si="3"/>
        <v>N/A</v>
      </c>
      <c r="I33" s="6">
        <v>-4.05</v>
      </c>
      <c r="J33" s="6">
        <v>12.73</v>
      </c>
      <c r="K33" s="111" t="str">
        <f t="shared" si="6"/>
        <v>Yes</v>
      </c>
    </row>
    <row r="34" spans="1:11" x14ac:dyDescent="0.25">
      <c r="A34" s="130" t="s">
        <v>848</v>
      </c>
      <c r="B34" s="22" t="s">
        <v>268</v>
      </c>
      <c r="C34" s="57">
        <v>5.9864627877999999</v>
      </c>
      <c r="D34" s="5" t="str">
        <f>IF($B34="N/A","N/A",IF(C34&gt;25,"No",IF(C34&lt;5,"No","Yes")))</f>
        <v>Yes</v>
      </c>
      <c r="E34" s="4">
        <v>5.8281239749999996</v>
      </c>
      <c r="F34" s="5" t="str">
        <f>IF($B34="N/A","N/A",IF(E34&gt;25,"No",IF(E34&lt;5,"No","Yes")))</f>
        <v>Yes</v>
      </c>
      <c r="G34" s="4">
        <v>5.3422448470999999</v>
      </c>
      <c r="H34" s="5" t="str">
        <f>IF($B34="N/A","N/A",IF(G34&gt;25,"No",IF(G34&lt;5,"No","Yes")))</f>
        <v>Yes</v>
      </c>
      <c r="I34" s="6">
        <v>-2.64</v>
      </c>
      <c r="J34" s="6">
        <v>-8.34</v>
      </c>
      <c r="K34" s="111" t="str">
        <f t="shared" si="6"/>
        <v>Yes</v>
      </c>
    </row>
    <row r="35" spans="1:11" x14ac:dyDescent="0.25">
      <c r="A35" s="130" t="s">
        <v>849</v>
      </c>
      <c r="B35" s="22" t="s">
        <v>269</v>
      </c>
      <c r="C35" s="57">
        <v>36.294516688999998</v>
      </c>
      <c r="D35" s="5" t="str">
        <f>IF($B35="N/A","N/A",IF(C35&gt;70,"No",IF(C35&lt;40,"No","Yes")))</f>
        <v>No</v>
      </c>
      <c r="E35" s="4">
        <v>36.080885221999999</v>
      </c>
      <c r="F35" s="5" t="str">
        <f>IF($B35="N/A","N/A",IF(E35&gt;70,"No",IF(E35&lt;40,"No","Yes")))</f>
        <v>No</v>
      </c>
      <c r="G35" s="4">
        <v>40.111232256999998</v>
      </c>
      <c r="H35" s="5" t="str">
        <f>IF($B35="N/A","N/A",IF(G35&gt;70,"No",IF(G35&lt;40,"No","Yes")))</f>
        <v>Yes</v>
      </c>
      <c r="I35" s="6">
        <v>-0.58899999999999997</v>
      </c>
      <c r="J35" s="6">
        <v>11.17</v>
      </c>
      <c r="K35" s="111" t="str">
        <f t="shared" si="6"/>
        <v>Yes</v>
      </c>
    </row>
    <row r="36" spans="1:11" x14ac:dyDescent="0.25">
      <c r="A36" s="130" t="s">
        <v>850</v>
      </c>
      <c r="B36" s="22" t="s">
        <v>270</v>
      </c>
      <c r="C36" s="57">
        <v>57.718265267</v>
      </c>
      <c r="D36" s="5" t="str">
        <f>IF($B36="N/A","N/A",IF(C36&gt;55,"No",IF(C36&lt;20,"No","Yes")))</f>
        <v>No</v>
      </c>
      <c r="E36" s="4">
        <v>58.089976321999998</v>
      </c>
      <c r="F36" s="5" t="str">
        <f>IF($B36="N/A","N/A",IF(E36&gt;55,"No",IF(E36&lt;20,"No","Yes")))</f>
        <v>No</v>
      </c>
      <c r="G36" s="4">
        <v>54.546243089999997</v>
      </c>
      <c r="H36" s="5" t="str">
        <f>IF($B36="N/A","N/A",IF(G36&gt;55,"No",IF(G36&lt;20,"No","Yes")))</f>
        <v>Yes</v>
      </c>
      <c r="I36" s="6">
        <v>0.64400000000000002</v>
      </c>
      <c r="J36" s="6">
        <v>-6.1</v>
      </c>
      <c r="K36" s="111" t="str">
        <f t="shared" si="6"/>
        <v>Yes</v>
      </c>
    </row>
    <row r="37" spans="1:11" x14ac:dyDescent="0.25">
      <c r="A37" s="130" t="s">
        <v>163</v>
      </c>
      <c r="B37" s="22" t="s">
        <v>246</v>
      </c>
      <c r="C37" s="57">
        <v>92.493444939</v>
      </c>
      <c r="D37" s="5" t="str">
        <f>IF($B37="N/A","N/A",IF(C37&gt;95,"Yes","No"))</f>
        <v>No</v>
      </c>
      <c r="E37" s="4">
        <v>92.696814884999995</v>
      </c>
      <c r="F37" s="5" t="str">
        <f>IF($B37="N/A","N/A",IF(E37&gt;95,"Yes","No"))</f>
        <v>No</v>
      </c>
      <c r="G37" s="4">
        <v>96.460313159999998</v>
      </c>
      <c r="H37" s="5" t="str">
        <f>IF($B37="N/A","N/A",IF(G37&gt;95,"Yes","No"))</f>
        <v>Yes</v>
      </c>
      <c r="I37" s="6">
        <v>0.21990000000000001</v>
      </c>
      <c r="J37" s="6">
        <v>4.0599999999999996</v>
      </c>
      <c r="K37" s="111" t="str">
        <f t="shared" si="6"/>
        <v>Yes</v>
      </c>
    </row>
    <row r="38" spans="1:11" x14ac:dyDescent="0.25">
      <c r="A38" s="130" t="s">
        <v>41</v>
      </c>
      <c r="B38" s="22" t="s">
        <v>213</v>
      </c>
      <c r="C38" s="57">
        <v>100</v>
      </c>
      <c r="D38" s="5" t="str">
        <f t="shared" ref="D38:D47" si="7">IF($B38="N/A","N/A",IF(C38&gt;15,"No",IF(C38&lt;-15,"No","Yes")))</f>
        <v>N/A</v>
      </c>
      <c r="E38" s="4">
        <v>99.999282037</v>
      </c>
      <c r="F38" s="5" t="str">
        <f>IF($B38="N/A","N/A",IF(E38&gt;15,"No",IF(E38&lt;-15,"No","Yes")))</f>
        <v>N/A</v>
      </c>
      <c r="G38" s="4">
        <v>100</v>
      </c>
      <c r="H38" s="5" t="str">
        <f>IF($B38="N/A","N/A",IF(G38&gt;15,"No",IF(G38&lt;-15,"No","Yes")))</f>
        <v>N/A</v>
      </c>
      <c r="I38" s="6">
        <v>-1E-3</v>
      </c>
      <c r="J38" s="6">
        <v>6.9999999999999999E-4</v>
      </c>
      <c r="K38" s="111" t="str">
        <f t="shared" si="6"/>
        <v>Yes</v>
      </c>
    </row>
    <row r="39" spans="1:11" x14ac:dyDescent="0.25">
      <c r="A39" s="130" t="s">
        <v>42</v>
      </c>
      <c r="B39" s="22" t="s">
        <v>213</v>
      </c>
      <c r="C39" s="57" t="s">
        <v>1748</v>
      </c>
      <c r="D39" s="5" t="str">
        <f t="shared" si="7"/>
        <v>N/A</v>
      </c>
      <c r="E39" s="4" t="s">
        <v>1748</v>
      </c>
      <c r="F39" s="5" t="str">
        <f>IF($B39="N/A","N/A",IF(E39&gt;15,"No",IF(E39&lt;-15,"No","Yes")))</f>
        <v>N/A</v>
      </c>
      <c r="G39" s="4" t="s">
        <v>1748</v>
      </c>
      <c r="H39" s="5" t="str">
        <f>IF($B39="N/A","N/A",IF(G39&gt;15,"No",IF(G39&lt;-15,"No","Yes")))</f>
        <v>N/A</v>
      </c>
      <c r="I39" s="6" t="s">
        <v>1748</v>
      </c>
      <c r="J39" s="6" t="s">
        <v>1748</v>
      </c>
      <c r="K39" s="111" t="str">
        <f t="shared" si="6"/>
        <v>N/A</v>
      </c>
    </row>
    <row r="40" spans="1:11" x14ac:dyDescent="0.25">
      <c r="A40" s="130" t="s">
        <v>43</v>
      </c>
      <c r="B40" s="22" t="s">
        <v>223</v>
      </c>
      <c r="C40" s="57">
        <v>96.021748943000006</v>
      </c>
      <c r="D40" s="5" t="str">
        <f>IF($B40="N/A","N/A",IF(C40&gt;100,"No",IF(C40&lt;98,"No","Yes")))</f>
        <v>No</v>
      </c>
      <c r="E40" s="4">
        <v>96.062203148999998</v>
      </c>
      <c r="F40" s="5" t="str">
        <f>IF($B40="N/A","N/A",IF(E40&gt;100,"No",IF(E40&lt;98,"No","Yes")))</f>
        <v>No</v>
      </c>
      <c r="G40" s="4">
        <v>98.120891983000007</v>
      </c>
      <c r="H40" s="5" t="str">
        <f>IF($B40="N/A","N/A",IF(G40&gt;100,"No",IF(G40&lt;98,"No","Yes")))</f>
        <v>Yes</v>
      </c>
      <c r="I40" s="6">
        <v>4.2099999999999999E-2</v>
      </c>
      <c r="J40" s="6">
        <v>2.1429999999999998</v>
      </c>
      <c r="K40" s="111" t="str">
        <f t="shared" si="6"/>
        <v>Yes</v>
      </c>
    </row>
    <row r="41" spans="1:11" x14ac:dyDescent="0.25">
      <c r="A41" s="130" t="s">
        <v>44</v>
      </c>
      <c r="B41" s="22" t="s">
        <v>213</v>
      </c>
      <c r="C41" s="57">
        <v>77.233024330000006</v>
      </c>
      <c r="D41" s="5" t="str">
        <f t="shared" si="7"/>
        <v>N/A</v>
      </c>
      <c r="E41" s="4">
        <v>78.721994133999999</v>
      </c>
      <c r="F41" s="5" t="str">
        <f t="shared" ref="F41:F47" si="8">IF($B41="N/A","N/A",IF(E41&gt;15,"No",IF(E41&lt;-15,"No","Yes")))</f>
        <v>N/A</v>
      </c>
      <c r="G41" s="4">
        <v>87.161889441</v>
      </c>
      <c r="H41" s="5" t="str">
        <f t="shared" ref="H41:H47" si="9">IF($B41="N/A","N/A",IF(G41&gt;15,"No",IF(G41&lt;-15,"No","Yes")))</f>
        <v>N/A</v>
      </c>
      <c r="I41" s="6">
        <v>1.9279999999999999</v>
      </c>
      <c r="J41" s="6">
        <v>10.72</v>
      </c>
      <c r="K41" s="111" t="str">
        <f t="shared" si="6"/>
        <v>Yes</v>
      </c>
    </row>
    <row r="42" spans="1:11" x14ac:dyDescent="0.25">
      <c r="A42" s="130" t="s">
        <v>45</v>
      </c>
      <c r="B42" s="22" t="s">
        <v>213</v>
      </c>
      <c r="C42" s="57">
        <v>22.587238322000001</v>
      </c>
      <c r="D42" s="5" t="str">
        <f t="shared" si="7"/>
        <v>N/A</v>
      </c>
      <c r="E42" s="4">
        <v>21.132403432</v>
      </c>
      <c r="F42" s="5" t="str">
        <f t="shared" si="8"/>
        <v>N/A</v>
      </c>
      <c r="G42" s="4">
        <v>12.686375612999999</v>
      </c>
      <c r="H42" s="5" t="str">
        <f t="shared" si="9"/>
        <v>N/A</v>
      </c>
      <c r="I42" s="6">
        <v>-6.44</v>
      </c>
      <c r="J42" s="6">
        <v>-40</v>
      </c>
      <c r="K42" s="111" t="str">
        <f t="shared" si="6"/>
        <v>No</v>
      </c>
    </row>
    <row r="43" spans="1:11" x14ac:dyDescent="0.25">
      <c r="A43" s="130" t="s">
        <v>50</v>
      </c>
      <c r="B43" s="22" t="s">
        <v>213</v>
      </c>
      <c r="C43" s="57">
        <v>8.1624590000000004E-4</v>
      </c>
      <c r="D43" s="5" t="str">
        <f t="shared" si="7"/>
        <v>N/A</v>
      </c>
      <c r="E43" s="4">
        <v>2.187317E-4</v>
      </c>
      <c r="F43" s="5" t="str">
        <f t="shared" si="8"/>
        <v>N/A</v>
      </c>
      <c r="G43" s="4">
        <v>2.416931E-4</v>
      </c>
      <c r="H43" s="5" t="str">
        <f t="shared" si="9"/>
        <v>N/A</v>
      </c>
      <c r="I43" s="6">
        <v>-73.2</v>
      </c>
      <c r="J43" s="6">
        <v>10.5</v>
      </c>
      <c r="K43" s="111" t="str">
        <f t="shared" si="6"/>
        <v>Yes</v>
      </c>
    </row>
    <row r="44" spans="1:11" x14ac:dyDescent="0.25">
      <c r="A44" s="130" t="s">
        <v>910</v>
      </c>
      <c r="B44" s="22" t="s">
        <v>213</v>
      </c>
      <c r="C44" s="57">
        <v>83.047286283999995</v>
      </c>
      <c r="D44" s="5" t="str">
        <f t="shared" si="7"/>
        <v>N/A</v>
      </c>
      <c r="E44" s="4">
        <v>84.563000431000006</v>
      </c>
      <c r="F44" s="5" t="str">
        <f t="shared" si="8"/>
        <v>N/A</v>
      </c>
      <c r="G44" s="4">
        <v>90.655831036999999</v>
      </c>
      <c r="H44" s="5" t="str">
        <f t="shared" si="9"/>
        <v>N/A</v>
      </c>
      <c r="I44" s="6">
        <v>1.825</v>
      </c>
      <c r="J44" s="6">
        <v>7.2050000000000001</v>
      </c>
      <c r="K44" s="111" t="str">
        <f>IF(J44="Div by 0", "N/A", IF(J44="N/A","N/A", IF(J44&gt;30, "No", IF(J44&lt;-30, "No", "Yes"))))</f>
        <v>Yes</v>
      </c>
    </row>
    <row r="45" spans="1:11" x14ac:dyDescent="0.25">
      <c r="A45" s="130" t="s">
        <v>911</v>
      </c>
      <c r="B45" s="22" t="s">
        <v>213</v>
      </c>
      <c r="C45" s="57">
        <v>16.952713716000002</v>
      </c>
      <c r="D45" s="5" t="str">
        <f t="shared" si="7"/>
        <v>N/A</v>
      </c>
      <c r="E45" s="4">
        <v>15.436999568999999</v>
      </c>
      <c r="F45" s="5" t="str">
        <f t="shared" si="8"/>
        <v>N/A</v>
      </c>
      <c r="G45" s="4">
        <v>9.3439358254999991</v>
      </c>
      <c r="H45" s="5" t="str">
        <f t="shared" si="9"/>
        <v>N/A</v>
      </c>
      <c r="I45" s="6">
        <v>-8.94</v>
      </c>
      <c r="J45" s="6">
        <v>-39.5</v>
      </c>
      <c r="K45" s="111" t="str">
        <f>IF(J45="Div by 0", "N/A", IF(J45="N/A","N/A", IF(J45&gt;30, "No", IF(J45&lt;-30, "No", "Yes"))))</f>
        <v>No</v>
      </c>
    </row>
    <row r="46" spans="1:11" x14ac:dyDescent="0.25">
      <c r="A46" s="130" t="s">
        <v>934</v>
      </c>
      <c r="B46" s="22" t="s">
        <v>213</v>
      </c>
      <c r="C46" s="57">
        <v>0</v>
      </c>
      <c r="D46" s="5" t="str">
        <f t="shared" si="7"/>
        <v>N/A</v>
      </c>
      <c r="E46" s="4">
        <v>0</v>
      </c>
      <c r="F46" s="5" t="str">
        <f t="shared" si="8"/>
        <v>N/A</v>
      </c>
      <c r="G46" s="4">
        <v>0</v>
      </c>
      <c r="H46" s="5" t="str">
        <f t="shared" si="9"/>
        <v>N/A</v>
      </c>
      <c r="I46" s="6" t="s">
        <v>1748</v>
      </c>
      <c r="J46" s="6" t="s">
        <v>1748</v>
      </c>
      <c r="K46" s="111" t="str">
        <f>IF(J46="Div by 0", "N/A", IF(J46="N/A","N/A", IF(J46&gt;30, "No", IF(J46&lt;-30, "No", "Yes"))))</f>
        <v>N/A</v>
      </c>
    </row>
    <row r="47" spans="1:11" x14ac:dyDescent="0.25">
      <c r="A47" s="137" t="s">
        <v>922</v>
      </c>
      <c r="B47" s="119" t="s">
        <v>213</v>
      </c>
      <c r="C47" s="136">
        <v>0</v>
      </c>
      <c r="D47" s="120" t="str">
        <f t="shared" si="7"/>
        <v>N/A</v>
      </c>
      <c r="E47" s="124">
        <v>0</v>
      </c>
      <c r="F47" s="120" t="str">
        <f t="shared" si="8"/>
        <v>N/A</v>
      </c>
      <c r="G47" s="124">
        <v>2.331379E-4</v>
      </c>
      <c r="H47" s="120" t="str">
        <f t="shared" si="9"/>
        <v>N/A</v>
      </c>
      <c r="I47" s="121" t="s">
        <v>1748</v>
      </c>
      <c r="J47" s="121" t="s">
        <v>1748</v>
      </c>
      <c r="K47" s="122" t="str">
        <f>IF(J47="Div by 0", "N/A", IF(J47="N/A","N/A", IF(J47&gt;30, "No", IF(J47&lt;-30, "No", "Yes"))))</f>
        <v>N/A</v>
      </c>
    </row>
    <row r="48" spans="1:11" ht="12" customHeight="1" x14ac:dyDescent="0.25">
      <c r="A48" s="200" t="s">
        <v>1633</v>
      </c>
      <c r="B48" s="201"/>
      <c r="C48" s="201"/>
      <c r="D48" s="201"/>
      <c r="E48" s="201"/>
      <c r="F48" s="201"/>
      <c r="G48" s="201"/>
      <c r="H48" s="201"/>
      <c r="I48" s="201"/>
      <c r="J48" s="201"/>
      <c r="K48" s="202"/>
    </row>
    <row r="49" spans="1:11" x14ac:dyDescent="0.25">
      <c r="A49" s="192" t="s">
        <v>1631</v>
      </c>
      <c r="B49" s="193"/>
      <c r="C49" s="193"/>
      <c r="D49" s="193"/>
      <c r="E49" s="193"/>
      <c r="F49" s="193"/>
      <c r="G49" s="193"/>
      <c r="H49" s="193"/>
      <c r="I49" s="193"/>
      <c r="J49" s="193"/>
      <c r="K49" s="194"/>
    </row>
    <row r="50" spans="1:11" x14ac:dyDescent="0.25">
      <c r="A50" s="195" t="s">
        <v>1732</v>
      </c>
      <c r="B50" s="195"/>
      <c r="C50" s="195"/>
      <c r="D50" s="195"/>
      <c r="E50" s="195"/>
      <c r="F50" s="195"/>
      <c r="G50" s="195"/>
      <c r="H50" s="195"/>
      <c r="I50" s="195"/>
      <c r="J50" s="195"/>
      <c r="K50" s="196"/>
    </row>
  </sheetData>
  <mergeCells count="7">
    <mergeCell ref="A50:K50"/>
    <mergeCell ref="A1:K1"/>
    <mergeCell ref="A2:K2"/>
    <mergeCell ref="A4:K4"/>
    <mergeCell ref="A48:K48"/>
    <mergeCell ref="A49:K49"/>
    <mergeCell ref="A3:K3"/>
  </mergeCells>
  <printOptions headings="1"/>
  <pageMargins left="0.75" right="0.75" top="1" bottom="0.75" header="0.5" footer="0.5"/>
  <pageSetup scale="56" orientation="landscape" useFirstPageNumber="1" r:id="rId1"/>
  <headerFooter alignWithMargins="0">
    <oddFooter>&amp;R&amp;A Page &amp;P</oddFooter>
  </headerFooter>
  <tableParts count="1">
    <tablePart r:id="rId2"/>
  </tablePart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0"/>
  <sheetViews>
    <sheetView zoomScaleNormal="100" workbookViewId="0">
      <pane xSplit="2" ySplit="5" topLeftCell="F51"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58"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83" t="s">
        <v>1723</v>
      </c>
      <c r="B1" s="184"/>
      <c r="C1" s="184"/>
      <c r="D1" s="184"/>
      <c r="E1" s="184"/>
      <c r="F1" s="184"/>
      <c r="G1" s="184"/>
      <c r="H1" s="184"/>
      <c r="I1" s="184"/>
      <c r="J1" s="184"/>
      <c r="K1" s="185"/>
    </row>
    <row r="2" spans="1:11" ht="13" x14ac:dyDescent="0.3">
      <c r="A2" s="189" t="s">
        <v>1586</v>
      </c>
      <c r="B2" s="190"/>
      <c r="C2" s="190"/>
      <c r="D2" s="190"/>
      <c r="E2" s="190"/>
      <c r="F2" s="190"/>
      <c r="G2" s="190"/>
      <c r="H2" s="190"/>
      <c r="I2" s="190"/>
      <c r="J2" s="190"/>
      <c r="K2" s="191"/>
    </row>
    <row r="3" spans="1:11" ht="13" x14ac:dyDescent="0.3">
      <c r="A3" s="189" t="s">
        <v>1747</v>
      </c>
      <c r="B3" s="190"/>
      <c r="C3" s="190"/>
      <c r="D3" s="190"/>
      <c r="E3" s="190"/>
      <c r="F3" s="190"/>
      <c r="G3" s="190"/>
      <c r="H3" s="190"/>
      <c r="I3" s="190"/>
      <c r="J3" s="190"/>
      <c r="K3" s="191"/>
    </row>
    <row r="4" spans="1:11" ht="13" x14ac:dyDescent="0.3">
      <c r="A4" s="186" t="s">
        <v>648</v>
      </c>
      <c r="B4" s="187"/>
      <c r="C4" s="187"/>
      <c r="D4" s="187"/>
      <c r="E4" s="187"/>
      <c r="F4" s="187"/>
      <c r="G4" s="187"/>
      <c r="H4" s="187"/>
      <c r="I4" s="187"/>
      <c r="J4" s="187"/>
      <c r="K4" s="188"/>
    </row>
    <row r="5" spans="1:11" ht="52" x14ac:dyDescent="0.3">
      <c r="A5" s="114" t="s">
        <v>11</v>
      </c>
      <c r="B5" s="115" t="s">
        <v>212</v>
      </c>
      <c r="C5" s="115" t="s">
        <v>649</v>
      </c>
      <c r="D5" s="115" t="s">
        <v>1724</v>
      </c>
      <c r="E5" s="115" t="s">
        <v>1694</v>
      </c>
      <c r="F5" s="115" t="s">
        <v>1721</v>
      </c>
      <c r="G5" s="115" t="s">
        <v>1718</v>
      </c>
      <c r="H5" s="115" t="s">
        <v>1719</v>
      </c>
      <c r="I5" s="116" t="s">
        <v>1725</v>
      </c>
      <c r="J5" s="116" t="s">
        <v>1722</v>
      </c>
      <c r="K5" s="117" t="s">
        <v>650</v>
      </c>
    </row>
    <row r="6" spans="1:11" x14ac:dyDescent="0.25">
      <c r="A6" s="131" t="s">
        <v>12</v>
      </c>
      <c r="B6" s="3" t="s">
        <v>213</v>
      </c>
      <c r="C6" s="56">
        <v>20233732</v>
      </c>
      <c r="D6" s="5" t="str">
        <f t="shared" ref="D6:D15" si="0">IF($B6="N/A","N/A",IF(C6&lt;0,"No","Yes"))</f>
        <v>N/A</v>
      </c>
      <c r="E6" s="56">
        <v>22737906</v>
      </c>
      <c r="F6" s="5" t="str">
        <f t="shared" ref="F6:F15" si="1">IF($B6="N/A","N/A",IF(E6&lt;0,"No","Yes"))</f>
        <v>N/A</v>
      </c>
      <c r="G6" s="56">
        <v>24905733</v>
      </c>
      <c r="H6" s="5" t="str">
        <f t="shared" ref="H6:H15" si="2">IF($B6="N/A","N/A",IF(G6&lt;0,"No","Yes"))</f>
        <v>N/A</v>
      </c>
      <c r="I6" s="6">
        <v>12.38</v>
      </c>
      <c r="J6" s="6">
        <v>9.5340000000000007</v>
      </c>
      <c r="K6" s="111" t="str">
        <f t="shared" ref="K6:K15" si="3">IF(J6="Div by 0", "N/A", IF(J6="N/A","N/A", IF(J6&gt;30, "No", IF(J6&lt;-30, "No", "Yes"))))</f>
        <v>Yes</v>
      </c>
    </row>
    <row r="7" spans="1:11" x14ac:dyDescent="0.25">
      <c r="A7" s="131" t="s">
        <v>443</v>
      </c>
      <c r="B7" s="3" t="s">
        <v>213</v>
      </c>
      <c r="C7" s="57">
        <v>0.202350214</v>
      </c>
      <c r="D7" s="5" t="str">
        <f t="shared" si="0"/>
        <v>N/A</v>
      </c>
      <c r="E7" s="57">
        <v>0.20942561730000001</v>
      </c>
      <c r="F7" s="5" t="str">
        <f t="shared" si="1"/>
        <v>N/A</v>
      </c>
      <c r="G7" s="57">
        <v>0.1943207213</v>
      </c>
      <c r="H7" s="5" t="str">
        <f t="shared" si="2"/>
        <v>N/A</v>
      </c>
      <c r="I7" s="6">
        <v>3.4969999999999999</v>
      </c>
      <c r="J7" s="6">
        <v>-7.21</v>
      </c>
      <c r="K7" s="111" t="str">
        <f t="shared" si="3"/>
        <v>Yes</v>
      </c>
    </row>
    <row r="8" spans="1:11" x14ac:dyDescent="0.25">
      <c r="A8" s="131" t="s">
        <v>444</v>
      </c>
      <c r="B8" s="3" t="s">
        <v>213</v>
      </c>
      <c r="C8" s="57">
        <v>21.780623564999999</v>
      </c>
      <c r="D8" s="5" t="str">
        <f t="shared" si="0"/>
        <v>N/A</v>
      </c>
      <c r="E8" s="57">
        <v>21.073488473000001</v>
      </c>
      <c r="F8" s="5" t="str">
        <f t="shared" si="1"/>
        <v>N/A</v>
      </c>
      <c r="G8" s="57">
        <v>18.97412937</v>
      </c>
      <c r="H8" s="5" t="str">
        <f t="shared" si="2"/>
        <v>N/A</v>
      </c>
      <c r="I8" s="6">
        <v>-3.25</v>
      </c>
      <c r="J8" s="6">
        <v>-9.9600000000000009</v>
      </c>
      <c r="K8" s="111" t="str">
        <f t="shared" si="3"/>
        <v>Yes</v>
      </c>
    </row>
    <row r="9" spans="1:11" x14ac:dyDescent="0.25">
      <c r="A9" s="131" t="s">
        <v>445</v>
      </c>
      <c r="B9" s="3" t="s">
        <v>213</v>
      </c>
      <c r="C9" s="57">
        <v>42.175516608000002</v>
      </c>
      <c r="D9" s="5" t="str">
        <f t="shared" si="0"/>
        <v>N/A</v>
      </c>
      <c r="E9" s="57">
        <v>41.180683041000002</v>
      </c>
      <c r="F9" s="5" t="str">
        <f t="shared" si="1"/>
        <v>N/A</v>
      </c>
      <c r="G9" s="57">
        <v>39.038405333999997</v>
      </c>
      <c r="H9" s="5" t="str">
        <f t="shared" si="2"/>
        <v>N/A</v>
      </c>
      <c r="I9" s="6">
        <v>-2.36</v>
      </c>
      <c r="J9" s="6">
        <v>-5.2</v>
      </c>
      <c r="K9" s="111" t="str">
        <f t="shared" si="3"/>
        <v>Yes</v>
      </c>
    </row>
    <row r="10" spans="1:11" x14ac:dyDescent="0.25">
      <c r="A10" s="131" t="s">
        <v>446</v>
      </c>
      <c r="B10" s="3" t="s">
        <v>213</v>
      </c>
      <c r="C10" s="57">
        <v>35.670750210999998</v>
      </c>
      <c r="D10" s="5" t="str">
        <f t="shared" si="0"/>
        <v>N/A</v>
      </c>
      <c r="E10" s="57">
        <v>37.343500321</v>
      </c>
      <c r="F10" s="5" t="str">
        <f t="shared" si="1"/>
        <v>N/A</v>
      </c>
      <c r="G10" s="57">
        <v>41.651823698999998</v>
      </c>
      <c r="H10" s="5" t="str">
        <f t="shared" si="2"/>
        <v>N/A</v>
      </c>
      <c r="I10" s="6">
        <v>4.6890000000000001</v>
      </c>
      <c r="J10" s="6">
        <v>11.54</v>
      </c>
      <c r="K10" s="111" t="str">
        <f t="shared" si="3"/>
        <v>Yes</v>
      </c>
    </row>
    <row r="11" spans="1:11" ht="13" x14ac:dyDescent="0.3">
      <c r="A11" s="131" t="s">
        <v>1628</v>
      </c>
      <c r="B11" s="3" t="s">
        <v>213</v>
      </c>
      <c r="C11" s="57">
        <v>78.415692172000007</v>
      </c>
      <c r="D11" s="5" t="str">
        <f t="shared" si="0"/>
        <v>N/A</v>
      </c>
      <c r="E11" s="57">
        <v>76.002680282</v>
      </c>
      <c r="F11" s="5" t="str">
        <f t="shared" si="1"/>
        <v>N/A</v>
      </c>
      <c r="G11" s="57">
        <v>65.749488279999994</v>
      </c>
      <c r="H11" s="5" t="str">
        <f t="shared" si="2"/>
        <v>N/A</v>
      </c>
      <c r="I11" s="6">
        <v>-3.08</v>
      </c>
      <c r="J11" s="6">
        <v>-13.5</v>
      </c>
      <c r="K11" s="111" t="str">
        <f t="shared" si="3"/>
        <v>Yes</v>
      </c>
    </row>
    <row r="12" spans="1:11" x14ac:dyDescent="0.25">
      <c r="A12" s="131" t="s">
        <v>16</v>
      </c>
      <c r="B12" s="3" t="s">
        <v>213</v>
      </c>
      <c r="C12" s="57">
        <v>2.5733216196000002</v>
      </c>
      <c r="D12" s="5" t="str">
        <f t="shared" si="0"/>
        <v>N/A</v>
      </c>
      <c r="E12" s="57">
        <v>4.8325602190000003</v>
      </c>
      <c r="F12" s="5" t="str">
        <f t="shared" si="1"/>
        <v>N/A</v>
      </c>
      <c r="G12" s="57">
        <v>4.5632666182000001</v>
      </c>
      <c r="H12" s="5" t="str">
        <f t="shared" si="2"/>
        <v>N/A</v>
      </c>
      <c r="I12" s="6">
        <v>87.79</v>
      </c>
      <c r="J12" s="6">
        <v>-5.57</v>
      </c>
      <c r="K12" s="111" t="str">
        <f t="shared" si="3"/>
        <v>Yes</v>
      </c>
    </row>
    <row r="13" spans="1:11" x14ac:dyDescent="0.25">
      <c r="A13" s="131" t="s">
        <v>36</v>
      </c>
      <c r="B13" s="3" t="s">
        <v>213</v>
      </c>
      <c r="C13" s="57">
        <v>5.9707727666999997</v>
      </c>
      <c r="D13" s="5" t="str">
        <f t="shared" si="0"/>
        <v>N/A</v>
      </c>
      <c r="E13" s="57">
        <v>12.552759541</v>
      </c>
      <c r="F13" s="5" t="str">
        <f t="shared" si="1"/>
        <v>N/A</v>
      </c>
      <c r="G13" s="57">
        <v>12.143890706000001</v>
      </c>
      <c r="H13" s="5" t="str">
        <f t="shared" si="2"/>
        <v>N/A</v>
      </c>
      <c r="I13" s="6">
        <v>110.2</v>
      </c>
      <c r="J13" s="6">
        <v>-3.26</v>
      </c>
      <c r="K13" s="111" t="str">
        <f t="shared" si="3"/>
        <v>Yes</v>
      </c>
    </row>
    <row r="14" spans="1:11" x14ac:dyDescent="0.25">
      <c r="A14" s="131" t="s">
        <v>37</v>
      </c>
      <c r="B14" s="3" t="s">
        <v>213</v>
      </c>
      <c r="C14" s="57">
        <v>16.382831647</v>
      </c>
      <c r="D14" s="5" t="str">
        <f t="shared" si="0"/>
        <v>N/A</v>
      </c>
      <c r="E14" s="57">
        <v>16.922019531</v>
      </c>
      <c r="F14" s="5" t="str">
        <f t="shared" si="1"/>
        <v>N/A</v>
      </c>
      <c r="G14" s="57">
        <v>16.818698263000002</v>
      </c>
      <c r="H14" s="5" t="str">
        <f t="shared" si="2"/>
        <v>N/A</v>
      </c>
      <c r="I14" s="6">
        <v>3.2909999999999999</v>
      </c>
      <c r="J14" s="6">
        <v>-0.61099999999999999</v>
      </c>
      <c r="K14" s="111" t="str">
        <f t="shared" si="3"/>
        <v>Yes</v>
      </c>
    </row>
    <row r="15" spans="1:11" x14ac:dyDescent="0.25">
      <c r="A15" s="131" t="s">
        <v>38</v>
      </c>
      <c r="B15" s="3" t="s">
        <v>213</v>
      </c>
      <c r="C15" s="57">
        <v>1.6402458165</v>
      </c>
      <c r="D15" s="5" t="str">
        <f t="shared" si="0"/>
        <v>N/A</v>
      </c>
      <c r="E15" s="57">
        <v>2.7293107830999999</v>
      </c>
      <c r="F15" s="5" t="str">
        <f t="shared" si="1"/>
        <v>N/A</v>
      </c>
      <c r="G15" s="57">
        <v>2.8050558263999998</v>
      </c>
      <c r="H15" s="5" t="str">
        <f t="shared" si="2"/>
        <v>N/A</v>
      </c>
      <c r="I15" s="6">
        <v>66.400000000000006</v>
      </c>
      <c r="J15" s="6">
        <v>2.7749999999999999</v>
      </c>
      <c r="K15" s="111" t="str">
        <f t="shared" si="3"/>
        <v>Yes</v>
      </c>
    </row>
    <row r="16" spans="1:11" x14ac:dyDescent="0.25">
      <c r="A16" s="131" t="s">
        <v>376</v>
      </c>
      <c r="B16" s="3" t="s">
        <v>213</v>
      </c>
      <c r="C16" s="4">
        <v>59.647483717</v>
      </c>
      <c r="D16" s="5" t="str">
        <f t="shared" ref="D16:D41" si="4">IF($B16="N/A","N/A",IF(C16&lt;0,"No","Yes"))</f>
        <v>N/A</v>
      </c>
      <c r="E16" s="4">
        <v>58.848039921000002</v>
      </c>
      <c r="F16" s="5" t="str">
        <f t="shared" ref="F16:F41" si="5">IF($B16="N/A","N/A",IF(E16&lt;0,"No","Yes"))</f>
        <v>N/A</v>
      </c>
      <c r="G16" s="4">
        <v>55.369998545999998</v>
      </c>
      <c r="H16" s="5" t="str">
        <f t="shared" ref="H16:H41" si="6">IF($B16="N/A","N/A",IF(G16&lt;0,"No","Yes"))</f>
        <v>N/A</v>
      </c>
      <c r="I16" s="6">
        <v>-1.34</v>
      </c>
      <c r="J16" s="6">
        <v>-5.91</v>
      </c>
      <c r="K16" s="111" t="str">
        <f t="shared" ref="K16:K41" si="7">IF(J16="Div by 0", "N/A", IF(J16="N/A","N/A", IF(J16&gt;30, "No", IF(J16&lt;-30, "No", "Yes"))))</f>
        <v>Yes</v>
      </c>
    </row>
    <row r="17" spans="1:11" x14ac:dyDescent="0.25">
      <c r="A17" s="131" t="s">
        <v>377</v>
      </c>
      <c r="B17" s="3" t="s">
        <v>213</v>
      </c>
      <c r="C17" s="4">
        <v>1.3454413649000001</v>
      </c>
      <c r="D17" s="5" t="str">
        <f t="shared" si="4"/>
        <v>N/A</v>
      </c>
      <c r="E17" s="4">
        <v>1.1304954818999999</v>
      </c>
      <c r="F17" s="5" t="str">
        <f t="shared" si="5"/>
        <v>N/A</v>
      </c>
      <c r="G17" s="4">
        <v>0.59349789060000002</v>
      </c>
      <c r="H17" s="5" t="str">
        <f t="shared" si="6"/>
        <v>N/A</v>
      </c>
      <c r="I17" s="6">
        <v>-16</v>
      </c>
      <c r="J17" s="6">
        <v>-47.5</v>
      </c>
      <c r="K17" s="111" t="str">
        <f t="shared" si="7"/>
        <v>No</v>
      </c>
    </row>
    <row r="18" spans="1:11" x14ac:dyDescent="0.25">
      <c r="A18" s="131" t="s">
        <v>378</v>
      </c>
      <c r="B18" s="3" t="s">
        <v>213</v>
      </c>
      <c r="C18" s="4">
        <v>2.4187332299999999E-2</v>
      </c>
      <c r="D18" s="5" t="str">
        <f t="shared" si="4"/>
        <v>N/A</v>
      </c>
      <c r="E18" s="4">
        <v>2.9435428199999999E-2</v>
      </c>
      <c r="F18" s="5" t="str">
        <f t="shared" si="5"/>
        <v>N/A</v>
      </c>
      <c r="G18" s="4">
        <v>2.4829624599999999E-2</v>
      </c>
      <c r="H18" s="5" t="str">
        <f t="shared" si="6"/>
        <v>N/A</v>
      </c>
      <c r="I18" s="6">
        <v>21.7</v>
      </c>
      <c r="J18" s="6">
        <v>-15.6</v>
      </c>
      <c r="K18" s="111" t="str">
        <f t="shared" si="7"/>
        <v>Yes</v>
      </c>
    </row>
    <row r="19" spans="1:11" x14ac:dyDescent="0.25">
      <c r="A19" s="131" t="s">
        <v>379</v>
      </c>
      <c r="B19" s="3" t="s">
        <v>213</v>
      </c>
      <c r="C19" s="4">
        <v>21.010997872000001</v>
      </c>
      <c r="D19" s="5" t="str">
        <f t="shared" si="4"/>
        <v>N/A</v>
      </c>
      <c r="E19" s="4">
        <v>21.188622206000002</v>
      </c>
      <c r="F19" s="5" t="str">
        <f t="shared" si="5"/>
        <v>N/A</v>
      </c>
      <c r="G19" s="4">
        <v>18.641274280000001</v>
      </c>
      <c r="H19" s="5" t="str">
        <f t="shared" si="6"/>
        <v>N/A</v>
      </c>
      <c r="I19" s="6">
        <v>0.84540000000000004</v>
      </c>
      <c r="J19" s="6">
        <v>-12</v>
      </c>
      <c r="K19" s="111" t="str">
        <f t="shared" si="7"/>
        <v>Yes</v>
      </c>
    </row>
    <row r="20" spans="1:11" x14ac:dyDescent="0.25">
      <c r="A20" s="131" t="s">
        <v>380</v>
      </c>
      <c r="B20" s="3" t="s">
        <v>213</v>
      </c>
      <c r="C20" s="4">
        <v>1.5565788852</v>
      </c>
      <c r="D20" s="5" t="str">
        <f t="shared" si="4"/>
        <v>N/A</v>
      </c>
      <c r="E20" s="4">
        <v>1.6150167918</v>
      </c>
      <c r="F20" s="5" t="str">
        <f t="shared" si="5"/>
        <v>N/A</v>
      </c>
      <c r="G20" s="4">
        <v>2.4603572198000001</v>
      </c>
      <c r="H20" s="5" t="str">
        <f t="shared" si="6"/>
        <v>N/A</v>
      </c>
      <c r="I20" s="6">
        <v>3.754</v>
      </c>
      <c r="J20" s="6">
        <v>52.34</v>
      </c>
      <c r="K20" s="111" t="str">
        <f t="shared" si="7"/>
        <v>No</v>
      </c>
    </row>
    <row r="21" spans="1:11" x14ac:dyDescent="0.25">
      <c r="A21" s="131" t="s">
        <v>381</v>
      </c>
      <c r="B21" s="3" t="s">
        <v>213</v>
      </c>
      <c r="C21" s="4">
        <v>0.15729179369999999</v>
      </c>
      <c r="D21" s="5" t="str">
        <f t="shared" si="4"/>
        <v>N/A</v>
      </c>
      <c r="E21" s="4">
        <v>0.1535717493</v>
      </c>
      <c r="F21" s="5" t="str">
        <f t="shared" si="5"/>
        <v>N/A</v>
      </c>
      <c r="G21" s="4">
        <v>0.12368638179999999</v>
      </c>
      <c r="H21" s="5" t="str">
        <f t="shared" si="6"/>
        <v>N/A</v>
      </c>
      <c r="I21" s="6">
        <v>-2.37</v>
      </c>
      <c r="J21" s="6">
        <v>-19.5</v>
      </c>
      <c r="K21" s="111" t="str">
        <f t="shared" si="7"/>
        <v>Yes</v>
      </c>
    </row>
    <row r="22" spans="1:11" x14ac:dyDescent="0.25">
      <c r="A22" s="131" t="s">
        <v>382</v>
      </c>
      <c r="B22" s="3" t="s">
        <v>213</v>
      </c>
      <c r="C22" s="4">
        <v>7.6351955240000002</v>
      </c>
      <c r="D22" s="5" t="str">
        <f t="shared" si="4"/>
        <v>N/A</v>
      </c>
      <c r="E22" s="4">
        <v>8.4614739808999992</v>
      </c>
      <c r="F22" s="5" t="str">
        <f t="shared" si="5"/>
        <v>N/A</v>
      </c>
      <c r="G22" s="4">
        <v>13.351110766</v>
      </c>
      <c r="H22" s="5" t="str">
        <f t="shared" si="6"/>
        <v>N/A</v>
      </c>
      <c r="I22" s="6">
        <v>10.82</v>
      </c>
      <c r="J22" s="6">
        <v>57.79</v>
      </c>
      <c r="K22" s="111" t="str">
        <f t="shared" si="7"/>
        <v>No</v>
      </c>
    </row>
    <row r="23" spans="1:11" x14ac:dyDescent="0.25">
      <c r="A23" s="131" t="s">
        <v>383</v>
      </c>
      <c r="B23" s="3" t="s">
        <v>213</v>
      </c>
      <c r="C23" s="4">
        <v>0</v>
      </c>
      <c r="D23" s="5" t="str">
        <f t="shared" si="4"/>
        <v>N/A</v>
      </c>
      <c r="E23" s="4">
        <v>0</v>
      </c>
      <c r="F23" s="5" t="str">
        <f t="shared" si="5"/>
        <v>N/A</v>
      </c>
      <c r="G23" s="4">
        <v>0</v>
      </c>
      <c r="H23" s="5" t="str">
        <f t="shared" si="6"/>
        <v>N/A</v>
      </c>
      <c r="I23" s="6" t="s">
        <v>1748</v>
      </c>
      <c r="J23" s="6" t="s">
        <v>1748</v>
      </c>
      <c r="K23" s="111" t="str">
        <f t="shared" si="7"/>
        <v>N/A</v>
      </c>
    </row>
    <row r="24" spans="1:11" x14ac:dyDescent="0.25">
      <c r="A24" s="131" t="s">
        <v>384</v>
      </c>
      <c r="B24" s="3" t="s">
        <v>213</v>
      </c>
      <c r="C24" s="4">
        <v>4.1003261286999999</v>
      </c>
      <c r="D24" s="5" t="str">
        <f t="shared" si="4"/>
        <v>N/A</v>
      </c>
      <c r="E24" s="4">
        <v>4.0114467884999998</v>
      </c>
      <c r="F24" s="5" t="str">
        <f t="shared" si="5"/>
        <v>N/A</v>
      </c>
      <c r="G24" s="4">
        <v>3.8222243850000002</v>
      </c>
      <c r="H24" s="5" t="str">
        <f t="shared" si="6"/>
        <v>N/A</v>
      </c>
      <c r="I24" s="6">
        <v>-2.17</v>
      </c>
      <c r="J24" s="6">
        <v>-4.72</v>
      </c>
      <c r="K24" s="111" t="str">
        <f t="shared" si="7"/>
        <v>Yes</v>
      </c>
    </row>
    <row r="25" spans="1:11" x14ac:dyDescent="0.25">
      <c r="A25" s="131" t="s">
        <v>385</v>
      </c>
      <c r="B25" s="3" t="s">
        <v>213</v>
      </c>
      <c r="C25" s="4">
        <v>0.58267056220000002</v>
      </c>
      <c r="D25" s="5" t="str">
        <f t="shared" si="4"/>
        <v>N/A</v>
      </c>
      <c r="E25" s="4">
        <v>0.63062975099999996</v>
      </c>
      <c r="F25" s="5" t="str">
        <f t="shared" si="5"/>
        <v>N/A</v>
      </c>
      <c r="G25" s="4">
        <v>1.2319934531000001</v>
      </c>
      <c r="H25" s="5" t="str">
        <f t="shared" si="6"/>
        <v>N/A</v>
      </c>
      <c r="I25" s="6">
        <v>8.2309999999999999</v>
      </c>
      <c r="J25" s="6">
        <v>95.36</v>
      </c>
      <c r="K25" s="111" t="str">
        <f t="shared" si="7"/>
        <v>No</v>
      </c>
    </row>
    <row r="26" spans="1:11" x14ac:dyDescent="0.25">
      <c r="A26" s="131" t="s">
        <v>386</v>
      </c>
      <c r="B26" s="3" t="s">
        <v>213</v>
      </c>
      <c r="C26" s="4">
        <v>9.0882887999999995E-2</v>
      </c>
      <c r="D26" s="5" t="str">
        <f t="shared" si="4"/>
        <v>N/A</v>
      </c>
      <c r="E26" s="4">
        <v>9.3218786299999995E-2</v>
      </c>
      <c r="F26" s="5" t="str">
        <f t="shared" si="5"/>
        <v>N/A</v>
      </c>
      <c r="G26" s="4">
        <v>0.12580637559999999</v>
      </c>
      <c r="H26" s="5" t="str">
        <f t="shared" si="6"/>
        <v>N/A</v>
      </c>
      <c r="I26" s="6">
        <v>2.57</v>
      </c>
      <c r="J26" s="6">
        <v>34.96</v>
      </c>
      <c r="K26" s="111" t="str">
        <f t="shared" si="7"/>
        <v>No</v>
      </c>
    </row>
    <row r="27" spans="1:11" x14ac:dyDescent="0.25">
      <c r="A27" s="131" t="s">
        <v>387</v>
      </c>
      <c r="B27" s="3" t="s">
        <v>213</v>
      </c>
      <c r="C27" s="4">
        <v>1.7302789200000002E-2</v>
      </c>
      <c r="D27" s="5" t="str">
        <f t="shared" si="4"/>
        <v>N/A</v>
      </c>
      <c r="E27" s="4">
        <v>1.25385337E-2</v>
      </c>
      <c r="F27" s="5" t="str">
        <f t="shared" si="5"/>
        <v>N/A</v>
      </c>
      <c r="G27" s="4">
        <v>8.9336860999999993E-3</v>
      </c>
      <c r="H27" s="5" t="str">
        <f t="shared" si="6"/>
        <v>N/A</v>
      </c>
      <c r="I27" s="6">
        <v>-27.5</v>
      </c>
      <c r="J27" s="6">
        <v>-28.8</v>
      </c>
      <c r="K27" s="111" t="str">
        <f t="shared" si="7"/>
        <v>Yes</v>
      </c>
    </row>
    <row r="28" spans="1:11" x14ac:dyDescent="0.25">
      <c r="A28" s="131" t="s">
        <v>388</v>
      </c>
      <c r="B28" s="3" t="s">
        <v>213</v>
      </c>
      <c r="C28" s="4">
        <v>3.2124570000000003E-4</v>
      </c>
      <c r="D28" s="5" t="str">
        <f t="shared" si="4"/>
        <v>N/A</v>
      </c>
      <c r="E28" s="4">
        <v>2.9906010000000001E-4</v>
      </c>
      <c r="F28" s="5" t="str">
        <f t="shared" si="5"/>
        <v>N/A</v>
      </c>
      <c r="G28" s="4">
        <v>1.646207E-4</v>
      </c>
      <c r="H28" s="5" t="str">
        <f t="shared" si="6"/>
        <v>N/A</v>
      </c>
      <c r="I28" s="6">
        <v>-6.91</v>
      </c>
      <c r="J28" s="6">
        <v>-45</v>
      </c>
      <c r="K28" s="111" t="str">
        <f t="shared" si="7"/>
        <v>No</v>
      </c>
    </row>
    <row r="29" spans="1:11" x14ac:dyDescent="0.25">
      <c r="A29" s="131" t="s">
        <v>389</v>
      </c>
      <c r="B29" s="3" t="s">
        <v>213</v>
      </c>
      <c r="C29" s="4">
        <v>0</v>
      </c>
      <c r="D29" s="5" t="str">
        <f t="shared" si="4"/>
        <v>N/A</v>
      </c>
      <c r="E29" s="4">
        <v>8.7958847000000008E-6</v>
      </c>
      <c r="F29" s="5" t="str">
        <f t="shared" si="5"/>
        <v>N/A</v>
      </c>
      <c r="G29" s="4">
        <v>0</v>
      </c>
      <c r="H29" s="5" t="str">
        <f t="shared" si="6"/>
        <v>N/A</v>
      </c>
      <c r="I29" s="6" t="s">
        <v>1748</v>
      </c>
      <c r="J29" s="6">
        <v>-100</v>
      </c>
      <c r="K29" s="111" t="str">
        <f t="shared" si="7"/>
        <v>No</v>
      </c>
    </row>
    <row r="30" spans="1:11" x14ac:dyDescent="0.25">
      <c r="A30" s="131" t="s">
        <v>390</v>
      </c>
      <c r="B30" s="3" t="s">
        <v>213</v>
      </c>
      <c r="C30" s="4">
        <v>2.04164017E-2</v>
      </c>
      <c r="D30" s="5" t="str">
        <f t="shared" si="4"/>
        <v>N/A</v>
      </c>
      <c r="E30" s="4">
        <v>1.90474884E-2</v>
      </c>
      <c r="F30" s="5" t="str">
        <f t="shared" si="5"/>
        <v>N/A</v>
      </c>
      <c r="G30" s="4">
        <v>1.06923173E-2</v>
      </c>
      <c r="H30" s="5" t="str">
        <f t="shared" si="6"/>
        <v>N/A</v>
      </c>
      <c r="I30" s="6">
        <v>-6.7</v>
      </c>
      <c r="J30" s="6">
        <v>-43.9</v>
      </c>
      <c r="K30" s="111" t="str">
        <f t="shared" si="7"/>
        <v>No</v>
      </c>
    </row>
    <row r="31" spans="1:11" x14ac:dyDescent="0.25">
      <c r="A31" s="131" t="s">
        <v>391</v>
      </c>
      <c r="B31" s="3" t="s">
        <v>213</v>
      </c>
      <c r="C31" s="4">
        <v>2.8665E-4</v>
      </c>
      <c r="D31" s="5" t="str">
        <f t="shared" si="4"/>
        <v>N/A</v>
      </c>
      <c r="E31" s="4">
        <v>1.099486E-4</v>
      </c>
      <c r="F31" s="5" t="str">
        <f t="shared" si="5"/>
        <v>N/A</v>
      </c>
      <c r="G31" s="4">
        <v>1.8686460700000001E-2</v>
      </c>
      <c r="H31" s="5" t="str">
        <f t="shared" si="6"/>
        <v>N/A</v>
      </c>
      <c r="I31" s="6">
        <v>-61.6</v>
      </c>
      <c r="J31" s="6">
        <v>16896</v>
      </c>
      <c r="K31" s="111" t="str">
        <f t="shared" si="7"/>
        <v>No</v>
      </c>
    </row>
    <row r="32" spans="1:11" x14ac:dyDescent="0.25">
      <c r="A32" s="131" t="s">
        <v>392</v>
      </c>
      <c r="B32" s="3" t="s">
        <v>213</v>
      </c>
      <c r="C32" s="4">
        <v>1.0034332767</v>
      </c>
      <c r="D32" s="5" t="str">
        <f t="shared" si="4"/>
        <v>N/A</v>
      </c>
      <c r="E32" s="4">
        <v>1.0162281434</v>
      </c>
      <c r="F32" s="5" t="str">
        <f t="shared" si="5"/>
        <v>N/A</v>
      </c>
      <c r="G32" s="4">
        <v>1.1678997763000001</v>
      </c>
      <c r="H32" s="5" t="str">
        <f t="shared" si="6"/>
        <v>N/A</v>
      </c>
      <c r="I32" s="6">
        <v>1.2749999999999999</v>
      </c>
      <c r="J32" s="6">
        <v>14.92</v>
      </c>
      <c r="K32" s="111" t="str">
        <f t="shared" si="7"/>
        <v>Yes</v>
      </c>
    </row>
    <row r="33" spans="1:11" x14ac:dyDescent="0.25">
      <c r="A33" s="131" t="s">
        <v>393</v>
      </c>
      <c r="B33" s="3" t="s">
        <v>213</v>
      </c>
      <c r="C33" s="4">
        <v>4.7890324900000003E-2</v>
      </c>
      <c r="D33" s="5" t="str">
        <f t="shared" si="4"/>
        <v>N/A</v>
      </c>
      <c r="E33" s="4">
        <v>4.9089832600000001E-2</v>
      </c>
      <c r="F33" s="5" t="str">
        <f t="shared" si="5"/>
        <v>N/A</v>
      </c>
      <c r="G33" s="4">
        <v>5.2164696400000002E-2</v>
      </c>
      <c r="H33" s="5" t="str">
        <f t="shared" si="6"/>
        <v>N/A</v>
      </c>
      <c r="I33" s="6">
        <v>2.5049999999999999</v>
      </c>
      <c r="J33" s="6">
        <v>6.2640000000000002</v>
      </c>
      <c r="K33" s="111" t="str">
        <f t="shared" si="7"/>
        <v>Yes</v>
      </c>
    </row>
    <row r="34" spans="1:11" x14ac:dyDescent="0.25">
      <c r="A34" s="131" t="s">
        <v>394</v>
      </c>
      <c r="B34" s="3" t="s">
        <v>213</v>
      </c>
      <c r="C34" s="4">
        <v>0.33883516889999998</v>
      </c>
      <c r="D34" s="5" t="str">
        <f t="shared" si="4"/>
        <v>N/A</v>
      </c>
      <c r="E34" s="4">
        <v>0.32590072279999999</v>
      </c>
      <c r="F34" s="5" t="str">
        <f t="shared" si="5"/>
        <v>N/A</v>
      </c>
      <c r="G34" s="4">
        <v>0.3649561328</v>
      </c>
      <c r="H34" s="5" t="str">
        <f t="shared" si="6"/>
        <v>N/A</v>
      </c>
      <c r="I34" s="6">
        <v>-3.82</v>
      </c>
      <c r="J34" s="6">
        <v>11.98</v>
      </c>
      <c r="K34" s="111" t="str">
        <f t="shared" si="7"/>
        <v>Yes</v>
      </c>
    </row>
    <row r="35" spans="1:11" x14ac:dyDescent="0.25">
      <c r="A35" s="131" t="s">
        <v>395</v>
      </c>
      <c r="B35" s="3" t="s">
        <v>213</v>
      </c>
      <c r="C35" s="4">
        <v>0.88827409599999996</v>
      </c>
      <c r="D35" s="5" t="str">
        <f t="shared" si="4"/>
        <v>N/A</v>
      </c>
      <c r="E35" s="4">
        <v>1.0751385814000001</v>
      </c>
      <c r="F35" s="5" t="str">
        <f t="shared" si="5"/>
        <v>N/A</v>
      </c>
      <c r="G35" s="4">
        <v>1.2377351029999999</v>
      </c>
      <c r="H35" s="5" t="str">
        <f t="shared" si="6"/>
        <v>N/A</v>
      </c>
      <c r="I35" s="6">
        <v>21.04</v>
      </c>
      <c r="J35" s="6">
        <v>15.12</v>
      </c>
      <c r="K35" s="111" t="str">
        <f t="shared" si="7"/>
        <v>Yes</v>
      </c>
    </row>
    <row r="36" spans="1:11" x14ac:dyDescent="0.25">
      <c r="A36" s="131" t="s">
        <v>396</v>
      </c>
      <c r="B36" s="3" t="s">
        <v>213</v>
      </c>
      <c r="C36" s="4">
        <v>3.1136119999999998E-4</v>
      </c>
      <c r="D36" s="5" t="str">
        <f t="shared" si="4"/>
        <v>N/A</v>
      </c>
      <c r="E36" s="4">
        <v>4.4419220000000001E-4</v>
      </c>
      <c r="F36" s="5" t="str">
        <f t="shared" si="5"/>
        <v>N/A</v>
      </c>
      <c r="G36" s="4">
        <v>4.1516545999999996E-3</v>
      </c>
      <c r="H36" s="5" t="str">
        <f t="shared" si="6"/>
        <v>N/A</v>
      </c>
      <c r="I36" s="6">
        <v>42.66</v>
      </c>
      <c r="J36" s="6">
        <v>834.7</v>
      </c>
      <c r="K36" s="111" t="str">
        <f t="shared" si="7"/>
        <v>No</v>
      </c>
    </row>
    <row r="37" spans="1:11" x14ac:dyDescent="0.25">
      <c r="A37" s="131" t="s">
        <v>397</v>
      </c>
      <c r="B37" s="3" t="s">
        <v>213</v>
      </c>
      <c r="C37" s="4">
        <v>0</v>
      </c>
      <c r="D37" s="5" t="str">
        <f t="shared" si="4"/>
        <v>N/A</v>
      </c>
      <c r="E37" s="4">
        <v>0</v>
      </c>
      <c r="F37" s="5" t="str">
        <f t="shared" si="5"/>
        <v>N/A</v>
      </c>
      <c r="G37" s="4">
        <v>0</v>
      </c>
      <c r="H37" s="5" t="str">
        <f t="shared" si="6"/>
        <v>N/A</v>
      </c>
      <c r="I37" s="6" t="s">
        <v>1748</v>
      </c>
      <c r="J37" s="6" t="s">
        <v>1748</v>
      </c>
      <c r="K37" s="111" t="str">
        <f t="shared" si="7"/>
        <v>N/A</v>
      </c>
    </row>
    <row r="38" spans="1:11" x14ac:dyDescent="0.25">
      <c r="A38" s="131" t="s">
        <v>398</v>
      </c>
      <c r="B38" s="3" t="s">
        <v>213</v>
      </c>
      <c r="C38" s="4">
        <v>0</v>
      </c>
      <c r="D38" s="5" t="str">
        <f t="shared" si="4"/>
        <v>N/A</v>
      </c>
      <c r="E38" s="4">
        <v>0</v>
      </c>
      <c r="F38" s="5" t="str">
        <f t="shared" si="5"/>
        <v>N/A</v>
      </c>
      <c r="G38" s="4">
        <v>4.0151398000000003E-6</v>
      </c>
      <c r="H38" s="5" t="str">
        <f t="shared" si="6"/>
        <v>N/A</v>
      </c>
      <c r="I38" s="6" t="s">
        <v>1748</v>
      </c>
      <c r="J38" s="6" t="s">
        <v>1748</v>
      </c>
      <c r="K38" s="111" t="str">
        <f t="shared" si="7"/>
        <v>N/A</v>
      </c>
    </row>
    <row r="39" spans="1:11" x14ac:dyDescent="0.25">
      <c r="A39" s="131" t="s">
        <v>399</v>
      </c>
      <c r="B39" s="3" t="s">
        <v>213</v>
      </c>
      <c r="C39" s="4">
        <v>1.0301806902999999</v>
      </c>
      <c r="D39" s="5" t="str">
        <f t="shared" si="4"/>
        <v>N/A</v>
      </c>
      <c r="E39" s="4">
        <v>0.90110760420000002</v>
      </c>
      <c r="F39" s="5" t="str">
        <f t="shared" si="5"/>
        <v>N/A</v>
      </c>
      <c r="G39" s="4">
        <v>1.1024891337</v>
      </c>
      <c r="H39" s="5" t="str">
        <f t="shared" si="6"/>
        <v>N/A</v>
      </c>
      <c r="I39" s="6">
        <v>-12.5</v>
      </c>
      <c r="J39" s="6">
        <v>22.35</v>
      </c>
      <c r="K39" s="111" t="str">
        <f t="shared" si="7"/>
        <v>Yes</v>
      </c>
    </row>
    <row r="40" spans="1:11" x14ac:dyDescent="0.25">
      <c r="A40" s="131" t="s">
        <v>400</v>
      </c>
      <c r="B40" s="3" t="s">
        <v>213</v>
      </c>
      <c r="C40" s="4">
        <v>0</v>
      </c>
      <c r="D40" s="5" t="str">
        <f t="shared" si="4"/>
        <v>N/A</v>
      </c>
      <c r="E40" s="4">
        <v>0</v>
      </c>
      <c r="F40" s="5" t="str">
        <f t="shared" si="5"/>
        <v>N/A</v>
      </c>
      <c r="G40" s="4">
        <v>0</v>
      </c>
      <c r="H40" s="5" t="str">
        <f t="shared" si="6"/>
        <v>N/A</v>
      </c>
      <c r="I40" s="6" t="s">
        <v>1748</v>
      </c>
      <c r="J40" s="6" t="s">
        <v>1748</v>
      </c>
      <c r="K40" s="111" t="str">
        <f t="shared" si="7"/>
        <v>N/A</v>
      </c>
    </row>
    <row r="41" spans="1:11" x14ac:dyDescent="0.25">
      <c r="A41" s="131" t="s">
        <v>401</v>
      </c>
      <c r="B41" s="3" t="s">
        <v>213</v>
      </c>
      <c r="C41" s="4">
        <v>0.50169192709999999</v>
      </c>
      <c r="D41" s="5" t="str">
        <f t="shared" si="4"/>
        <v>N/A</v>
      </c>
      <c r="E41" s="4">
        <v>0.43813621180000001</v>
      </c>
      <c r="F41" s="5" t="str">
        <f t="shared" si="5"/>
        <v>N/A</v>
      </c>
      <c r="G41" s="4">
        <v>0.28734348030000001</v>
      </c>
      <c r="H41" s="5" t="str">
        <f t="shared" si="6"/>
        <v>N/A</v>
      </c>
      <c r="I41" s="6">
        <v>-12.7</v>
      </c>
      <c r="J41" s="6">
        <v>-34.4</v>
      </c>
      <c r="K41" s="111" t="str">
        <f t="shared" si="7"/>
        <v>No</v>
      </c>
    </row>
    <row r="42" spans="1:11" x14ac:dyDescent="0.25">
      <c r="A42" s="131" t="s">
        <v>32</v>
      </c>
      <c r="B42" s="3" t="s">
        <v>213</v>
      </c>
      <c r="C42" s="4">
        <v>98.588955315000007</v>
      </c>
      <c r="D42" s="5" t="str">
        <f t="shared" ref="D42:D51" si="8">IF($B42="N/A","N/A",IF(C42&lt;0,"No","Yes"))</f>
        <v>N/A</v>
      </c>
      <c r="E42" s="4">
        <v>98.839514949000005</v>
      </c>
      <c r="F42" s="5" t="str">
        <f t="shared" ref="F42:F51" si="9">IF($B42="N/A","N/A",IF(E42&lt;0,"No","Yes"))</f>
        <v>N/A</v>
      </c>
      <c r="G42" s="4">
        <v>99.398006073999994</v>
      </c>
      <c r="H42" s="5" t="str">
        <f t="shared" ref="H42:H51" si="10">IF($B42="N/A","N/A",IF(G42&lt;0,"No","Yes"))</f>
        <v>N/A</v>
      </c>
      <c r="I42" s="6">
        <v>0.25409999999999999</v>
      </c>
      <c r="J42" s="6">
        <v>0.56499999999999995</v>
      </c>
      <c r="K42" s="111" t="str">
        <f t="shared" ref="K42:K51" si="11">IF(J42="Div by 0", "N/A", IF(J42="N/A","N/A", IF(J42&gt;30, "No", IF(J42&lt;-30, "No", "Yes"))))</f>
        <v>Yes</v>
      </c>
    </row>
    <row r="43" spans="1:11" x14ac:dyDescent="0.25">
      <c r="A43" s="131" t="s">
        <v>39</v>
      </c>
      <c r="B43" s="3" t="s">
        <v>213</v>
      </c>
      <c r="C43" s="4">
        <v>99.979591438</v>
      </c>
      <c r="D43" s="5" t="str">
        <f t="shared" si="8"/>
        <v>N/A</v>
      </c>
      <c r="E43" s="4">
        <v>99.999983841000002</v>
      </c>
      <c r="F43" s="5" t="str">
        <f t="shared" si="9"/>
        <v>N/A</v>
      </c>
      <c r="G43" s="4">
        <v>99.999711223000006</v>
      </c>
      <c r="H43" s="5" t="str">
        <f t="shared" si="10"/>
        <v>N/A</v>
      </c>
      <c r="I43" s="6">
        <v>2.0400000000000001E-2</v>
      </c>
      <c r="J43" s="6">
        <v>0</v>
      </c>
      <c r="K43" s="111" t="str">
        <f t="shared" si="11"/>
        <v>Yes</v>
      </c>
    </row>
    <row r="44" spans="1:11" x14ac:dyDescent="0.25">
      <c r="A44" s="131" t="s">
        <v>40</v>
      </c>
      <c r="B44" s="3" t="s">
        <v>213</v>
      </c>
      <c r="C44" s="4">
        <v>53.304181198999999</v>
      </c>
      <c r="D44" s="5" t="str">
        <f t="shared" si="8"/>
        <v>N/A</v>
      </c>
      <c r="E44" s="4">
        <v>56.896015472999999</v>
      </c>
      <c r="F44" s="5" t="str">
        <f t="shared" si="9"/>
        <v>N/A</v>
      </c>
      <c r="G44" s="4">
        <v>57.092341423999997</v>
      </c>
      <c r="H44" s="5" t="str">
        <f t="shared" si="10"/>
        <v>N/A</v>
      </c>
      <c r="I44" s="6">
        <v>6.7380000000000004</v>
      </c>
      <c r="J44" s="6">
        <v>0.34510000000000002</v>
      </c>
      <c r="K44" s="111" t="str">
        <f t="shared" si="11"/>
        <v>Yes</v>
      </c>
    </row>
    <row r="45" spans="1:11" x14ac:dyDescent="0.25">
      <c r="A45" s="131" t="s">
        <v>163</v>
      </c>
      <c r="B45" s="3" t="s">
        <v>213</v>
      </c>
      <c r="C45" s="4">
        <v>51.757995014999999</v>
      </c>
      <c r="D45" s="5" t="str">
        <f t="shared" si="8"/>
        <v>N/A</v>
      </c>
      <c r="E45" s="4">
        <v>55.484959785000001</v>
      </c>
      <c r="F45" s="5" t="str">
        <f t="shared" si="9"/>
        <v>N/A</v>
      </c>
      <c r="G45" s="4">
        <v>60.574635567000001</v>
      </c>
      <c r="H45" s="5" t="str">
        <f t="shared" si="10"/>
        <v>N/A</v>
      </c>
      <c r="I45" s="6">
        <v>7.2009999999999996</v>
      </c>
      <c r="J45" s="6">
        <v>9.173</v>
      </c>
      <c r="K45" s="111" t="str">
        <f t="shared" si="11"/>
        <v>Yes</v>
      </c>
    </row>
    <row r="46" spans="1:11" x14ac:dyDescent="0.25">
      <c r="A46" s="131" t="s">
        <v>41</v>
      </c>
      <c r="B46" s="3" t="s">
        <v>213</v>
      </c>
      <c r="C46" s="4">
        <v>92.872407062999997</v>
      </c>
      <c r="D46" s="5" t="str">
        <f t="shared" si="8"/>
        <v>N/A</v>
      </c>
      <c r="E46" s="4">
        <v>94.273938431999994</v>
      </c>
      <c r="F46" s="5" t="str">
        <f t="shared" si="9"/>
        <v>N/A</v>
      </c>
      <c r="G46" s="4">
        <v>99.808863117000001</v>
      </c>
      <c r="H46" s="5" t="str">
        <f t="shared" si="10"/>
        <v>N/A</v>
      </c>
      <c r="I46" s="6">
        <v>1.5089999999999999</v>
      </c>
      <c r="J46" s="6">
        <v>5.8710000000000004</v>
      </c>
      <c r="K46" s="111" t="str">
        <f t="shared" si="11"/>
        <v>Yes</v>
      </c>
    </row>
    <row r="47" spans="1:11" x14ac:dyDescent="0.25">
      <c r="A47" s="131" t="s">
        <v>42</v>
      </c>
      <c r="B47" s="3" t="s">
        <v>213</v>
      </c>
      <c r="C47" s="4">
        <v>100</v>
      </c>
      <c r="D47" s="5" t="str">
        <f t="shared" si="8"/>
        <v>N/A</v>
      </c>
      <c r="E47" s="4">
        <v>100</v>
      </c>
      <c r="F47" s="5" t="str">
        <f t="shared" si="9"/>
        <v>N/A</v>
      </c>
      <c r="G47" s="4">
        <v>100</v>
      </c>
      <c r="H47" s="5" t="str">
        <f t="shared" si="10"/>
        <v>N/A</v>
      </c>
      <c r="I47" s="6">
        <v>0</v>
      </c>
      <c r="J47" s="6">
        <v>0</v>
      </c>
      <c r="K47" s="111" t="str">
        <f t="shared" si="11"/>
        <v>Yes</v>
      </c>
    </row>
    <row r="48" spans="1:11" x14ac:dyDescent="0.25">
      <c r="A48" s="131" t="s">
        <v>43</v>
      </c>
      <c r="B48" s="3" t="s">
        <v>213</v>
      </c>
      <c r="C48" s="4">
        <v>47.255560402999997</v>
      </c>
      <c r="D48" s="5" t="str">
        <f t="shared" si="8"/>
        <v>N/A</v>
      </c>
      <c r="E48" s="4">
        <v>51.740741391</v>
      </c>
      <c r="F48" s="5" t="str">
        <f t="shared" si="9"/>
        <v>N/A</v>
      </c>
      <c r="G48" s="4">
        <v>58.456102262999998</v>
      </c>
      <c r="H48" s="5" t="str">
        <f t="shared" si="10"/>
        <v>N/A</v>
      </c>
      <c r="I48" s="6">
        <v>9.4909999999999997</v>
      </c>
      <c r="J48" s="6">
        <v>12.98</v>
      </c>
      <c r="K48" s="111" t="str">
        <f t="shared" si="11"/>
        <v>Yes</v>
      </c>
    </row>
    <row r="49" spans="1:12" x14ac:dyDescent="0.25">
      <c r="A49" s="131" t="s">
        <v>44</v>
      </c>
      <c r="B49" s="3" t="s">
        <v>213</v>
      </c>
      <c r="C49" s="4">
        <v>6.9514905999999996E-3</v>
      </c>
      <c r="D49" s="5" t="str">
        <f t="shared" si="8"/>
        <v>N/A</v>
      </c>
      <c r="E49" s="4">
        <v>2.5760697499999999E-2</v>
      </c>
      <c r="F49" s="5" t="str">
        <f t="shared" si="9"/>
        <v>N/A</v>
      </c>
      <c r="G49" s="4">
        <v>21.825006196</v>
      </c>
      <c r="H49" s="5" t="str">
        <f t="shared" si="10"/>
        <v>N/A</v>
      </c>
      <c r="I49" s="6">
        <v>270.60000000000002</v>
      </c>
      <c r="J49" s="6">
        <v>84622</v>
      </c>
      <c r="K49" s="111" t="str">
        <f t="shared" si="11"/>
        <v>No</v>
      </c>
    </row>
    <row r="50" spans="1:12" x14ac:dyDescent="0.25">
      <c r="A50" s="131" t="s">
        <v>45</v>
      </c>
      <c r="B50" s="3" t="s">
        <v>213</v>
      </c>
      <c r="C50" s="4">
        <v>1.9002013999999999E-3</v>
      </c>
      <c r="D50" s="5" t="str">
        <f t="shared" si="8"/>
        <v>N/A</v>
      </c>
      <c r="E50" s="4">
        <v>1.0066488E-3</v>
      </c>
      <c r="F50" s="5" t="str">
        <f t="shared" si="9"/>
        <v>N/A</v>
      </c>
      <c r="G50" s="4">
        <v>3.7606791264999999</v>
      </c>
      <c r="H50" s="5" t="str">
        <f t="shared" si="10"/>
        <v>N/A</v>
      </c>
      <c r="I50" s="6">
        <v>-47</v>
      </c>
      <c r="J50" s="6">
        <v>373000</v>
      </c>
      <c r="K50" s="111" t="str">
        <f t="shared" si="11"/>
        <v>No</v>
      </c>
    </row>
    <row r="51" spans="1:12" x14ac:dyDescent="0.25">
      <c r="A51" s="131" t="s">
        <v>50</v>
      </c>
      <c r="B51" s="3" t="s">
        <v>213</v>
      </c>
      <c r="C51" s="4">
        <v>99.991148308000007</v>
      </c>
      <c r="D51" s="5" t="str">
        <f t="shared" si="8"/>
        <v>N/A</v>
      </c>
      <c r="E51" s="4">
        <v>99.973232654</v>
      </c>
      <c r="F51" s="5" t="str">
        <f t="shared" si="9"/>
        <v>N/A</v>
      </c>
      <c r="G51" s="4">
        <v>74.414308048999999</v>
      </c>
      <c r="H51" s="5" t="str">
        <f t="shared" si="10"/>
        <v>N/A</v>
      </c>
      <c r="I51" s="6">
        <v>-1.7999999999999999E-2</v>
      </c>
      <c r="J51" s="6">
        <v>-25.6</v>
      </c>
      <c r="K51" s="111" t="str">
        <f t="shared" si="11"/>
        <v>Yes</v>
      </c>
      <c r="L51" s="38"/>
    </row>
    <row r="52" spans="1:12" s="38" customFormat="1" x14ac:dyDescent="0.25">
      <c r="A52" s="130" t="s">
        <v>895</v>
      </c>
      <c r="B52" s="3" t="s">
        <v>213</v>
      </c>
      <c r="C52" s="4">
        <v>0.66779079610000003</v>
      </c>
      <c r="D52" s="5" t="str">
        <f t="shared" ref="D52:D57" si="12">IF($B52="N/A","N/A",IF(C52&lt;0,"No","Yes"))</f>
        <v>N/A</v>
      </c>
      <c r="E52" s="4">
        <v>0.69715742510000001</v>
      </c>
      <c r="F52" s="5" t="str">
        <f t="shared" ref="F52:F57" si="13">IF($B52="N/A","N/A",IF(E52&lt;0,"No","Yes"))</f>
        <v>N/A</v>
      </c>
      <c r="G52" s="4">
        <v>0.56670486269999998</v>
      </c>
      <c r="H52" s="5" t="str">
        <f t="shared" ref="H52:H57" si="14">IF($B52="N/A","N/A",IF(G52&lt;0,"No","Yes"))</f>
        <v>N/A</v>
      </c>
      <c r="I52" s="6">
        <v>4.3979999999999997</v>
      </c>
      <c r="J52" s="6">
        <v>-18.7</v>
      </c>
      <c r="K52" s="111" t="str">
        <f t="shared" ref="K52:K57" si="15">IF(J52="Div by 0", "N/A", IF(J52="N/A","N/A", IF(J52&gt;30, "No", IF(J52&lt;-30, "No", "Yes"))))</f>
        <v>Yes</v>
      </c>
    </row>
    <row r="53" spans="1:12" s="38" customFormat="1" x14ac:dyDescent="0.25">
      <c r="A53" s="130" t="s">
        <v>896</v>
      </c>
      <c r="B53" s="3" t="s">
        <v>213</v>
      </c>
      <c r="C53" s="4">
        <v>1.334405E-4</v>
      </c>
      <c r="D53" s="5" t="str">
        <f t="shared" si="12"/>
        <v>N/A</v>
      </c>
      <c r="E53" s="4">
        <v>1.6712181E-3</v>
      </c>
      <c r="F53" s="5" t="str">
        <f t="shared" si="13"/>
        <v>N/A</v>
      </c>
      <c r="G53" s="4">
        <v>1.8670399999999999E-3</v>
      </c>
      <c r="H53" s="5" t="str">
        <f t="shared" si="14"/>
        <v>N/A</v>
      </c>
      <c r="I53" s="6">
        <v>1152</v>
      </c>
      <c r="J53" s="6">
        <v>11.72</v>
      </c>
      <c r="K53" s="111" t="str">
        <f t="shared" si="15"/>
        <v>Yes</v>
      </c>
    </row>
    <row r="54" spans="1:12" s="38" customFormat="1" x14ac:dyDescent="0.25">
      <c r="A54" s="130" t="s">
        <v>897</v>
      </c>
      <c r="B54" s="3" t="s">
        <v>213</v>
      </c>
      <c r="C54" s="4">
        <v>3.0556745537999999</v>
      </c>
      <c r="D54" s="5" t="str">
        <f t="shared" si="12"/>
        <v>N/A</v>
      </c>
      <c r="E54" s="4">
        <v>2.8337437933</v>
      </c>
      <c r="F54" s="5" t="str">
        <f t="shared" si="13"/>
        <v>N/A</v>
      </c>
      <c r="G54" s="4">
        <v>2.6535777927000002</v>
      </c>
      <c r="H54" s="5" t="str">
        <f t="shared" si="14"/>
        <v>N/A</v>
      </c>
      <c r="I54" s="6">
        <v>-7.26</v>
      </c>
      <c r="J54" s="6">
        <v>-6.36</v>
      </c>
      <c r="K54" s="111" t="str">
        <f t="shared" si="15"/>
        <v>Yes</v>
      </c>
    </row>
    <row r="55" spans="1:12" s="38" customFormat="1" x14ac:dyDescent="0.25">
      <c r="A55" s="130" t="s">
        <v>898</v>
      </c>
      <c r="B55" s="3" t="s">
        <v>213</v>
      </c>
      <c r="C55" s="4">
        <v>0</v>
      </c>
      <c r="D55" s="5" t="str">
        <f t="shared" si="12"/>
        <v>N/A</v>
      </c>
      <c r="E55" s="4">
        <v>0</v>
      </c>
      <c r="F55" s="5" t="str">
        <f t="shared" si="13"/>
        <v>N/A</v>
      </c>
      <c r="G55" s="4">
        <v>0</v>
      </c>
      <c r="H55" s="5" t="str">
        <f t="shared" si="14"/>
        <v>N/A</v>
      </c>
      <c r="I55" s="6" t="s">
        <v>1748</v>
      </c>
      <c r="J55" s="6" t="s">
        <v>1748</v>
      </c>
      <c r="K55" s="111" t="str">
        <f t="shared" si="15"/>
        <v>N/A</v>
      </c>
    </row>
    <row r="56" spans="1:12" s="38" customFormat="1" x14ac:dyDescent="0.25">
      <c r="A56" s="130" t="s">
        <v>899</v>
      </c>
      <c r="B56" s="3" t="s">
        <v>213</v>
      </c>
      <c r="C56" s="4">
        <v>1.9769E-5</v>
      </c>
      <c r="D56" s="5" t="str">
        <f t="shared" si="12"/>
        <v>N/A</v>
      </c>
      <c r="E56" s="4">
        <v>0</v>
      </c>
      <c r="F56" s="5" t="str">
        <f t="shared" si="13"/>
        <v>N/A</v>
      </c>
      <c r="G56" s="4">
        <v>5.6212000000000003E-5</v>
      </c>
      <c r="H56" s="5" t="str">
        <f t="shared" si="14"/>
        <v>N/A</v>
      </c>
      <c r="I56" s="6">
        <v>-100</v>
      </c>
      <c r="J56" s="6" t="s">
        <v>1748</v>
      </c>
      <c r="K56" s="111" t="str">
        <f t="shared" si="15"/>
        <v>N/A</v>
      </c>
    </row>
    <row r="57" spans="1:12" s="38" customFormat="1" ht="25" x14ac:dyDescent="0.25">
      <c r="A57" s="137" t="s">
        <v>935</v>
      </c>
      <c r="B57" s="139" t="s">
        <v>213</v>
      </c>
      <c r="C57" s="124">
        <v>0</v>
      </c>
      <c r="D57" s="120" t="str">
        <f t="shared" si="12"/>
        <v>N/A</v>
      </c>
      <c r="E57" s="124">
        <v>0</v>
      </c>
      <c r="F57" s="120" t="str">
        <f t="shared" si="13"/>
        <v>N/A</v>
      </c>
      <c r="G57" s="124">
        <v>5.2196800000000001E-5</v>
      </c>
      <c r="H57" s="120" t="str">
        <f t="shared" si="14"/>
        <v>N/A</v>
      </c>
      <c r="I57" s="121" t="s">
        <v>1748</v>
      </c>
      <c r="J57" s="121" t="s">
        <v>1748</v>
      </c>
      <c r="K57" s="122" t="str">
        <f t="shared" si="15"/>
        <v>N/A</v>
      </c>
      <c r="L57" s="13"/>
    </row>
    <row r="58" spans="1:12" ht="12" customHeight="1" x14ac:dyDescent="0.25">
      <c r="A58" s="200" t="s">
        <v>1633</v>
      </c>
      <c r="B58" s="201"/>
      <c r="C58" s="201"/>
      <c r="D58" s="201"/>
      <c r="E58" s="201"/>
      <c r="F58" s="201"/>
      <c r="G58" s="201"/>
      <c r="H58" s="201"/>
      <c r="I58" s="201"/>
      <c r="J58" s="201"/>
      <c r="K58" s="202"/>
    </row>
    <row r="59" spans="1:12" x14ac:dyDescent="0.25">
      <c r="A59" s="192" t="s">
        <v>1631</v>
      </c>
      <c r="B59" s="193"/>
      <c r="C59" s="193"/>
      <c r="D59" s="193"/>
      <c r="E59" s="193"/>
      <c r="F59" s="193"/>
      <c r="G59" s="193"/>
      <c r="H59" s="193"/>
      <c r="I59" s="193"/>
      <c r="J59" s="193"/>
      <c r="K59" s="194"/>
    </row>
    <row r="60" spans="1:12" x14ac:dyDescent="0.25">
      <c r="A60" s="195" t="s">
        <v>1732</v>
      </c>
      <c r="B60" s="195"/>
      <c r="C60" s="195"/>
      <c r="D60" s="195"/>
      <c r="E60" s="195"/>
      <c r="F60" s="195"/>
      <c r="G60" s="195"/>
      <c r="H60" s="195"/>
      <c r="I60" s="195"/>
      <c r="J60" s="195"/>
      <c r="K60" s="196"/>
    </row>
  </sheetData>
  <mergeCells count="7">
    <mergeCell ref="A60:K60"/>
    <mergeCell ref="A1:K1"/>
    <mergeCell ref="A2:K2"/>
    <mergeCell ref="A4:K4"/>
    <mergeCell ref="A58:K58"/>
    <mergeCell ref="A59:K59"/>
    <mergeCell ref="A3:K3"/>
  </mergeCells>
  <printOptions headings="1"/>
  <pageMargins left="0.75" right="0.75" top="1" bottom="0.75" header="0.5" footer="0.5"/>
  <pageSetup scale="56" orientation="landscape" useFirstPageNumber="1" r:id="rId1"/>
  <headerFooter alignWithMargins="0">
    <oddFooter>&amp;R&amp;A Page &amp;P</oddFooter>
  </headerFooter>
  <rowBreaks count="1" manualBreakCount="1">
    <brk id="55" max="10" man="1"/>
  </rowBreaks>
  <tableParts count="1">
    <tablePart r:id="rId2"/>
  </tablePart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K40"/>
  <sheetViews>
    <sheetView zoomScaleNormal="100" zoomScaleSheetLayoutView="85"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13"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83" t="s">
        <v>1727</v>
      </c>
      <c r="B1" s="184"/>
      <c r="C1" s="184"/>
      <c r="D1" s="184"/>
      <c r="E1" s="184"/>
      <c r="F1" s="184"/>
      <c r="G1" s="184"/>
      <c r="H1" s="184"/>
      <c r="I1" s="184"/>
      <c r="J1" s="184"/>
      <c r="K1" s="185"/>
    </row>
    <row r="2" spans="1:11" ht="13" x14ac:dyDescent="0.3">
      <c r="A2" s="189" t="s">
        <v>1587</v>
      </c>
      <c r="B2" s="190"/>
      <c r="C2" s="190"/>
      <c r="D2" s="190"/>
      <c r="E2" s="190"/>
      <c r="F2" s="190"/>
      <c r="G2" s="190"/>
      <c r="H2" s="190"/>
      <c r="I2" s="190"/>
      <c r="J2" s="190"/>
      <c r="K2" s="191"/>
    </row>
    <row r="3" spans="1:11" ht="13" x14ac:dyDescent="0.3">
      <c r="A3" s="189" t="s">
        <v>1747</v>
      </c>
      <c r="B3" s="190"/>
      <c r="C3" s="190"/>
      <c r="D3" s="190"/>
      <c r="E3" s="190"/>
      <c r="F3" s="190"/>
      <c r="G3" s="190"/>
      <c r="H3" s="190"/>
      <c r="I3" s="190"/>
      <c r="J3" s="190"/>
      <c r="K3" s="191"/>
    </row>
    <row r="4" spans="1:11" ht="13" x14ac:dyDescent="0.3">
      <c r="A4" s="186" t="s">
        <v>648</v>
      </c>
      <c r="B4" s="187"/>
      <c r="C4" s="187"/>
      <c r="D4" s="187"/>
      <c r="E4" s="187"/>
      <c r="F4" s="187"/>
      <c r="G4" s="187"/>
      <c r="H4" s="187"/>
      <c r="I4" s="187"/>
      <c r="J4" s="187"/>
      <c r="K4" s="188"/>
    </row>
    <row r="5" spans="1:11" ht="55.5" customHeight="1" x14ac:dyDescent="0.3">
      <c r="A5" s="114" t="s">
        <v>11</v>
      </c>
      <c r="B5" s="115" t="s">
        <v>212</v>
      </c>
      <c r="C5" s="115" t="s">
        <v>649</v>
      </c>
      <c r="D5" s="115" t="s">
        <v>1724</v>
      </c>
      <c r="E5" s="115" t="s">
        <v>1694</v>
      </c>
      <c r="F5" s="115" t="s">
        <v>1721</v>
      </c>
      <c r="G5" s="115" t="s">
        <v>1718</v>
      </c>
      <c r="H5" s="115" t="s">
        <v>1719</v>
      </c>
      <c r="I5" s="116" t="s">
        <v>1725</v>
      </c>
      <c r="J5" s="116" t="s">
        <v>1722</v>
      </c>
      <c r="K5" s="117" t="s">
        <v>650</v>
      </c>
    </row>
    <row r="6" spans="1:11" s="16" customFormat="1" ht="12.75" customHeight="1" x14ac:dyDescent="0.25">
      <c r="A6" s="134" t="s">
        <v>344</v>
      </c>
      <c r="B6" s="5" t="s">
        <v>213</v>
      </c>
      <c r="C6" s="15">
        <v>7</v>
      </c>
      <c r="D6" s="5" t="s">
        <v>213</v>
      </c>
      <c r="E6" s="15">
        <v>7</v>
      </c>
      <c r="F6" s="5" t="s">
        <v>213</v>
      </c>
      <c r="G6" s="15">
        <v>7</v>
      </c>
      <c r="H6" s="5" t="s">
        <v>213</v>
      </c>
      <c r="I6" s="95" t="s">
        <v>213</v>
      </c>
      <c r="J6" s="95" t="s">
        <v>213</v>
      </c>
      <c r="K6" s="111" t="s">
        <v>213</v>
      </c>
    </row>
    <row r="7" spans="1:11" x14ac:dyDescent="0.25">
      <c r="A7" s="110" t="s">
        <v>12</v>
      </c>
      <c r="B7" s="17" t="s">
        <v>213</v>
      </c>
      <c r="C7" s="18">
        <v>10342383</v>
      </c>
      <c r="D7" s="19" t="str">
        <f>IF($B7="N/A","N/A",IF(C7&gt;15,"No",IF(C7&lt;-15,"No","Yes")))</f>
        <v>N/A</v>
      </c>
      <c r="E7" s="18">
        <v>11076053</v>
      </c>
      <c r="F7" s="19" t="str">
        <f>IF($B7="N/A","N/A",IF(E7&gt;15,"No",IF(E7&lt;-15,"No","Yes")))</f>
        <v>N/A</v>
      </c>
      <c r="G7" s="18">
        <v>11609951</v>
      </c>
      <c r="H7" s="19" t="str">
        <f>IF($B7="N/A","N/A",IF(G7&gt;15,"No",IF(G7&lt;-15,"No","Yes")))</f>
        <v>N/A</v>
      </c>
      <c r="I7" s="20">
        <v>7.0940000000000003</v>
      </c>
      <c r="J7" s="20">
        <v>4.82</v>
      </c>
      <c r="K7" s="112" t="str">
        <f t="shared" ref="K7:K22" si="0">IF(J7="Div by 0", "N/A", IF(J7="N/A","N/A", IF(J7&gt;30, "No", IF(J7&lt;-30, "No", "Yes"))))</f>
        <v>Yes</v>
      </c>
    </row>
    <row r="8" spans="1:11" x14ac:dyDescent="0.25">
      <c r="A8" s="110" t="s">
        <v>362</v>
      </c>
      <c r="B8" s="17" t="s">
        <v>213</v>
      </c>
      <c r="C8" s="21">
        <v>28.090595754999999</v>
      </c>
      <c r="D8" s="19" t="str">
        <f>IF($B8="N/A","N/A",IF(C8&gt;15,"No",IF(C8&lt;-15,"No","Yes")))</f>
        <v>N/A</v>
      </c>
      <c r="E8" s="21">
        <v>26.838333114000001</v>
      </c>
      <c r="F8" s="19" t="str">
        <f>IF($B8="N/A","N/A",IF(E8&gt;15,"No",IF(E8&lt;-15,"No","Yes")))</f>
        <v>N/A</v>
      </c>
      <c r="G8" s="21">
        <v>26.150833884000001</v>
      </c>
      <c r="H8" s="19" t="str">
        <f>IF($B8="N/A","N/A",IF(G8&gt;15,"No",IF(G8&lt;-15,"No","Yes")))</f>
        <v>N/A</v>
      </c>
      <c r="I8" s="20">
        <v>-4.46</v>
      </c>
      <c r="J8" s="20">
        <v>-2.56</v>
      </c>
      <c r="K8" s="112" t="str">
        <f t="shared" si="0"/>
        <v>Yes</v>
      </c>
    </row>
    <row r="9" spans="1:11" x14ac:dyDescent="0.25">
      <c r="A9" s="110" t="s">
        <v>119</v>
      </c>
      <c r="B9" s="22" t="s">
        <v>213</v>
      </c>
      <c r="C9" s="5">
        <v>71.909404245000005</v>
      </c>
      <c r="D9" s="5" t="str">
        <f>IF($B9="N/A","N/A",IF(C9&gt;15,"No",IF(C9&lt;-15,"No","Yes")))</f>
        <v>N/A</v>
      </c>
      <c r="E9" s="5">
        <v>73.161666886000006</v>
      </c>
      <c r="F9" s="5" t="str">
        <f>IF($B9="N/A","N/A",IF(E9&gt;15,"No",IF(E9&lt;-15,"No","Yes")))</f>
        <v>N/A</v>
      </c>
      <c r="G9" s="5">
        <v>73.849166116000006</v>
      </c>
      <c r="H9" s="5" t="str">
        <f>IF($B9="N/A","N/A",IF(G9&gt;15,"No",IF(G9&lt;-15,"No","Yes")))</f>
        <v>N/A</v>
      </c>
      <c r="I9" s="6">
        <v>1.7410000000000001</v>
      </c>
      <c r="J9" s="6">
        <v>0.93969999999999998</v>
      </c>
      <c r="K9" s="111" t="str">
        <f t="shared" si="0"/>
        <v>Yes</v>
      </c>
    </row>
    <row r="10" spans="1:11" x14ac:dyDescent="0.25">
      <c r="A10" s="110" t="s">
        <v>120</v>
      </c>
      <c r="B10" s="22" t="s">
        <v>213</v>
      </c>
      <c r="C10" s="5">
        <v>0</v>
      </c>
      <c r="D10" s="5" t="str">
        <f>IF($B10="N/A","N/A",IF(C10&gt;15,"No",IF(C10&lt;-15,"No","Yes")))</f>
        <v>N/A</v>
      </c>
      <c r="E10" s="5">
        <v>0</v>
      </c>
      <c r="F10" s="5" t="str">
        <f>IF($B10="N/A","N/A",IF(E10&gt;15,"No",IF(E10&lt;-15,"No","Yes")))</f>
        <v>N/A</v>
      </c>
      <c r="G10" s="5">
        <v>0</v>
      </c>
      <c r="H10" s="5" t="str">
        <f>IF($B10="N/A","N/A",IF(G10&gt;15,"No",IF(G10&lt;-15,"No","Yes")))</f>
        <v>N/A</v>
      </c>
      <c r="I10" s="6" t="s">
        <v>1748</v>
      </c>
      <c r="J10" s="6" t="s">
        <v>1748</v>
      </c>
      <c r="K10" s="111" t="str">
        <f t="shared" si="0"/>
        <v>N/A</v>
      </c>
    </row>
    <row r="11" spans="1:11" x14ac:dyDescent="0.25">
      <c r="A11" s="110" t="s">
        <v>836</v>
      </c>
      <c r="B11" s="22" t="s">
        <v>214</v>
      </c>
      <c r="C11" s="5">
        <v>28.088942365000001</v>
      </c>
      <c r="D11" s="5" t="str">
        <f>IF(OR($B11="N/A",$C11="N/A"),"N/A",IF(C11&gt;100,"No",IF(C11&lt;95,"No","Yes")))</f>
        <v>No</v>
      </c>
      <c r="E11" s="5">
        <v>26.838549796999999</v>
      </c>
      <c r="F11" s="5" t="str">
        <f>IF(OR($B11="N/A",$E11="N/A"),"N/A",IF(E11&gt;100,"No",IF(E11&lt;95,"No","Yes")))</f>
        <v>No</v>
      </c>
      <c r="G11" s="5">
        <v>62.574691313999999</v>
      </c>
      <c r="H11" s="5" t="str">
        <f>IF($B11="N/A","N/A",IF(G11&gt;100,"No",IF(G11&lt;95,"No","Yes")))</f>
        <v>No</v>
      </c>
      <c r="I11" s="6">
        <v>-4.45</v>
      </c>
      <c r="J11" s="6">
        <v>133.19999999999999</v>
      </c>
      <c r="K11" s="111" t="str">
        <f t="shared" si="0"/>
        <v>No</v>
      </c>
    </row>
    <row r="12" spans="1:11" x14ac:dyDescent="0.25">
      <c r="A12" s="110" t="s">
        <v>348</v>
      </c>
      <c r="B12" s="22" t="s">
        <v>213</v>
      </c>
      <c r="C12" s="5">
        <v>0</v>
      </c>
      <c r="D12" s="5" t="str">
        <f t="shared" ref="D12:D13" si="1">IF(OR($B12="N/A",$C12="N/A"),"N/A",IF(C12&gt;100,"No",IF(C12&lt;95,"No","Yes")))</f>
        <v>N/A</v>
      </c>
      <c r="E12" s="5">
        <v>0</v>
      </c>
      <c r="F12" s="5" t="str">
        <f t="shared" ref="F12:F13" si="2">IF(OR($B12="N/A",$E12="N/A"),"N/A",IF(E12&gt;100,"No",IF(E12&lt;95,"No","Yes")))</f>
        <v>N/A</v>
      </c>
      <c r="G12" s="5">
        <v>0</v>
      </c>
      <c r="H12" s="5" t="str">
        <f t="shared" ref="H12:H13" si="3">IF($B12="N/A","N/A",IF(G12&gt;100,"No",IF(G12&lt;95,"No","Yes")))</f>
        <v>N/A</v>
      </c>
      <c r="I12" s="6" t="s">
        <v>1748</v>
      </c>
      <c r="J12" s="6" t="s">
        <v>1748</v>
      </c>
      <c r="K12" s="111" t="str">
        <f t="shared" si="0"/>
        <v>N/A</v>
      </c>
    </row>
    <row r="13" spans="1:11" x14ac:dyDescent="0.25">
      <c r="A13" s="110" t="s">
        <v>837</v>
      </c>
      <c r="B13" s="22" t="s">
        <v>214</v>
      </c>
      <c r="C13" s="5">
        <v>0</v>
      </c>
      <c r="D13" s="5" t="str">
        <f t="shared" si="1"/>
        <v>No</v>
      </c>
      <c r="E13" s="5">
        <v>1.2639880000000001E-4</v>
      </c>
      <c r="F13" s="5" t="str">
        <f t="shared" si="2"/>
        <v>No</v>
      </c>
      <c r="G13" s="5">
        <v>4.5452388199999999E-2</v>
      </c>
      <c r="H13" s="5" t="str">
        <f t="shared" si="3"/>
        <v>No</v>
      </c>
      <c r="I13" s="6" t="s">
        <v>1748</v>
      </c>
      <c r="J13" s="6">
        <v>35860</v>
      </c>
      <c r="K13" s="111" t="str">
        <f t="shared" si="0"/>
        <v>No</v>
      </c>
    </row>
    <row r="14" spans="1:11" x14ac:dyDescent="0.25">
      <c r="A14" s="110" t="s">
        <v>13</v>
      </c>
      <c r="B14" s="22" t="s">
        <v>213</v>
      </c>
      <c r="C14" s="23">
        <v>2905237</v>
      </c>
      <c r="D14" s="5" t="str">
        <f>IF($B14="N/A","N/A",IF(C14&gt;15,"No",IF(C14&lt;-15,"No","Yes")))</f>
        <v>N/A</v>
      </c>
      <c r="E14" s="23">
        <v>2972628</v>
      </c>
      <c r="F14" s="5" t="str">
        <f>IF($B14="N/A","N/A",IF(E14&gt;15,"No",IF(E14&lt;-15,"No","Yes")))</f>
        <v>N/A</v>
      </c>
      <c r="G14" s="23">
        <v>3036099</v>
      </c>
      <c r="H14" s="5" t="str">
        <f>IF($B14="N/A","N/A",IF(G14&gt;15,"No",IF(G14&lt;-15,"No","Yes")))</f>
        <v>N/A</v>
      </c>
      <c r="I14" s="6">
        <v>2.3199999999999998</v>
      </c>
      <c r="J14" s="6">
        <v>2.1349999999999998</v>
      </c>
      <c r="K14" s="111" t="str">
        <f t="shared" si="0"/>
        <v>Yes</v>
      </c>
    </row>
    <row r="15" spans="1:11" ht="14.25" customHeight="1" x14ac:dyDescent="0.25">
      <c r="A15" s="110" t="s">
        <v>442</v>
      </c>
      <c r="B15" s="22" t="s">
        <v>213</v>
      </c>
      <c r="C15" s="5">
        <v>0</v>
      </c>
      <c r="D15" s="5" t="str">
        <f>IF($B15="N/A","N/A",IF(C15&gt;15,"No",IF(C15&lt;-15,"No","Yes")))</f>
        <v>N/A</v>
      </c>
      <c r="E15" s="5">
        <v>0</v>
      </c>
      <c r="F15" s="5" t="str">
        <f>IF($B15="N/A","N/A",IF(E15&gt;15,"No",IF(E15&lt;-15,"No","Yes")))</f>
        <v>N/A</v>
      </c>
      <c r="G15" s="5">
        <v>2.5858840570999999</v>
      </c>
      <c r="H15" s="5" t="str">
        <f>IF($B15="N/A","N/A",IF(G15&gt;15,"No",IF(G15&lt;-15,"No","Yes")))</f>
        <v>N/A</v>
      </c>
      <c r="I15" s="6" t="s">
        <v>1748</v>
      </c>
      <c r="J15" s="6" t="s">
        <v>1748</v>
      </c>
      <c r="K15" s="111" t="str">
        <f t="shared" si="0"/>
        <v>N/A</v>
      </c>
    </row>
    <row r="16" spans="1:11" ht="12.75" customHeight="1" x14ac:dyDescent="0.25">
      <c r="A16" s="110" t="s">
        <v>859</v>
      </c>
      <c r="B16" s="22" t="s">
        <v>213</v>
      </c>
      <c r="C16" s="24" t="s">
        <v>1748</v>
      </c>
      <c r="D16" s="5" t="str">
        <f>IF($B16="N/A","N/A",IF(C16&gt;15,"No",IF(C16&lt;-15,"No","Yes")))</f>
        <v>N/A</v>
      </c>
      <c r="E16" s="24" t="s">
        <v>1748</v>
      </c>
      <c r="F16" s="5" t="str">
        <f>IF($B16="N/A","N/A",IF(E16&gt;15,"No",IF(E16&lt;-15,"No","Yes")))</f>
        <v>N/A</v>
      </c>
      <c r="G16" s="24">
        <v>91.995312698999996</v>
      </c>
      <c r="H16" s="5" t="str">
        <f>IF($B16="N/A","N/A",IF(G16&gt;15,"No",IF(G16&lt;-15,"No","Yes")))</f>
        <v>N/A</v>
      </c>
      <c r="I16" s="6" t="s">
        <v>1748</v>
      </c>
      <c r="J16" s="6" t="s">
        <v>1748</v>
      </c>
      <c r="K16" s="111" t="str">
        <f t="shared" si="0"/>
        <v>N/A</v>
      </c>
    </row>
    <row r="17" spans="1:11" x14ac:dyDescent="0.25">
      <c r="A17" s="110" t="s">
        <v>131</v>
      </c>
      <c r="B17" s="22" t="s">
        <v>213</v>
      </c>
      <c r="C17" s="23">
        <v>4505</v>
      </c>
      <c r="D17" s="5" t="str">
        <f>IF($B17="N/A","N/A",IF(C17&gt;15,"No",IF(C17&lt;-15,"No","Yes")))</f>
        <v>N/A</v>
      </c>
      <c r="E17" s="23">
        <v>4504</v>
      </c>
      <c r="F17" s="5" t="str">
        <f>IF($B17="N/A","N/A",IF(E17&gt;15,"No",IF(E17&lt;-15,"No","Yes")))</f>
        <v>N/A</v>
      </c>
      <c r="G17" s="23">
        <v>3588</v>
      </c>
      <c r="H17" s="5" t="str">
        <f>IF($B17="N/A","N/A",IF(G17&gt;15,"No",IF(G17&lt;-15,"No","Yes")))</f>
        <v>N/A</v>
      </c>
      <c r="I17" s="6">
        <v>-2.1999999999999999E-2</v>
      </c>
      <c r="J17" s="6">
        <v>-20.3</v>
      </c>
      <c r="K17" s="111" t="str">
        <f t="shared" si="0"/>
        <v>Yes</v>
      </c>
    </row>
    <row r="18" spans="1:11" x14ac:dyDescent="0.25">
      <c r="A18" s="110" t="s">
        <v>346</v>
      </c>
      <c r="B18" s="22" t="s">
        <v>213</v>
      </c>
      <c r="C18" s="4">
        <v>4.3558626699999999E-2</v>
      </c>
      <c r="D18" s="5" t="str">
        <f>IF($B18="N/A","N/A",IF(C18&gt;15,"No",IF(C18&lt;-15,"No","Yes")))</f>
        <v>N/A</v>
      </c>
      <c r="E18" s="4">
        <v>4.06643052E-2</v>
      </c>
      <c r="F18" s="5" t="str">
        <f>IF($B18="N/A","N/A",IF(E18&gt;15,"No",IF(E18&lt;-15,"No","Yes")))</f>
        <v>N/A</v>
      </c>
      <c r="G18" s="4">
        <v>3.0904523199999999E-2</v>
      </c>
      <c r="H18" s="5" t="str">
        <f>IF($B18="N/A","N/A",IF(G18&gt;15,"No",IF(G18&lt;-15,"No","Yes")))</f>
        <v>N/A</v>
      </c>
      <c r="I18" s="6">
        <v>-6.64</v>
      </c>
      <c r="J18" s="6">
        <v>-24</v>
      </c>
      <c r="K18" s="111" t="str">
        <f t="shared" si="0"/>
        <v>Yes</v>
      </c>
    </row>
    <row r="19" spans="1:11" ht="27.75" customHeight="1" x14ac:dyDescent="0.25">
      <c r="A19" s="110" t="s">
        <v>838</v>
      </c>
      <c r="B19" s="22" t="s">
        <v>213</v>
      </c>
      <c r="C19" s="24">
        <v>118.33296337</v>
      </c>
      <c r="D19" s="5" t="str">
        <f>IF($B19="N/A","N/A",IF(C19&gt;60,"No",IF(C19&lt;15,"No","Yes")))</f>
        <v>N/A</v>
      </c>
      <c r="E19" s="24">
        <v>136.33570159999999</v>
      </c>
      <c r="F19" s="5" t="str">
        <f>IF($B19="N/A","N/A",IF(E19&gt;60,"No",IF(E19&lt;15,"No","Yes")))</f>
        <v>N/A</v>
      </c>
      <c r="G19" s="24">
        <v>130.34698997000001</v>
      </c>
      <c r="H19" s="5" t="str">
        <f>IF($B19="N/A","N/A",IF(G19&gt;60,"No",IF(G19&lt;15,"No","Yes")))</f>
        <v>N/A</v>
      </c>
      <c r="I19" s="6">
        <v>15.21</v>
      </c>
      <c r="J19" s="6">
        <v>-4.3899999999999997</v>
      </c>
      <c r="K19" s="111" t="str">
        <f t="shared" si="0"/>
        <v>Yes</v>
      </c>
    </row>
    <row r="20" spans="1:11" x14ac:dyDescent="0.25">
      <c r="A20" s="110" t="s">
        <v>27</v>
      </c>
      <c r="B20" s="22" t="s">
        <v>217</v>
      </c>
      <c r="C20" s="23">
        <v>0</v>
      </c>
      <c r="D20" s="5" t="str">
        <f>IF($B20="N/A","N/A",IF(C20="N/A","N/A",IF(C20=0,"Yes","No")))</f>
        <v>Yes</v>
      </c>
      <c r="E20" s="23">
        <v>0</v>
      </c>
      <c r="F20" s="5" t="str">
        <f>IF($B20="N/A","N/A",IF(E20="N/A","N/A",IF(E20=0,"Yes","No")))</f>
        <v>Yes</v>
      </c>
      <c r="G20" s="23">
        <v>0</v>
      </c>
      <c r="H20" s="5" t="str">
        <f>IF($B20="N/A","N/A",IF(G20=0,"Yes","No"))</f>
        <v>Yes</v>
      </c>
      <c r="I20" s="6" t="s">
        <v>1748</v>
      </c>
      <c r="J20" s="6" t="s">
        <v>1748</v>
      </c>
      <c r="K20" s="111" t="str">
        <f t="shared" si="0"/>
        <v>N/A</v>
      </c>
    </row>
    <row r="21" spans="1:11" x14ac:dyDescent="0.25">
      <c r="A21" s="110" t="s">
        <v>839</v>
      </c>
      <c r="B21" s="22" t="s">
        <v>213</v>
      </c>
      <c r="C21" s="5">
        <v>0</v>
      </c>
      <c r="D21" s="5" t="str">
        <f>IF($B21="N/A","N/A",IF(C21&gt;15,"No",IF(C21&lt;-15,"No","Yes")))</f>
        <v>N/A</v>
      </c>
      <c r="E21" s="5">
        <v>0</v>
      </c>
      <c r="F21" s="5" t="str">
        <f>IF($B21="N/A","N/A",IF(E21&gt;15,"No",IF(E21&lt;-15,"No","Yes")))</f>
        <v>N/A</v>
      </c>
      <c r="G21" s="5">
        <v>0</v>
      </c>
      <c r="H21" s="5" t="str">
        <f>IF($B21="N/A","N/A",IF(G21&gt;15,"No",IF(G21&lt;-15,"No","Yes")))</f>
        <v>N/A</v>
      </c>
      <c r="I21" s="6" t="s">
        <v>1748</v>
      </c>
      <c r="J21" s="6" t="s">
        <v>1748</v>
      </c>
      <c r="K21" s="111" t="str">
        <f t="shared" si="0"/>
        <v>N/A</v>
      </c>
    </row>
    <row r="22" spans="1:11" x14ac:dyDescent="0.25">
      <c r="A22" s="118" t="s">
        <v>1700</v>
      </c>
      <c r="B22" s="119" t="s">
        <v>213</v>
      </c>
      <c r="C22" s="140">
        <v>0</v>
      </c>
      <c r="D22" s="120" t="str">
        <f>IF($B22="N/A","N/A",IF(C22&gt;15,"No",IF(C22&lt;-15,"No","Yes")))</f>
        <v>N/A</v>
      </c>
      <c r="E22" s="140">
        <v>0</v>
      </c>
      <c r="F22" s="120" t="str">
        <f>IF($B22="N/A","N/A",IF(E22&gt;15,"No",IF(E22&lt;-15,"No","Yes")))</f>
        <v>N/A</v>
      </c>
      <c r="G22" s="140">
        <v>0</v>
      </c>
      <c r="H22" s="120" t="str">
        <f>IF($B22="N/A","N/A",IF(G22&gt;15,"No",IF(G22&lt;-15,"No","Yes")))</f>
        <v>N/A</v>
      </c>
      <c r="I22" s="121" t="s">
        <v>1748</v>
      </c>
      <c r="J22" s="121" t="s">
        <v>1748</v>
      </c>
      <c r="K22" s="122" t="str">
        <f t="shared" si="0"/>
        <v>N/A</v>
      </c>
    </row>
    <row r="23" spans="1:11" ht="12" customHeight="1" x14ac:dyDescent="0.25">
      <c r="A23" s="200" t="s">
        <v>1633</v>
      </c>
      <c r="B23" s="201"/>
      <c r="C23" s="201"/>
      <c r="D23" s="201"/>
      <c r="E23" s="201"/>
      <c r="F23" s="201"/>
      <c r="G23" s="201"/>
      <c r="H23" s="201"/>
      <c r="I23" s="201"/>
      <c r="J23" s="201"/>
      <c r="K23" s="202"/>
    </row>
    <row r="24" spans="1:11" x14ac:dyDescent="0.25">
      <c r="A24" s="192" t="s">
        <v>1631</v>
      </c>
      <c r="B24" s="193"/>
      <c r="C24" s="193"/>
      <c r="D24" s="193"/>
      <c r="E24" s="193"/>
      <c r="F24" s="193"/>
      <c r="G24" s="193"/>
      <c r="H24" s="193"/>
      <c r="I24" s="193"/>
      <c r="J24" s="193"/>
      <c r="K24" s="194"/>
    </row>
    <row r="25" spans="1:11" x14ac:dyDescent="0.25">
      <c r="A25" s="195" t="s">
        <v>1732</v>
      </c>
      <c r="B25" s="195"/>
      <c r="C25" s="195"/>
      <c r="D25" s="195"/>
      <c r="E25" s="195"/>
      <c r="F25" s="195"/>
      <c r="G25" s="195"/>
      <c r="H25" s="195"/>
      <c r="I25" s="195"/>
      <c r="J25" s="195"/>
      <c r="K25" s="196"/>
    </row>
    <row r="26" spans="1:11" x14ac:dyDescent="0.25">
      <c r="C26" s="4"/>
      <c r="D26" s="4"/>
    </row>
    <row r="27" spans="1:11" x14ac:dyDescent="0.25">
      <c r="C27" s="4"/>
      <c r="D27" s="4"/>
    </row>
    <row r="28" spans="1:11" x14ac:dyDescent="0.25">
      <c r="C28" s="4"/>
      <c r="D28" s="4"/>
    </row>
    <row r="29" spans="1:11" x14ac:dyDescent="0.25">
      <c r="C29" s="4"/>
      <c r="D29" s="4"/>
    </row>
    <row r="30" spans="1:11" x14ac:dyDescent="0.25">
      <c r="C30" s="4"/>
      <c r="D30" s="4"/>
    </row>
    <row r="31" spans="1:11" x14ac:dyDescent="0.25">
      <c r="C31" s="4"/>
      <c r="D31" s="4"/>
    </row>
    <row r="32" spans="1:11" x14ac:dyDescent="0.25">
      <c r="C32" s="4"/>
      <c r="D32" s="4"/>
    </row>
    <row r="33" spans="3:4" x14ac:dyDescent="0.25">
      <c r="C33" s="4"/>
      <c r="D33" s="4"/>
    </row>
    <row r="34" spans="3:4" x14ac:dyDescent="0.25">
      <c r="C34" s="4"/>
      <c r="D34" s="4"/>
    </row>
    <row r="35" spans="3:4" x14ac:dyDescent="0.25">
      <c r="C35" s="4"/>
      <c r="D35" s="4"/>
    </row>
    <row r="36" spans="3:4" x14ac:dyDescent="0.25">
      <c r="C36" s="4"/>
      <c r="D36" s="4"/>
    </row>
    <row r="37" spans="3:4" x14ac:dyDescent="0.25">
      <c r="C37" s="4"/>
      <c r="D37" s="4"/>
    </row>
    <row r="38" spans="3:4" x14ac:dyDescent="0.25">
      <c r="C38" s="4"/>
      <c r="D38" s="4"/>
    </row>
    <row r="39" spans="3:4" x14ac:dyDescent="0.25">
      <c r="C39" s="4"/>
      <c r="D39" s="4"/>
    </row>
    <row r="40" spans="3:4" x14ac:dyDescent="0.25">
      <c r="C40" s="4"/>
      <c r="D40" s="4"/>
    </row>
  </sheetData>
  <mergeCells count="7">
    <mergeCell ref="A25:K25"/>
    <mergeCell ref="A1:K1"/>
    <mergeCell ref="A2:K2"/>
    <mergeCell ref="A4:K4"/>
    <mergeCell ref="A23:K23"/>
    <mergeCell ref="A24:K24"/>
    <mergeCell ref="A3:K3"/>
  </mergeCells>
  <phoneticPr fontId="0" type="noConversion"/>
  <printOptions headings="1"/>
  <pageMargins left="0.75" right="0.75" top="1" bottom="0.75" header="0.5" footer="0.5"/>
  <pageSetup scale="56" orientation="landscape" useFirstPageNumber="1" r:id="rId1"/>
  <headerFooter alignWithMargins="0">
    <oddFooter>&amp;R&amp;A Page &amp;P</oddFooter>
  </headerFooter>
  <tableParts count="1">
    <tablePart r:id="rId2"/>
  </tablePart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Normal="100" workbookViewId="0">
      <pane xSplit="2" ySplit="5" topLeftCell="F24"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13"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83" t="s">
        <v>1727</v>
      </c>
      <c r="B1" s="184"/>
      <c r="C1" s="184"/>
      <c r="D1" s="184"/>
      <c r="E1" s="184"/>
      <c r="F1" s="184"/>
      <c r="G1" s="184"/>
      <c r="H1" s="184"/>
      <c r="I1" s="184"/>
      <c r="J1" s="184"/>
      <c r="K1" s="185"/>
    </row>
    <row r="2" spans="1:11" ht="13" x14ac:dyDescent="0.3">
      <c r="A2" s="189" t="s">
        <v>1588</v>
      </c>
      <c r="B2" s="190"/>
      <c r="C2" s="190"/>
      <c r="D2" s="190"/>
      <c r="E2" s="190"/>
      <c r="F2" s="190"/>
      <c r="G2" s="190"/>
      <c r="H2" s="190"/>
      <c r="I2" s="190"/>
      <c r="J2" s="190"/>
      <c r="K2" s="191"/>
    </row>
    <row r="3" spans="1:11" ht="13" x14ac:dyDescent="0.3">
      <c r="A3" s="189" t="s">
        <v>1747</v>
      </c>
      <c r="B3" s="190"/>
      <c r="C3" s="190"/>
      <c r="D3" s="190"/>
      <c r="E3" s="190"/>
      <c r="F3" s="190"/>
      <c r="G3" s="190"/>
      <c r="H3" s="190"/>
      <c r="I3" s="190"/>
      <c r="J3" s="190"/>
      <c r="K3" s="191"/>
    </row>
    <row r="4" spans="1:11" ht="13" x14ac:dyDescent="0.3">
      <c r="A4" s="186" t="s">
        <v>648</v>
      </c>
      <c r="B4" s="187"/>
      <c r="C4" s="187"/>
      <c r="D4" s="187"/>
      <c r="E4" s="187"/>
      <c r="F4" s="187"/>
      <c r="G4" s="187"/>
      <c r="H4" s="187"/>
      <c r="I4" s="187"/>
      <c r="J4" s="187"/>
      <c r="K4" s="188"/>
    </row>
    <row r="5" spans="1:11" ht="55.5" customHeight="1" x14ac:dyDescent="0.3">
      <c r="A5" s="114" t="s">
        <v>11</v>
      </c>
      <c r="B5" s="115" t="s">
        <v>212</v>
      </c>
      <c r="C5" s="115" t="s">
        <v>649</v>
      </c>
      <c r="D5" s="115" t="s">
        <v>1724</v>
      </c>
      <c r="E5" s="115" t="s">
        <v>1694</v>
      </c>
      <c r="F5" s="115" t="s">
        <v>1721</v>
      </c>
      <c r="G5" s="115" t="s">
        <v>1718</v>
      </c>
      <c r="H5" s="115" t="s">
        <v>1719</v>
      </c>
      <c r="I5" s="116" t="s">
        <v>1725</v>
      </c>
      <c r="J5" s="116" t="s">
        <v>1722</v>
      </c>
      <c r="K5" s="117" t="s">
        <v>650</v>
      </c>
    </row>
    <row r="6" spans="1:11" x14ac:dyDescent="0.25">
      <c r="A6" s="110" t="s">
        <v>12</v>
      </c>
      <c r="B6" s="22" t="s">
        <v>213</v>
      </c>
      <c r="C6" s="23">
        <v>2905237</v>
      </c>
      <c r="D6" s="5" t="str">
        <f>IF($B6="N/A","N/A",IF(C6&gt;15,"No",IF(C6&lt;-15,"No","Yes")))</f>
        <v>N/A</v>
      </c>
      <c r="E6" s="23">
        <v>2972628</v>
      </c>
      <c r="F6" s="5" t="str">
        <f>IF($B6="N/A","N/A",IF(E6&gt;15,"No",IF(E6&lt;-15,"No","Yes")))</f>
        <v>N/A</v>
      </c>
      <c r="G6" s="23">
        <v>3036099</v>
      </c>
      <c r="H6" s="5" t="str">
        <f>IF($B6="N/A","N/A",IF(G6&gt;15,"No",IF(G6&lt;-15,"No","Yes")))</f>
        <v>N/A</v>
      </c>
      <c r="I6" s="6">
        <v>2.3199999999999998</v>
      </c>
      <c r="J6" s="6">
        <v>2.1349999999999998</v>
      </c>
      <c r="K6" s="111" t="str">
        <f t="shared" ref="K6:K18" si="0">IF(J6="Div by 0", "N/A", IF(J6="N/A","N/A", IF(J6&gt;30, "No", IF(J6&lt;-30, "No", "Yes"))))</f>
        <v>Yes</v>
      </c>
    </row>
    <row r="7" spans="1:11" x14ac:dyDescent="0.25">
      <c r="A7" s="110" t="s">
        <v>30</v>
      </c>
      <c r="B7" s="22" t="s">
        <v>214</v>
      </c>
      <c r="C7" s="5">
        <v>100</v>
      </c>
      <c r="D7" s="5" t="str">
        <f>IF($B7="N/A","N/A",IF(C7&gt;100,"No",IF(C7&lt;95,"No","Yes")))</f>
        <v>Yes</v>
      </c>
      <c r="E7" s="5">
        <v>100</v>
      </c>
      <c r="F7" s="5" t="str">
        <f>IF($B7="N/A","N/A",IF(E7&gt;100,"No",IF(E7&lt;95,"No","Yes")))</f>
        <v>Yes</v>
      </c>
      <c r="G7" s="5">
        <v>100</v>
      </c>
      <c r="H7" s="5" t="str">
        <f>IF($B7="N/A","N/A",IF(G7&gt;100,"No",IF(G7&lt;95,"No","Yes")))</f>
        <v>Yes</v>
      </c>
      <c r="I7" s="6">
        <v>0</v>
      </c>
      <c r="J7" s="6">
        <v>0</v>
      </c>
      <c r="K7" s="111" t="str">
        <f t="shared" si="0"/>
        <v>Yes</v>
      </c>
    </row>
    <row r="8" spans="1:11" x14ac:dyDescent="0.25">
      <c r="A8" s="110" t="s">
        <v>29</v>
      </c>
      <c r="B8" s="22" t="s">
        <v>217</v>
      </c>
      <c r="C8" s="5">
        <v>0</v>
      </c>
      <c r="D8" s="5" t="str">
        <f>IF($B8="N/A","N/A",IF(C8=0,"Yes","No"))</f>
        <v>Yes</v>
      </c>
      <c r="E8" s="5">
        <v>0</v>
      </c>
      <c r="F8" s="5" t="str">
        <f>IF($B8="N/A","N/A",IF(E8=0,"Yes","No"))</f>
        <v>Yes</v>
      </c>
      <c r="G8" s="5">
        <v>0</v>
      </c>
      <c r="H8" s="5" t="str">
        <f>IF($B8="N/A","N/A",IF(G8=0,"Yes","No"))</f>
        <v>Yes</v>
      </c>
      <c r="I8" s="6" t="s">
        <v>1748</v>
      </c>
      <c r="J8" s="6" t="s">
        <v>1748</v>
      </c>
      <c r="K8" s="111" t="str">
        <f t="shared" si="0"/>
        <v>N/A</v>
      </c>
    </row>
    <row r="9" spans="1:11" x14ac:dyDescent="0.25">
      <c r="A9" s="110" t="s">
        <v>851</v>
      </c>
      <c r="B9" s="22" t="s">
        <v>271</v>
      </c>
      <c r="C9" s="24">
        <v>111.38418311</v>
      </c>
      <c r="D9" s="5" t="str">
        <f>IF($B9="N/A","N/A",IF(C9&gt;60,"No",IF(C9&lt;15,"No","Yes")))</f>
        <v>No</v>
      </c>
      <c r="E9" s="24">
        <v>107.6948017</v>
      </c>
      <c r="F9" s="5" t="str">
        <f>IF($B9="N/A","N/A",IF(E9&gt;60,"No",IF(E9&lt;15,"No","Yes")))</f>
        <v>No</v>
      </c>
      <c r="G9" s="24">
        <v>112.57425038</v>
      </c>
      <c r="H9" s="5" t="str">
        <f>IF($B9="N/A","N/A",IF(G9&gt;60,"No",IF(G9&lt;15,"No","Yes")))</f>
        <v>No</v>
      </c>
      <c r="I9" s="6">
        <v>-3.31</v>
      </c>
      <c r="J9" s="6">
        <v>4.5309999999999997</v>
      </c>
      <c r="K9" s="111" t="str">
        <f t="shared" si="0"/>
        <v>Yes</v>
      </c>
    </row>
    <row r="10" spans="1:11" x14ac:dyDescent="0.25">
      <c r="A10" s="110" t="s">
        <v>14</v>
      </c>
      <c r="B10" s="22" t="s">
        <v>272</v>
      </c>
      <c r="C10" s="5">
        <v>1.2280237378000001</v>
      </c>
      <c r="D10" s="5" t="str">
        <f>IF($B10="N/A","N/A",IF(C10&gt;15,"No",IF(C10&lt;=0,"No","Yes")))</f>
        <v>Yes</v>
      </c>
      <c r="E10" s="5">
        <v>0.95918493670000005</v>
      </c>
      <c r="F10" s="5" t="str">
        <f>IF($B10="N/A","N/A",IF(E10&gt;15,"No",IF(E10&lt;=0,"No","Yes")))</f>
        <v>Yes</v>
      </c>
      <c r="G10" s="5">
        <v>0.75461966160000005</v>
      </c>
      <c r="H10" s="5" t="str">
        <f>IF($B10="N/A","N/A",IF(G10&gt;15,"No",IF(G10&lt;=0,"No","Yes")))</f>
        <v>Yes</v>
      </c>
      <c r="I10" s="6">
        <v>-21.9</v>
      </c>
      <c r="J10" s="6">
        <v>-21.3</v>
      </c>
      <c r="K10" s="111" t="str">
        <f t="shared" si="0"/>
        <v>Yes</v>
      </c>
    </row>
    <row r="11" spans="1:11" x14ac:dyDescent="0.25">
      <c r="A11" s="110" t="s">
        <v>874</v>
      </c>
      <c r="B11" s="22" t="s">
        <v>213</v>
      </c>
      <c r="C11" s="24">
        <v>147.83577654999999</v>
      </c>
      <c r="D11" s="5" t="str">
        <f>IF($B11="N/A","N/A",IF(C11&gt;15,"No",IF(C11&lt;-15,"No","Yes")))</f>
        <v>N/A</v>
      </c>
      <c r="E11" s="24">
        <v>171.90453477</v>
      </c>
      <c r="F11" s="5" t="str">
        <f>IF($B11="N/A","N/A",IF(E11&gt;15,"No",IF(E11&lt;-15,"No","Yes")))</f>
        <v>N/A</v>
      </c>
      <c r="G11" s="24">
        <v>202.97280782000001</v>
      </c>
      <c r="H11" s="5" t="str">
        <f>IF($B11="N/A","N/A",IF(G11&gt;15,"No",IF(G11&lt;-15,"No","Yes")))</f>
        <v>N/A</v>
      </c>
      <c r="I11" s="6">
        <v>16.28</v>
      </c>
      <c r="J11" s="6">
        <v>18.07</v>
      </c>
      <c r="K11" s="111" t="str">
        <f t="shared" si="0"/>
        <v>Yes</v>
      </c>
    </row>
    <row r="12" spans="1:11" x14ac:dyDescent="0.25">
      <c r="A12" s="110" t="s">
        <v>936</v>
      </c>
      <c r="B12" s="22" t="s">
        <v>213</v>
      </c>
      <c r="C12" s="5">
        <v>0.40888230460000002</v>
      </c>
      <c r="D12" s="5" t="str">
        <f>IF($B12="N/A","N/A",IF(C12&gt;15,"No",IF(C12&lt;-15,"No","Yes")))</f>
        <v>N/A</v>
      </c>
      <c r="E12" s="5">
        <v>0.65773450290000002</v>
      </c>
      <c r="F12" s="5" t="str">
        <f>IF($B12="N/A","N/A",IF(E12&gt;15,"No",IF(E12&lt;-15,"No","Yes")))</f>
        <v>N/A</v>
      </c>
      <c r="G12" s="5">
        <v>0.76433607729999997</v>
      </c>
      <c r="H12" s="5" t="str">
        <f>IF($B12="N/A","N/A",IF(G12&gt;15,"No",IF(G12&lt;-15,"No","Yes")))</f>
        <v>N/A</v>
      </c>
      <c r="I12" s="6">
        <v>60.86</v>
      </c>
      <c r="J12" s="6">
        <v>16.21</v>
      </c>
      <c r="K12" s="111" t="str">
        <f t="shared" si="0"/>
        <v>Yes</v>
      </c>
    </row>
    <row r="13" spans="1:11" x14ac:dyDescent="0.25">
      <c r="A13" s="110" t="s">
        <v>51</v>
      </c>
      <c r="B13" s="22" t="s">
        <v>273</v>
      </c>
      <c r="C13" s="5">
        <v>99.591117694999994</v>
      </c>
      <c r="D13" s="5" t="str">
        <f>IF($B13="N/A","N/A",IF(C13&gt;99,"No",IF(C13&lt;95,"No","Yes")))</f>
        <v>No</v>
      </c>
      <c r="E13" s="5">
        <v>99.342265497</v>
      </c>
      <c r="F13" s="5" t="str">
        <f>IF($B13="N/A","N/A",IF(E13&gt;99,"No",IF(E13&lt;95,"No","Yes")))</f>
        <v>No</v>
      </c>
      <c r="G13" s="5">
        <v>99.236619095999998</v>
      </c>
      <c r="H13" s="5" t="str">
        <f>IF($B13="N/A","N/A",IF(G13&gt;99,"No",IF(G13&lt;95,"No","Yes")))</f>
        <v>No</v>
      </c>
      <c r="I13" s="6">
        <v>-0.25</v>
      </c>
      <c r="J13" s="6">
        <v>-0.106</v>
      </c>
      <c r="K13" s="111" t="str">
        <f t="shared" si="0"/>
        <v>Yes</v>
      </c>
    </row>
    <row r="14" spans="1:11" x14ac:dyDescent="0.25">
      <c r="A14" s="110" t="s">
        <v>52</v>
      </c>
      <c r="B14" s="22" t="s">
        <v>274</v>
      </c>
      <c r="C14" s="5">
        <v>0.40888230460000002</v>
      </c>
      <c r="D14" s="5" t="str">
        <f>IF($B14="N/A","N/A",IF(C14&gt;6,"No",IF(C14&lt;=0,"No","Yes")))</f>
        <v>Yes</v>
      </c>
      <c r="E14" s="5">
        <v>0.65773450290000002</v>
      </c>
      <c r="F14" s="5" t="str">
        <f>IF($B14="N/A","N/A",IF(E14&gt;6,"No",IF(E14&lt;=0,"No","Yes")))</f>
        <v>Yes</v>
      </c>
      <c r="G14" s="5">
        <v>0.76338090420000004</v>
      </c>
      <c r="H14" s="5" t="str">
        <f>IF($B14="N/A","N/A",IF(G14&gt;6,"No",IF(G14&lt;=0,"No","Yes")))</f>
        <v>Yes</v>
      </c>
      <c r="I14" s="6">
        <v>60.86</v>
      </c>
      <c r="J14" s="6">
        <v>16.059999999999999</v>
      </c>
      <c r="K14" s="111" t="str">
        <f t="shared" si="0"/>
        <v>Yes</v>
      </c>
    </row>
    <row r="15" spans="1:11" x14ac:dyDescent="0.25">
      <c r="A15" s="110" t="s">
        <v>164</v>
      </c>
      <c r="B15" s="22" t="s">
        <v>213</v>
      </c>
      <c r="C15" s="5">
        <v>100</v>
      </c>
      <c r="D15" s="5" t="str">
        <f>IF($B15="N/A","N/A",IF(C15&gt;15,"No",IF(C15&lt;-15,"No","Yes")))</f>
        <v>N/A</v>
      </c>
      <c r="E15" s="5">
        <v>100</v>
      </c>
      <c r="F15" s="5" t="str">
        <f>IF($B15="N/A","N/A",IF(E15&gt;15,"No",IF(E15&lt;-15,"No","Yes")))</f>
        <v>N/A</v>
      </c>
      <c r="G15" s="5">
        <v>100</v>
      </c>
      <c r="H15" s="5" t="str">
        <f>IF($B15="N/A","N/A",IF(G15&gt;15,"No",IF(G15&lt;-15,"No","Yes")))</f>
        <v>N/A</v>
      </c>
      <c r="I15" s="6">
        <v>0</v>
      </c>
      <c r="J15" s="6">
        <v>0</v>
      </c>
      <c r="K15" s="111" t="str">
        <f t="shared" si="0"/>
        <v>Yes</v>
      </c>
    </row>
    <row r="16" spans="1:11" x14ac:dyDescent="0.25">
      <c r="A16" s="110" t="s">
        <v>165</v>
      </c>
      <c r="B16" s="22" t="s">
        <v>275</v>
      </c>
      <c r="C16" s="5">
        <v>100</v>
      </c>
      <c r="D16" s="5" t="str">
        <f>IF($B16="N/A","N/A",IF(C16&gt;98,"Yes","No"))</f>
        <v>Yes</v>
      </c>
      <c r="E16" s="5">
        <v>100</v>
      </c>
      <c r="F16" s="5" t="str">
        <f>IF($B16="N/A","N/A",IF(E16&gt;98,"Yes","No"))</f>
        <v>Yes</v>
      </c>
      <c r="G16" s="5">
        <v>100</v>
      </c>
      <c r="H16" s="5" t="str">
        <f>IF($B16="N/A","N/A",IF(G16&gt;98,"Yes","No"))</f>
        <v>Yes</v>
      </c>
      <c r="I16" s="6">
        <v>0</v>
      </c>
      <c r="J16" s="6">
        <v>0</v>
      </c>
      <c r="K16" s="111" t="str">
        <f t="shared" si="0"/>
        <v>Yes</v>
      </c>
    </row>
    <row r="17" spans="1:11" x14ac:dyDescent="0.25">
      <c r="A17" s="110" t="s">
        <v>21</v>
      </c>
      <c r="B17" s="22" t="s">
        <v>275</v>
      </c>
      <c r="C17" s="5">
        <v>99.901775031</v>
      </c>
      <c r="D17" s="5" t="str">
        <f>IF($B17="N/A","N/A",IF(C17&gt;98,"Yes","No"))</f>
        <v>Yes</v>
      </c>
      <c r="E17" s="5">
        <v>99.917035659999996</v>
      </c>
      <c r="F17" s="5" t="str">
        <f>IF($B17="N/A","N/A",IF(E17&gt;98,"Yes","No"))</f>
        <v>Yes</v>
      </c>
      <c r="G17" s="5">
        <v>99.915497314999996</v>
      </c>
      <c r="H17" s="5" t="str">
        <f>IF($B17="N/A","N/A",IF(G17&gt;98,"Yes","No"))</f>
        <v>Yes</v>
      </c>
      <c r="I17" s="6">
        <v>1.5299999999999999E-2</v>
      </c>
      <c r="J17" s="6">
        <v>-2E-3</v>
      </c>
      <c r="K17" s="111" t="str">
        <f t="shared" si="0"/>
        <v>Yes</v>
      </c>
    </row>
    <row r="18" spans="1:11" x14ac:dyDescent="0.25">
      <c r="A18" s="110" t="s">
        <v>53</v>
      </c>
      <c r="B18" s="22" t="s">
        <v>275</v>
      </c>
      <c r="C18" s="5">
        <v>100</v>
      </c>
      <c r="D18" s="5" t="str">
        <f>IF($B18="N/A","N/A",IF(C18&gt;98,"Yes","No"))</f>
        <v>Yes</v>
      </c>
      <c r="E18" s="5">
        <v>100</v>
      </c>
      <c r="F18" s="5" t="str">
        <f>IF($B18="N/A","N/A",IF(E18&gt;98,"Yes","No"))</f>
        <v>Yes</v>
      </c>
      <c r="G18" s="5">
        <v>100</v>
      </c>
      <c r="H18" s="5" t="str">
        <f>IF($B18="N/A","N/A",IF(G18&gt;98,"Yes","No"))</f>
        <v>Yes</v>
      </c>
      <c r="I18" s="6">
        <v>0</v>
      </c>
      <c r="J18" s="6">
        <v>0</v>
      </c>
      <c r="K18" s="111" t="str">
        <f t="shared" si="0"/>
        <v>Yes</v>
      </c>
    </row>
    <row r="19" spans="1:11" ht="12.75" customHeight="1" x14ac:dyDescent="0.25">
      <c r="A19" s="110" t="s">
        <v>675</v>
      </c>
      <c r="B19" s="22" t="s">
        <v>223</v>
      </c>
      <c r="C19" s="5">
        <v>99.292071524999997</v>
      </c>
      <c r="D19" s="5" t="str">
        <f>IF($B19="N/A","N/A",IF(C19&gt;100,"No",IF(C19&lt;98,"No","Yes")))</f>
        <v>Yes</v>
      </c>
      <c r="E19" s="5">
        <v>99.057063311999997</v>
      </c>
      <c r="F19" s="5" t="str">
        <f>IF($B19="N/A","N/A",IF(E19&gt;100,"No",IF(E19&lt;98,"No","Yes")))</f>
        <v>Yes</v>
      </c>
      <c r="G19" s="5">
        <v>99.232699592000003</v>
      </c>
      <c r="H19" s="5" t="str">
        <f>IF($B19="N/A","N/A",IF(G19&gt;100,"No",IF(G19&lt;98,"No","Yes")))</f>
        <v>Yes</v>
      </c>
      <c r="I19" s="6">
        <v>-0.23699999999999999</v>
      </c>
      <c r="J19" s="6">
        <v>0.17730000000000001</v>
      </c>
      <c r="K19" s="111" t="str">
        <f>IF(J19="Div by 0", "N/A", IF(J19="N/A","N/A", IF(J19&gt;30, "No", IF(J19&lt;-30, "No", "Yes"))))</f>
        <v>Yes</v>
      </c>
    </row>
    <row r="20" spans="1:11" x14ac:dyDescent="0.25">
      <c r="A20" s="110" t="s">
        <v>676</v>
      </c>
      <c r="B20" s="22" t="s">
        <v>223</v>
      </c>
      <c r="C20" s="5">
        <v>99.532912460999995</v>
      </c>
      <c r="D20" s="5" t="str">
        <f>IF($B20="N/A","N/A",IF(C20&gt;100,"No",IF(C20&lt;98,"No","Yes")))</f>
        <v>Yes</v>
      </c>
      <c r="E20" s="5">
        <v>99.519751545999995</v>
      </c>
      <c r="F20" s="5" t="str">
        <f>IF($B20="N/A","N/A",IF(E20&gt;100,"No",IF(E20&lt;98,"No","Yes")))</f>
        <v>Yes</v>
      </c>
      <c r="G20" s="5">
        <v>99.511906561999993</v>
      </c>
      <c r="H20" s="5" t="str">
        <f>IF($B20="N/A","N/A",IF(G20&gt;100,"No",IF(G20&lt;98,"No","Yes")))</f>
        <v>Yes</v>
      </c>
      <c r="I20" s="6">
        <v>-1.2999999999999999E-2</v>
      </c>
      <c r="J20" s="6">
        <v>-8.0000000000000002E-3</v>
      </c>
      <c r="K20" s="111" t="str">
        <f>IF(J20="Div by 0", "N/A", IF(J20="N/A","N/A", IF(J20&gt;30, "No", IF(J20&lt;-30, "No", "Yes"))))</f>
        <v>Yes</v>
      </c>
    </row>
    <row r="21" spans="1:11" x14ac:dyDescent="0.25">
      <c r="A21" s="110" t="s">
        <v>677</v>
      </c>
      <c r="B21" s="22" t="s">
        <v>223</v>
      </c>
      <c r="C21" s="5">
        <v>99.532912460999995</v>
      </c>
      <c r="D21" s="5" t="str">
        <f>IF($B21="N/A","N/A",IF(C21&gt;100,"No",IF(C21&lt;98,"No","Yes")))</f>
        <v>Yes</v>
      </c>
      <c r="E21" s="5">
        <v>99.519751545999995</v>
      </c>
      <c r="F21" s="5" t="str">
        <f>IF($B21="N/A","N/A",IF(E21&gt;100,"No",IF(E21&lt;98,"No","Yes")))</f>
        <v>Yes</v>
      </c>
      <c r="G21" s="5">
        <v>99.511906561999993</v>
      </c>
      <c r="H21" s="5" t="str">
        <f>IF($B21="N/A","N/A",IF(G21&gt;100,"No",IF(G21&lt;98,"No","Yes")))</f>
        <v>Yes</v>
      </c>
      <c r="I21" s="6">
        <v>-1.2999999999999999E-2</v>
      </c>
      <c r="J21" s="6">
        <v>-8.0000000000000002E-3</v>
      </c>
      <c r="K21" s="111" t="str">
        <f>IF(J21="Div by 0", "N/A", IF(J21="N/A","N/A", IF(J21&gt;30, "No", IF(J21&lt;-30, "No", "Yes"))))</f>
        <v>Yes</v>
      </c>
    </row>
    <row r="22" spans="1:11" ht="15" customHeight="1" x14ac:dyDescent="0.25">
      <c r="A22" s="110" t="s">
        <v>1701</v>
      </c>
      <c r="B22" s="22" t="s">
        <v>213</v>
      </c>
      <c r="C22" s="5">
        <v>62.723247708000002</v>
      </c>
      <c r="D22" s="5" t="str">
        <f>IF($B22="N/A","N/A",IF(C22&gt;15,"No",IF(C22&lt;-15,"No","Yes")))</f>
        <v>N/A</v>
      </c>
      <c r="E22" s="5">
        <v>58.673873757000003</v>
      </c>
      <c r="F22" s="5" t="str">
        <f>IF($B22="N/A","N/A",IF(E22&gt;15,"No",IF(E22&lt;-15,"No","Yes")))</f>
        <v>N/A</v>
      </c>
      <c r="G22" s="5">
        <v>56.533433197999997</v>
      </c>
      <c r="H22" s="5" t="str">
        <f>IF($B22="N/A","N/A",IF(G22&gt;15,"No",IF(G22&lt;-15,"No","Yes")))</f>
        <v>N/A</v>
      </c>
      <c r="I22" s="6">
        <v>-6.46</v>
      </c>
      <c r="J22" s="6">
        <v>-3.65</v>
      </c>
      <c r="K22" s="111" t="str">
        <f t="shared" ref="K22:K31" si="1">IF(J22="Div by 0", "N/A", IF(J22="N/A","N/A", IF(J22&gt;30, "No", IF(J22&lt;-30, "No", "Yes"))))</f>
        <v>Yes</v>
      </c>
    </row>
    <row r="23" spans="1:11" x14ac:dyDescent="0.25">
      <c r="A23" s="110" t="s">
        <v>937</v>
      </c>
      <c r="B23" s="22" t="s">
        <v>213</v>
      </c>
      <c r="C23" s="5">
        <v>36.518397638000003</v>
      </c>
      <c r="D23" s="5" t="str">
        <f>IF($B23="N/A","N/A",IF(C23&gt;15,"No",IF(C23&lt;-15,"No","Yes")))</f>
        <v>N/A</v>
      </c>
      <c r="E23" s="5">
        <v>40.531711334000001</v>
      </c>
      <c r="F23" s="5" t="str">
        <f>IF($B23="N/A","N/A",IF(E23&gt;15,"No",IF(E23&lt;-15,"No","Yes")))</f>
        <v>N/A</v>
      </c>
      <c r="G23" s="5">
        <v>42.633392389000001</v>
      </c>
      <c r="H23" s="5" t="str">
        <f>IF($B23="N/A","N/A",IF(G23&gt;15,"No",IF(G23&lt;-15,"No","Yes")))</f>
        <v>N/A</v>
      </c>
      <c r="I23" s="6">
        <v>10.99</v>
      </c>
      <c r="J23" s="6">
        <v>5.1849999999999996</v>
      </c>
      <c r="K23" s="111" t="str">
        <f t="shared" si="1"/>
        <v>Yes</v>
      </c>
    </row>
    <row r="24" spans="1:11" ht="25" x14ac:dyDescent="0.25">
      <c r="A24" s="110" t="s">
        <v>938</v>
      </c>
      <c r="B24" s="22" t="s">
        <v>213</v>
      </c>
      <c r="C24" s="5">
        <v>0.27002960520000002</v>
      </c>
      <c r="D24" s="5" t="str">
        <f>IF($B24="N/A","N/A",IF(C24&gt;15,"No",IF(C24&lt;-15,"No","Yes")))</f>
        <v>N/A</v>
      </c>
      <c r="E24" s="5">
        <v>0.29495786219999998</v>
      </c>
      <c r="F24" s="5" t="str">
        <f>IF($B24="N/A","N/A",IF(E24&gt;15,"No",IF(E24&lt;-15,"No","Yes")))</f>
        <v>N/A</v>
      </c>
      <c r="G24" s="5">
        <v>0.32446241050000002</v>
      </c>
      <c r="H24" s="5" t="str">
        <f>IF($B24="N/A","N/A",IF(G24&gt;15,"No",IF(G24&lt;-15,"No","Yes")))</f>
        <v>N/A</v>
      </c>
      <c r="I24" s="6">
        <v>9.2319999999999993</v>
      </c>
      <c r="J24" s="6">
        <v>10</v>
      </c>
      <c r="K24" s="111" t="str">
        <f t="shared" si="1"/>
        <v>Yes</v>
      </c>
    </row>
    <row r="25" spans="1:11" x14ac:dyDescent="0.25">
      <c r="A25" s="110" t="s">
        <v>166</v>
      </c>
      <c r="B25" s="22" t="s">
        <v>213</v>
      </c>
      <c r="C25" s="5">
        <v>99.532912460999995</v>
      </c>
      <c r="D25" s="5" t="str">
        <f t="shared" ref="D25:D27" si="2">IF($B25="N/A","N/A",IF(C25&gt;15,"No",IF(C25&lt;-15,"No","Yes")))</f>
        <v>N/A</v>
      </c>
      <c r="E25" s="5">
        <v>99.519751545999995</v>
      </c>
      <c r="F25" s="5" t="str">
        <f t="shared" ref="F25:F27" si="3">IF($B25="N/A","N/A",IF(E25&gt;15,"No",IF(E25&lt;-15,"No","Yes")))</f>
        <v>N/A</v>
      </c>
      <c r="G25" s="5">
        <v>99.511906561999993</v>
      </c>
      <c r="H25" s="5" t="str">
        <f t="shared" ref="H25:H27" si="4">IF($B25="N/A","N/A",IF(G25&gt;15,"No",IF(G25&lt;-15,"No","Yes")))</f>
        <v>N/A</v>
      </c>
      <c r="I25" s="6">
        <v>-1.2999999999999999E-2</v>
      </c>
      <c r="J25" s="6">
        <v>-8.0000000000000002E-3</v>
      </c>
      <c r="K25" s="111" t="str">
        <f t="shared" si="1"/>
        <v>Yes</v>
      </c>
    </row>
    <row r="26" spans="1:11" x14ac:dyDescent="0.25">
      <c r="A26" s="110" t="s">
        <v>167</v>
      </c>
      <c r="B26" s="22" t="s">
        <v>213</v>
      </c>
      <c r="C26" s="5">
        <v>99.532912460999995</v>
      </c>
      <c r="D26" s="5" t="str">
        <f t="shared" si="2"/>
        <v>N/A</v>
      </c>
      <c r="E26" s="5">
        <v>99.519751545999995</v>
      </c>
      <c r="F26" s="5" t="str">
        <f t="shared" si="3"/>
        <v>N/A</v>
      </c>
      <c r="G26" s="5">
        <v>99.511906561999993</v>
      </c>
      <c r="H26" s="5" t="str">
        <f t="shared" si="4"/>
        <v>N/A</v>
      </c>
      <c r="I26" s="6">
        <v>-1.2999999999999999E-2</v>
      </c>
      <c r="J26" s="6">
        <v>-8.0000000000000002E-3</v>
      </c>
      <c r="K26" s="111" t="str">
        <f t="shared" si="1"/>
        <v>Yes</v>
      </c>
    </row>
    <row r="27" spans="1:11" x14ac:dyDescent="0.25">
      <c r="A27" s="110" t="s">
        <v>168</v>
      </c>
      <c r="B27" s="22" t="s">
        <v>213</v>
      </c>
      <c r="C27" s="5">
        <v>99.532912460999995</v>
      </c>
      <c r="D27" s="5" t="str">
        <f t="shared" si="2"/>
        <v>N/A</v>
      </c>
      <c r="E27" s="5">
        <v>99.519751545999995</v>
      </c>
      <c r="F27" s="5" t="str">
        <f t="shared" si="3"/>
        <v>N/A</v>
      </c>
      <c r="G27" s="5">
        <v>99.511906561999993</v>
      </c>
      <c r="H27" s="5" t="str">
        <f t="shared" si="4"/>
        <v>N/A</v>
      </c>
      <c r="I27" s="6">
        <v>-1.2999999999999999E-2</v>
      </c>
      <c r="J27" s="6">
        <v>-8.0000000000000002E-3</v>
      </c>
      <c r="K27" s="111" t="str">
        <f t="shared" si="1"/>
        <v>Yes</v>
      </c>
    </row>
    <row r="28" spans="1:11" x14ac:dyDescent="0.25">
      <c r="A28" s="110" t="s">
        <v>54</v>
      </c>
      <c r="B28" s="22" t="s">
        <v>213</v>
      </c>
      <c r="C28" s="5">
        <v>1.3315609019000001</v>
      </c>
      <c r="D28" s="5" t="str">
        <f>IF($B28="N/A","N/A",IF(C28&gt;15,"No",IF(C28&lt;-15,"No","Yes")))</f>
        <v>N/A</v>
      </c>
      <c r="E28" s="5">
        <v>1.3122058999999999</v>
      </c>
      <c r="F28" s="5" t="str">
        <f>IF($B28="N/A","N/A",IF(E28&gt;15,"No",IF(E28&lt;-15,"No","Yes")))</f>
        <v>N/A</v>
      </c>
      <c r="G28" s="5">
        <v>1.1750934340000001</v>
      </c>
      <c r="H28" s="5" t="str">
        <f>IF($B28="N/A","N/A",IF(G28&gt;15,"No",IF(G28&lt;-15,"No","Yes")))</f>
        <v>N/A</v>
      </c>
      <c r="I28" s="6">
        <v>-1.45</v>
      </c>
      <c r="J28" s="6">
        <v>-10.4</v>
      </c>
      <c r="K28" s="111" t="str">
        <f t="shared" si="1"/>
        <v>Yes</v>
      </c>
    </row>
    <row r="29" spans="1:11" x14ac:dyDescent="0.25">
      <c r="A29" s="110" t="s">
        <v>55</v>
      </c>
      <c r="B29" s="22" t="s">
        <v>213</v>
      </c>
      <c r="C29" s="5">
        <v>98.201351559000003</v>
      </c>
      <c r="D29" s="5" t="str">
        <f>IF($B29="N/A","N/A",IF(C29&gt;15,"No",IF(C29&lt;-15,"No","Yes")))</f>
        <v>N/A</v>
      </c>
      <c r="E29" s="5">
        <v>98.207545646</v>
      </c>
      <c r="F29" s="5" t="str">
        <f>IF($B29="N/A","N/A",IF(E29&gt;15,"No",IF(E29&lt;-15,"No","Yes")))</f>
        <v>N/A</v>
      </c>
      <c r="G29" s="5">
        <v>98.336813128000003</v>
      </c>
      <c r="H29" s="5" t="str">
        <f>IF($B29="N/A","N/A",IF(G29&gt;15,"No",IF(G29&lt;-15,"No","Yes")))</f>
        <v>N/A</v>
      </c>
      <c r="I29" s="6">
        <v>6.3E-3</v>
      </c>
      <c r="J29" s="6">
        <v>0.13159999999999999</v>
      </c>
      <c r="K29" s="111" t="str">
        <f t="shared" si="1"/>
        <v>Yes</v>
      </c>
    </row>
    <row r="30" spans="1:11" x14ac:dyDescent="0.25">
      <c r="A30" s="110" t="s">
        <v>56</v>
      </c>
      <c r="B30" s="22" t="s">
        <v>213</v>
      </c>
      <c r="C30" s="5">
        <v>69.951022929000004</v>
      </c>
      <c r="D30" s="5" t="str">
        <f>IF($B30="N/A","N/A",IF(C30&gt;15,"No",IF(C30&lt;-15,"No","Yes")))</f>
        <v>N/A</v>
      </c>
      <c r="E30" s="5">
        <v>73.120619196000007</v>
      </c>
      <c r="F30" s="5" t="str">
        <f>IF($B30="N/A","N/A",IF(E30&gt;15,"No",IF(E30&lt;-15,"No","Yes")))</f>
        <v>N/A</v>
      </c>
      <c r="G30" s="5">
        <v>75.545099155000003</v>
      </c>
      <c r="H30" s="5" t="str">
        <f>IF($B30="N/A","N/A",IF(G30&gt;15,"No",IF(G30&lt;-15,"No","Yes")))</f>
        <v>N/A</v>
      </c>
      <c r="I30" s="6">
        <v>4.5309999999999997</v>
      </c>
      <c r="J30" s="6">
        <v>3.3159999999999998</v>
      </c>
      <c r="K30" s="111" t="str">
        <f t="shared" si="1"/>
        <v>Yes</v>
      </c>
    </row>
    <row r="31" spans="1:11" x14ac:dyDescent="0.25">
      <c r="A31" s="118" t="s">
        <v>57</v>
      </c>
      <c r="B31" s="119" t="s">
        <v>213</v>
      </c>
      <c r="C31" s="120">
        <v>18.080280542000001</v>
      </c>
      <c r="D31" s="120" t="str">
        <f>IF($B31="N/A","N/A",IF(C31&gt;15,"No",IF(C31&lt;-15,"No","Yes")))</f>
        <v>N/A</v>
      </c>
      <c r="E31" s="120">
        <v>16.401682281999999</v>
      </c>
      <c r="F31" s="120" t="str">
        <f>IF($B31="N/A","N/A",IF(E31&gt;15,"No",IF(E31&lt;-15,"No","Yes")))</f>
        <v>N/A</v>
      </c>
      <c r="G31" s="120">
        <v>15.107708938</v>
      </c>
      <c r="H31" s="120" t="str">
        <f>IF($B31="N/A","N/A",IF(G31&gt;15,"No",IF(G31&lt;-15,"No","Yes")))</f>
        <v>N/A</v>
      </c>
      <c r="I31" s="121">
        <v>-9.2799999999999994</v>
      </c>
      <c r="J31" s="121">
        <v>-7.89</v>
      </c>
      <c r="K31" s="122" t="str">
        <f t="shared" si="1"/>
        <v>Yes</v>
      </c>
    </row>
    <row r="32" spans="1:11" ht="12" customHeight="1" x14ac:dyDescent="0.25">
      <c r="A32" s="200" t="s">
        <v>1633</v>
      </c>
      <c r="B32" s="201"/>
      <c r="C32" s="201"/>
      <c r="D32" s="201"/>
      <c r="E32" s="201"/>
      <c r="F32" s="201"/>
      <c r="G32" s="201"/>
      <c r="H32" s="201"/>
      <c r="I32" s="201"/>
      <c r="J32" s="201"/>
      <c r="K32" s="202"/>
    </row>
    <row r="33" spans="1:11" x14ac:dyDescent="0.25">
      <c r="A33" s="192" t="s">
        <v>1631</v>
      </c>
      <c r="B33" s="193"/>
      <c r="C33" s="193"/>
      <c r="D33" s="193"/>
      <c r="E33" s="193"/>
      <c r="F33" s="193"/>
      <c r="G33" s="193"/>
      <c r="H33" s="193"/>
      <c r="I33" s="193"/>
      <c r="J33" s="193"/>
      <c r="K33" s="194"/>
    </row>
    <row r="34" spans="1:11" x14ac:dyDescent="0.25">
      <c r="A34" s="195" t="s">
        <v>1732</v>
      </c>
      <c r="B34" s="195"/>
      <c r="C34" s="195"/>
      <c r="D34" s="195"/>
      <c r="E34" s="195"/>
      <c r="F34" s="195"/>
      <c r="G34" s="195"/>
      <c r="H34" s="195"/>
      <c r="I34" s="195"/>
      <c r="J34" s="195"/>
      <c r="K34" s="196"/>
    </row>
    <row r="35" spans="1:11" x14ac:dyDescent="0.25">
      <c r="C35" s="4"/>
      <c r="D35" s="4"/>
    </row>
    <row r="36" spans="1:11" x14ac:dyDescent="0.25">
      <c r="C36" s="4"/>
      <c r="D36" s="4"/>
    </row>
    <row r="37" spans="1:11" x14ac:dyDescent="0.25">
      <c r="C37" s="4"/>
      <c r="D37" s="4"/>
    </row>
    <row r="38" spans="1:11" x14ac:dyDescent="0.25">
      <c r="C38" s="4"/>
      <c r="D38" s="4"/>
    </row>
  </sheetData>
  <mergeCells count="7">
    <mergeCell ref="A34:K34"/>
    <mergeCell ref="A1:K1"/>
    <mergeCell ref="A2:K2"/>
    <mergeCell ref="A4:K4"/>
    <mergeCell ref="A32:K32"/>
    <mergeCell ref="A33:K33"/>
    <mergeCell ref="A3:K3"/>
  </mergeCells>
  <printOptions headings="1"/>
  <pageMargins left="0.75" right="0.75" top="1" bottom="0.75" header="0.5" footer="0.5"/>
  <pageSetup scale="56" orientation="landscape" useFirstPageNumber="1" r:id="rId1"/>
  <headerFooter alignWithMargins="0">
    <oddFooter>&amp;R&amp;A Page &amp;P</oddFooter>
  </headerFooter>
  <tableParts count="1">
    <tablePart r:id="rId2"/>
  </tablePart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Normal="100" workbookViewId="0">
      <pane xSplit="2" ySplit="5" topLeftCell="F18"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13"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83" t="s">
        <v>1727</v>
      </c>
      <c r="B1" s="184"/>
      <c r="C1" s="184"/>
      <c r="D1" s="184"/>
      <c r="E1" s="184"/>
      <c r="F1" s="184"/>
      <c r="G1" s="184"/>
      <c r="H1" s="184"/>
      <c r="I1" s="184"/>
      <c r="J1" s="184"/>
      <c r="K1" s="185"/>
    </row>
    <row r="2" spans="1:11" ht="13" x14ac:dyDescent="0.3">
      <c r="A2" s="189" t="s">
        <v>1589</v>
      </c>
      <c r="B2" s="190"/>
      <c r="C2" s="190"/>
      <c r="D2" s="190"/>
      <c r="E2" s="190"/>
      <c r="F2" s="190"/>
      <c r="G2" s="190"/>
      <c r="H2" s="190"/>
      <c r="I2" s="190"/>
      <c r="J2" s="190"/>
      <c r="K2" s="191"/>
    </row>
    <row r="3" spans="1:11" ht="13" x14ac:dyDescent="0.3">
      <c r="A3" s="189" t="s">
        <v>1747</v>
      </c>
      <c r="B3" s="190"/>
      <c r="C3" s="190"/>
      <c r="D3" s="190"/>
      <c r="E3" s="190"/>
      <c r="F3" s="190"/>
      <c r="G3" s="190"/>
      <c r="H3" s="190"/>
      <c r="I3" s="190"/>
      <c r="J3" s="190"/>
      <c r="K3" s="191"/>
    </row>
    <row r="4" spans="1:11" ht="13" x14ac:dyDescent="0.3">
      <c r="A4" s="186" t="s">
        <v>648</v>
      </c>
      <c r="B4" s="187"/>
      <c r="C4" s="187"/>
      <c r="D4" s="187"/>
      <c r="E4" s="187"/>
      <c r="F4" s="187"/>
      <c r="G4" s="187"/>
      <c r="H4" s="187"/>
      <c r="I4" s="187"/>
      <c r="J4" s="187"/>
      <c r="K4" s="188"/>
    </row>
    <row r="5" spans="1:11" ht="55.5" customHeight="1" x14ac:dyDescent="0.3">
      <c r="A5" s="114" t="s">
        <v>11</v>
      </c>
      <c r="B5" s="115" t="s">
        <v>212</v>
      </c>
      <c r="C5" s="115" t="s">
        <v>649</v>
      </c>
      <c r="D5" s="115" t="s">
        <v>1724</v>
      </c>
      <c r="E5" s="115" t="s">
        <v>1694</v>
      </c>
      <c r="F5" s="115" t="s">
        <v>1721</v>
      </c>
      <c r="G5" s="115" t="s">
        <v>1718</v>
      </c>
      <c r="H5" s="115" t="s">
        <v>1719</v>
      </c>
      <c r="I5" s="116" t="s">
        <v>1725</v>
      </c>
      <c r="J5" s="116" t="s">
        <v>1722</v>
      </c>
      <c r="K5" s="117" t="s">
        <v>650</v>
      </c>
    </row>
    <row r="6" spans="1:11" x14ac:dyDescent="0.25">
      <c r="A6" s="134" t="s">
        <v>12</v>
      </c>
      <c r="B6" s="55" t="s">
        <v>213</v>
      </c>
      <c r="C6" s="23">
        <v>7437146</v>
      </c>
      <c r="D6" s="5" t="str">
        <f t="shared" ref="D6:F18" si="0">IF($B6="N/A","N/A",IF(C6&lt;0,"No","Yes"))</f>
        <v>N/A</v>
      </c>
      <c r="E6" s="23">
        <v>8103425</v>
      </c>
      <c r="F6" s="5" t="str">
        <f t="shared" si="0"/>
        <v>N/A</v>
      </c>
      <c r="G6" s="23">
        <v>8573852</v>
      </c>
      <c r="H6" s="5" t="str">
        <f t="shared" ref="H6:H18" si="1">IF($B6="N/A","N/A",IF(G6&lt;0,"No","Yes"))</f>
        <v>N/A</v>
      </c>
      <c r="I6" s="6">
        <v>8.9589999999999996</v>
      </c>
      <c r="J6" s="6">
        <v>5.8049999999999997</v>
      </c>
      <c r="K6" s="111" t="str">
        <f t="shared" ref="K6:K18" si="2">IF(J6="Div by 0", "N/A", IF(J6="N/A","N/A", IF(J6&gt;30, "No", IF(J6&lt;-30, "No", "Yes"))))</f>
        <v>Yes</v>
      </c>
    </row>
    <row r="7" spans="1:11" x14ac:dyDescent="0.25">
      <c r="A7" s="108" t="s">
        <v>443</v>
      </c>
      <c r="B7" s="55" t="s">
        <v>213</v>
      </c>
      <c r="C7" s="5">
        <v>0.37322112540000002</v>
      </c>
      <c r="D7" s="5" t="str">
        <f t="shared" si="0"/>
        <v>N/A</v>
      </c>
      <c r="E7" s="5">
        <v>0.37896321620000001</v>
      </c>
      <c r="F7" s="5" t="str">
        <f t="shared" si="0"/>
        <v>N/A</v>
      </c>
      <c r="G7" s="5">
        <v>0.33426049340000002</v>
      </c>
      <c r="H7" s="5" t="str">
        <f t="shared" si="1"/>
        <v>N/A</v>
      </c>
      <c r="I7" s="6">
        <v>1.5389999999999999</v>
      </c>
      <c r="J7" s="6">
        <v>-11.8</v>
      </c>
      <c r="K7" s="111" t="str">
        <f t="shared" si="2"/>
        <v>Yes</v>
      </c>
    </row>
    <row r="8" spans="1:11" x14ac:dyDescent="0.25">
      <c r="A8" s="108" t="s">
        <v>444</v>
      </c>
      <c r="B8" s="55" t="s">
        <v>213</v>
      </c>
      <c r="C8" s="5">
        <v>28.126864794999999</v>
      </c>
      <c r="D8" s="5" t="str">
        <f t="shared" si="0"/>
        <v>N/A</v>
      </c>
      <c r="E8" s="5">
        <v>26.264166077999999</v>
      </c>
      <c r="F8" s="5" t="str">
        <f t="shared" si="0"/>
        <v>N/A</v>
      </c>
      <c r="G8" s="5">
        <v>25.02492462</v>
      </c>
      <c r="H8" s="5" t="str">
        <f t="shared" si="1"/>
        <v>N/A</v>
      </c>
      <c r="I8" s="6">
        <v>-6.62</v>
      </c>
      <c r="J8" s="6">
        <v>-4.72</v>
      </c>
      <c r="K8" s="111" t="str">
        <f t="shared" si="2"/>
        <v>Yes</v>
      </c>
    </row>
    <row r="9" spans="1:11" x14ac:dyDescent="0.25">
      <c r="A9" s="108" t="s">
        <v>445</v>
      </c>
      <c r="B9" s="55" t="s">
        <v>213</v>
      </c>
      <c r="C9" s="5">
        <v>30.239893099</v>
      </c>
      <c r="D9" s="5" t="str">
        <f t="shared" si="0"/>
        <v>N/A</v>
      </c>
      <c r="E9" s="5">
        <v>29.726060276999998</v>
      </c>
      <c r="F9" s="5" t="str">
        <f t="shared" si="0"/>
        <v>N/A</v>
      </c>
      <c r="G9" s="5">
        <v>28.863351035000001</v>
      </c>
      <c r="H9" s="5" t="str">
        <f t="shared" si="1"/>
        <v>N/A</v>
      </c>
      <c r="I9" s="6">
        <v>-1.7</v>
      </c>
      <c r="J9" s="6">
        <v>-2.9</v>
      </c>
      <c r="K9" s="111" t="str">
        <f t="shared" si="2"/>
        <v>Yes</v>
      </c>
    </row>
    <row r="10" spans="1:11" x14ac:dyDescent="0.25">
      <c r="A10" s="108" t="s">
        <v>446</v>
      </c>
      <c r="B10" s="55" t="s">
        <v>213</v>
      </c>
      <c r="C10" s="5">
        <v>41.168816640000003</v>
      </c>
      <c r="D10" s="5" t="str">
        <f t="shared" si="0"/>
        <v>N/A</v>
      </c>
      <c r="E10" s="5">
        <v>43.528668433</v>
      </c>
      <c r="F10" s="5" t="str">
        <f t="shared" si="0"/>
        <v>N/A</v>
      </c>
      <c r="G10" s="5">
        <v>45.701838567000003</v>
      </c>
      <c r="H10" s="5" t="str">
        <f t="shared" si="1"/>
        <v>N/A</v>
      </c>
      <c r="I10" s="6">
        <v>5.7320000000000002</v>
      </c>
      <c r="J10" s="6">
        <v>4.9930000000000003</v>
      </c>
      <c r="K10" s="111" t="str">
        <f t="shared" si="2"/>
        <v>Yes</v>
      </c>
    </row>
    <row r="11" spans="1:11" x14ac:dyDescent="0.25">
      <c r="A11" s="134" t="s">
        <v>207</v>
      </c>
      <c r="B11" s="55" t="s">
        <v>213</v>
      </c>
      <c r="C11" s="5">
        <v>4.7491336100000003E-2</v>
      </c>
      <c r="D11" s="5" t="str">
        <f t="shared" si="0"/>
        <v>N/A</v>
      </c>
      <c r="E11" s="5">
        <v>4.6646942499999997E-2</v>
      </c>
      <c r="F11" s="5" t="str">
        <f t="shared" si="0"/>
        <v>N/A</v>
      </c>
      <c r="G11" s="5">
        <v>3.3905413799999999E-2</v>
      </c>
      <c r="H11" s="5" t="str">
        <f t="shared" si="1"/>
        <v>N/A</v>
      </c>
      <c r="I11" s="6">
        <v>-1.78</v>
      </c>
      <c r="J11" s="6">
        <v>-27.3</v>
      </c>
      <c r="K11" s="111" t="str">
        <f t="shared" si="2"/>
        <v>Yes</v>
      </c>
    </row>
    <row r="12" spans="1:11" x14ac:dyDescent="0.25">
      <c r="A12" s="134" t="s">
        <v>936</v>
      </c>
      <c r="B12" s="55" t="s">
        <v>213</v>
      </c>
      <c r="C12" s="5">
        <v>2.016903E-4</v>
      </c>
      <c r="D12" s="5" t="str">
        <f t="shared" si="0"/>
        <v>N/A</v>
      </c>
      <c r="E12" s="5">
        <v>1.0242583E-3</v>
      </c>
      <c r="F12" s="5" t="str">
        <f t="shared" si="0"/>
        <v>N/A</v>
      </c>
      <c r="G12" s="5">
        <v>1.3296241E-3</v>
      </c>
      <c r="H12" s="5" t="str">
        <f t="shared" si="1"/>
        <v>N/A</v>
      </c>
      <c r="I12" s="6">
        <v>407.8</v>
      </c>
      <c r="J12" s="6">
        <v>29.81</v>
      </c>
      <c r="K12" s="111" t="str">
        <f t="shared" si="2"/>
        <v>Yes</v>
      </c>
    </row>
    <row r="13" spans="1:11" x14ac:dyDescent="0.25">
      <c r="A13" s="134" t="s">
        <v>51</v>
      </c>
      <c r="B13" s="55" t="s">
        <v>213</v>
      </c>
      <c r="C13" s="5">
        <v>99.951621227000004</v>
      </c>
      <c r="D13" s="5" t="str">
        <f t="shared" si="0"/>
        <v>N/A</v>
      </c>
      <c r="E13" s="5">
        <v>99.951872202000004</v>
      </c>
      <c r="F13" s="5" t="str">
        <f t="shared" si="0"/>
        <v>N/A</v>
      </c>
      <c r="G13" s="5">
        <v>99.964263437</v>
      </c>
      <c r="H13" s="5" t="str">
        <f t="shared" si="1"/>
        <v>N/A</v>
      </c>
      <c r="I13" s="6">
        <v>2.9999999999999997E-4</v>
      </c>
      <c r="J13" s="6">
        <v>1.24E-2</v>
      </c>
      <c r="K13" s="111" t="str">
        <f t="shared" si="2"/>
        <v>Yes</v>
      </c>
    </row>
    <row r="14" spans="1:11" x14ac:dyDescent="0.25">
      <c r="A14" s="134" t="s">
        <v>52</v>
      </c>
      <c r="B14" s="55" t="s">
        <v>213</v>
      </c>
      <c r="C14" s="5">
        <v>4.8378773299999997E-2</v>
      </c>
      <c r="D14" s="5" t="str">
        <f t="shared" si="0"/>
        <v>N/A</v>
      </c>
      <c r="E14" s="5">
        <v>4.8127797799999997E-2</v>
      </c>
      <c r="F14" s="5" t="str">
        <f t="shared" si="0"/>
        <v>N/A</v>
      </c>
      <c r="G14" s="5">
        <v>3.5736562700000002E-2</v>
      </c>
      <c r="H14" s="5" t="str">
        <f t="shared" si="1"/>
        <v>N/A</v>
      </c>
      <c r="I14" s="6">
        <v>-0.51900000000000002</v>
      </c>
      <c r="J14" s="6">
        <v>-25.7</v>
      </c>
      <c r="K14" s="111" t="str">
        <f t="shared" si="2"/>
        <v>Yes</v>
      </c>
    </row>
    <row r="15" spans="1:11" x14ac:dyDescent="0.25">
      <c r="A15" s="134" t="s">
        <v>164</v>
      </c>
      <c r="B15" s="55" t="s">
        <v>213</v>
      </c>
      <c r="C15" s="5">
        <v>100</v>
      </c>
      <c r="D15" s="5" t="str">
        <f t="shared" si="0"/>
        <v>N/A</v>
      </c>
      <c r="E15" s="5">
        <v>100</v>
      </c>
      <c r="F15" s="5" t="str">
        <f t="shared" si="0"/>
        <v>N/A</v>
      </c>
      <c r="G15" s="5">
        <v>100</v>
      </c>
      <c r="H15" s="5" t="str">
        <f t="shared" si="1"/>
        <v>N/A</v>
      </c>
      <c r="I15" s="6">
        <v>0</v>
      </c>
      <c r="J15" s="6">
        <v>0</v>
      </c>
      <c r="K15" s="111" t="str">
        <f t="shared" si="2"/>
        <v>Yes</v>
      </c>
    </row>
    <row r="16" spans="1:11" x14ac:dyDescent="0.25">
      <c r="A16" s="134" t="s">
        <v>165</v>
      </c>
      <c r="B16" s="55" t="s">
        <v>213</v>
      </c>
      <c r="C16" s="5">
        <v>99.963220793000005</v>
      </c>
      <c r="D16" s="5" t="str">
        <f t="shared" si="0"/>
        <v>N/A</v>
      </c>
      <c r="E16" s="5">
        <v>99.982961963999998</v>
      </c>
      <c r="F16" s="5" t="str">
        <f t="shared" si="0"/>
        <v>N/A</v>
      </c>
      <c r="G16" s="5">
        <v>99.992894469000007</v>
      </c>
      <c r="H16" s="5" t="str">
        <f t="shared" si="1"/>
        <v>N/A</v>
      </c>
      <c r="I16" s="6">
        <v>1.9699999999999999E-2</v>
      </c>
      <c r="J16" s="6">
        <v>9.9000000000000008E-3</v>
      </c>
      <c r="K16" s="111" t="str">
        <f t="shared" si="2"/>
        <v>Yes</v>
      </c>
    </row>
    <row r="17" spans="1:11" x14ac:dyDescent="0.25">
      <c r="A17" s="134" t="s">
        <v>21</v>
      </c>
      <c r="B17" s="55" t="s">
        <v>213</v>
      </c>
      <c r="C17" s="5">
        <v>99.934015357999996</v>
      </c>
      <c r="D17" s="5" t="str">
        <f t="shared" si="0"/>
        <v>N/A</v>
      </c>
      <c r="E17" s="5">
        <v>99.910846624000001</v>
      </c>
      <c r="F17" s="5" t="str">
        <f t="shared" si="0"/>
        <v>N/A</v>
      </c>
      <c r="G17" s="5">
        <v>99.841554826000007</v>
      </c>
      <c r="H17" s="5" t="str">
        <f t="shared" si="1"/>
        <v>N/A</v>
      </c>
      <c r="I17" s="6">
        <v>-2.3E-2</v>
      </c>
      <c r="J17" s="6">
        <v>-6.9000000000000006E-2</v>
      </c>
      <c r="K17" s="111" t="str">
        <f t="shared" si="2"/>
        <v>Yes</v>
      </c>
    </row>
    <row r="18" spans="1:11" x14ac:dyDescent="0.25">
      <c r="A18" s="134" t="s">
        <v>53</v>
      </c>
      <c r="B18" s="55" t="s">
        <v>213</v>
      </c>
      <c r="C18" s="5">
        <v>99.999556067</v>
      </c>
      <c r="D18" s="5" t="str">
        <f t="shared" si="0"/>
        <v>N/A</v>
      </c>
      <c r="E18" s="5">
        <v>99.999765417999996</v>
      </c>
      <c r="F18" s="5" t="str">
        <f t="shared" si="0"/>
        <v>N/A</v>
      </c>
      <c r="G18" s="5">
        <v>99.999894991999994</v>
      </c>
      <c r="H18" s="5" t="str">
        <f t="shared" si="1"/>
        <v>N/A</v>
      </c>
      <c r="I18" s="6">
        <v>2.0000000000000001E-4</v>
      </c>
      <c r="J18" s="6">
        <v>1E-4</v>
      </c>
      <c r="K18" s="111" t="str">
        <f t="shared" si="2"/>
        <v>Yes</v>
      </c>
    </row>
    <row r="19" spans="1:11" x14ac:dyDescent="0.25">
      <c r="A19" s="110" t="s">
        <v>675</v>
      </c>
      <c r="B19" s="55" t="s">
        <v>213</v>
      </c>
      <c r="C19" s="5">
        <v>99.565868412</v>
      </c>
      <c r="D19" s="5" t="str">
        <f t="shared" ref="D19:D21" si="3">IF($B19="N/A","N/A",IF(C19&lt;0,"No","Yes"))</f>
        <v>N/A</v>
      </c>
      <c r="E19" s="5">
        <v>99.333861916000004</v>
      </c>
      <c r="F19" s="5" t="str">
        <f t="shared" ref="F19:F21" si="4">IF($B19="N/A","N/A",IF(E19&lt;0,"No","Yes"))</f>
        <v>N/A</v>
      </c>
      <c r="G19" s="5">
        <v>99.513497549999997</v>
      </c>
      <c r="H19" s="5" t="str">
        <f t="shared" ref="H19:H22" si="5">IF($B19="N/A","N/A",IF(G19&lt;0,"No","Yes"))</f>
        <v>N/A</v>
      </c>
      <c r="I19" s="6">
        <v>-0.23300000000000001</v>
      </c>
      <c r="J19" s="6">
        <v>0.18079999999999999</v>
      </c>
      <c r="K19" s="111" t="str">
        <f>IF(J19="Div by 0", "N/A", IF(J19="N/A","N/A", IF(J19&gt;30, "No", IF(J19&lt;-30, "No", "Yes"))))</f>
        <v>Yes</v>
      </c>
    </row>
    <row r="20" spans="1:11" x14ac:dyDescent="0.25">
      <c r="A20" s="110" t="s">
        <v>676</v>
      </c>
      <c r="B20" s="55" t="s">
        <v>213</v>
      </c>
      <c r="C20" s="5">
        <v>99.999273915000003</v>
      </c>
      <c r="D20" s="5" t="str">
        <f t="shared" si="3"/>
        <v>N/A</v>
      </c>
      <c r="E20" s="5">
        <v>99.999901276000003</v>
      </c>
      <c r="F20" s="5" t="str">
        <f t="shared" si="4"/>
        <v>N/A</v>
      </c>
      <c r="G20" s="5">
        <v>99.999976673000006</v>
      </c>
      <c r="H20" s="5" t="str">
        <f t="shared" si="5"/>
        <v>N/A</v>
      </c>
      <c r="I20" s="6">
        <v>5.9999999999999995E-4</v>
      </c>
      <c r="J20" s="6">
        <v>1E-4</v>
      </c>
      <c r="K20" s="111" t="str">
        <f>IF(J20="Div by 0", "N/A", IF(J20="N/A","N/A", IF(J20&gt;30, "No", IF(J20&lt;-30, "No", "Yes"))))</f>
        <v>Yes</v>
      </c>
    </row>
    <row r="21" spans="1:11" x14ac:dyDescent="0.25">
      <c r="A21" s="110" t="s">
        <v>677</v>
      </c>
      <c r="B21" s="55" t="s">
        <v>213</v>
      </c>
      <c r="C21" s="5">
        <v>99.999273915000003</v>
      </c>
      <c r="D21" s="5" t="str">
        <f t="shared" si="3"/>
        <v>N/A</v>
      </c>
      <c r="E21" s="5">
        <v>99.999901276000003</v>
      </c>
      <c r="F21" s="5" t="str">
        <f t="shared" si="4"/>
        <v>N/A</v>
      </c>
      <c r="G21" s="5">
        <v>99.999976673000006</v>
      </c>
      <c r="H21" s="5" t="str">
        <f t="shared" si="5"/>
        <v>N/A</v>
      </c>
      <c r="I21" s="6">
        <v>5.9999999999999995E-4</v>
      </c>
      <c r="J21" s="6">
        <v>1E-4</v>
      </c>
      <c r="K21" s="111" t="str">
        <f>IF(J21="Div by 0", "N/A", IF(J21="N/A","N/A", IF(J21&gt;30, "No", IF(J21&lt;-30, "No", "Yes"))))</f>
        <v>Yes</v>
      </c>
    </row>
    <row r="22" spans="1:11" ht="16.5" customHeight="1" x14ac:dyDescent="0.25">
      <c r="A22" s="110" t="s">
        <v>1701</v>
      </c>
      <c r="B22" s="55" t="s">
        <v>213</v>
      </c>
      <c r="C22" s="5">
        <v>62.341938695000003</v>
      </c>
      <c r="D22" s="5" t="str">
        <f t="shared" ref="D22:D31" si="6">IF($B22="N/A","N/A",IF(C22&lt;0,"No","Yes"))</f>
        <v>N/A</v>
      </c>
      <c r="E22" s="5">
        <v>60.041093734999997</v>
      </c>
      <c r="F22" s="5" t="str">
        <f t="shared" ref="F22:F31" si="7">IF($B22="N/A","N/A",IF(E22&lt;0,"No","Yes"))</f>
        <v>N/A</v>
      </c>
      <c r="G22" s="5">
        <v>57.747287917000001</v>
      </c>
      <c r="H22" s="5" t="str">
        <f t="shared" si="5"/>
        <v>N/A</v>
      </c>
      <c r="I22" s="6">
        <v>-3.69</v>
      </c>
      <c r="J22" s="6">
        <v>-3.82</v>
      </c>
      <c r="K22" s="111" t="str">
        <f t="shared" ref="K22:K31" si="8">IF(J22="Div by 0", "N/A", IF(J22="N/A","N/A", IF(J22&gt;30, "No", IF(J22&lt;-30, "No", "Yes"))))</f>
        <v>Yes</v>
      </c>
    </row>
    <row r="23" spans="1:11" x14ac:dyDescent="0.25">
      <c r="A23" s="110" t="s">
        <v>939</v>
      </c>
      <c r="B23" s="55" t="s">
        <v>213</v>
      </c>
      <c r="C23" s="5">
        <v>37.555226158000004</v>
      </c>
      <c r="D23" s="5" t="str">
        <f t="shared" si="6"/>
        <v>N/A</v>
      </c>
      <c r="E23" s="5">
        <v>39.748797576000001</v>
      </c>
      <c r="F23" s="5" t="str">
        <f t="shared" si="7"/>
        <v>N/A</v>
      </c>
      <c r="G23" s="5">
        <v>41.940052149000003</v>
      </c>
      <c r="H23" s="5" t="str">
        <f t="shared" ref="H23:H31" si="9">IF($B23="N/A","N/A",IF(G23&lt;0,"No","Yes"))</f>
        <v>N/A</v>
      </c>
      <c r="I23" s="6">
        <v>5.8410000000000002</v>
      </c>
      <c r="J23" s="6">
        <v>5.5129999999999999</v>
      </c>
      <c r="K23" s="111" t="str">
        <f t="shared" si="8"/>
        <v>Yes</v>
      </c>
    </row>
    <row r="24" spans="1:11" x14ac:dyDescent="0.25">
      <c r="A24" s="110" t="s">
        <v>940</v>
      </c>
      <c r="B24" s="55" t="s">
        <v>213</v>
      </c>
      <c r="C24" s="5">
        <v>2.1056464399999999E-2</v>
      </c>
      <c r="D24" s="5" t="str">
        <f t="shared" si="6"/>
        <v>N/A</v>
      </c>
      <c r="E24" s="5">
        <v>0.12051694189999999</v>
      </c>
      <c r="F24" s="5" t="str">
        <f t="shared" si="7"/>
        <v>N/A</v>
      </c>
      <c r="G24" s="5">
        <v>0.21944628860000001</v>
      </c>
      <c r="H24" s="5" t="str">
        <f t="shared" si="9"/>
        <v>N/A</v>
      </c>
      <c r="I24" s="6">
        <v>472.4</v>
      </c>
      <c r="J24" s="6">
        <v>82.09</v>
      </c>
      <c r="K24" s="111" t="str">
        <f t="shared" si="8"/>
        <v>No</v>
      </c>
    </row>
    <row r="25" spans="1:11" x14ac:dyDescent="0.25">
      <c r="A25" s="134" t="s">
        <v>166</v>
      </c>
      <c r="B25" s="55" t="s">
        <v>213</v>
      </c>
      <c r="C25" s="5">
        <v>99.999273915000003</v>
      </c>
      <c r="D25" s="5" t="str">
        <f t="shared" si="6"/>
        <v>N/A</v>
      </c>
      <c r="E25" s="5">
        <v>99.999901276000003</v>
      </c>
      <c r="F25" s="5" t="str">
        <f t="shared" si="7"/>
        <v>N/A</v>
      </c>
      <c r="G25" s="5">
        <v>99.999976673000006</v>
      </c>
      <c r="H25" s="5" t="str">
        <f t="shared" si="9"/>
        <v>N/A</v>
      </c>
      <c r="I25" s="6">
        <v>5.9999999999999995E-4</v>
      </c>
      <c r="J25" s="6">
        <v>1E-4</v>
      </c>
      <c r="K25" s="111" t="str">
        <f t="shared" si="8"/>
        <v>Yes</v>
      </c>
    </row>
    <row r="26" spans="1:11" x14ac:dyDescent="0.25">
      <c r="A26" s="134" t="s">
        <v>167</v>
      </c>
      <c r="B26" s="55" t="s">
        <v>213</v>
      </c>
      <c r="C26" s="5">
        <v>99.999273915000003</v>
      </c>
      <c r="D26" s="5" t="str">
        <f t="shared" si="6"/>
        <v>N/A</v>
      </c>
      <c r="E26" s="5">
        <v>99.999901276000003</v>
      </c>
      <c r="F26" s="5" t="str">
        <f t="shared" si="7"/>
        <v>N/A</v>
      </c>
      <c r="G26" s="5">
        <v>99.999976673000006</v>
      </c>
      <c r="H26" s="5" t="str">
        <f t="shared" si="9"/>
        <v>N/A</v>
      </c>
      <c r="I26" s="6">
        <v>5.9999999999999995E-4</v>
      </c>
      <c r="J26" s="6">
        <v>1E-4</v>
      </c>
      <c r="K26" s="111" t="str">
        <f t="shared" si="8"/>
        <v>Yes</v>
      </c>
    </row>
    <row r="27" spans="1:11" x14ac:dyDescent="0.25">
      <c r="A27" s="134" t="s">
        <v>168</v>
      </c>
      <c r="B27" s="55" t="s">
        <v>213</v>
      </c>
      <c r="C27" s="5">
        <v>99.999273915000003</v>
      </c>
      <c r="D27" s="5" t="str">
        <f t="shared" si="6"/>
        <v>N/A</v>
      </c>
      <c r="E27" s="5">
        <v>99.999901276000003</v>
      </c>
      <c r="F27" s="5" t="str">
        <f t="shared" si="7"/>
        <v>N/A</v>
      </c>
      <c r="G27" s="5">
        <v>99.999976673000006</v>
      </c>
      <c r="H27" s="5" t="str">
        <f t="shared" si="9"/>
        <v>N/A</v>
      </c>
      <c r="I27" s="6">
        <v>5.9999999999999995E-4</v>
      </c>
      <c r="J27" s="6">
        <v>1E-4</v>
      </c>
      <c r="K27" s="111" t="str">
        <f t="shared" si="8"/>
        <v>Yes</v>
      </c>
    </row>
    <row r="28" spans="1:11" x14ac:dyDescent="0.25">
      <c r="A28" s="134" t="s">
        <v>54</v>
      </c>
      <c r="B28" s="55" t="s">
        <v>213</v>
      </c>
      <c r="C28" s="5">
        <v>11.246316799000001</v>
      </c>
      <c r="D28" s="5" t="str">
        <f t="shared" si="6"/>
        <v>N/A</v>
      </c>
      <c r="E28" s="5">
        <v>11.747847361</v>
      </c>
      <c r="F28" s="5" t="str">
        <f t="shared" si="7"/>
        <v>N/A</v>
      </c>
      <c r="G28" s="5">
        <v>12.066105177000001</v>
      </c>
      <c r="H28" s="5" t="str">
        <f t="shared" si="9"/>
        <v>N/A</v>
      </c>
      <c r="I28" s="6">
        <v>4.46</v>
      </c>
      <c r="J28" s="6">
        <v>2.7090000000000001</v>
      </c>
      <c r="K28" s="111" t="str">
        <f t="shared" si="8"/>
        <v>Yes</v>
      </c>
    </row>
    <row r="29" spans="1:11" x14ac:dyDescent="0.25">
      <c r="A29" s="134" t="s">
        <v>55</v>
      </c>
      <c r="B29" s="55" t="s">
        <v>213</v>
      </c>
      <c r="C29" s="5">
        <v>88.752957116000005</v>
      </c>
      <c r="D29" s="5" t="str">
        <f t="shared" si="6"/>
        <v>N/A</v>
      </c>
      <c r="E29" s="5">
        <v>88.252053915000005</v>
      </c>
      <c r="F29" s="5" t="str">
        <f t="shared" si="7"/>
        <v>N/A</v>
      </c>
      <c r="G29" s="5">
        <v>87.933871496999998</v>
      </c>
      <c r="H29" s="5" t="str">
        <f t="shared" si="9"/>
        <v>N/A</v>
      </c>
      <c r="I29" s="6">
        <v>-0.56399999999999995</v>
      </c>
      <c r="J29" s="6">
        <v>-0.36099999999999999</v>
      </c>
      <c r="K29" s="111" t="str">
        <f t="shared" si="8"/>
        <v>Yes</v>
      </c>
    </row>
    <row r="30" spans="1:11" x14ac:dyDescent="0.25">
      <c r="A30" s="134" t="s">
        <v>56</v>
      </c>
      <c r="B30" s="55" t="s">
        <v>213</v>
      </c>
      <c r="C30" s="5">
        <v>80.125843973000002</v>
      </c>
      <c r="D30" s="5" t="str">
        <f t="shared" si="6"/>
        <v>N/A</v>
      </c>
      <c r="E30" s="5">
        <v>81.523269482000003</v>
      </c>
      <c r="F30" s="5" t="str">
        <f t="shared" si="7"/>
        <v>N/A</v>
      </c>
      <c r="G30" s="5">
        <v>83.402524326000005</v>
      </c>
      <c r="H30" s="5" t="str">
        <f t="shared" si="9"/>
        <v>N/A</v>
      </c>
      <c r="I30" s="6">
        <v>1.744</v>
      </c>
      <c r="J30" s="6">
        <v>2.3050000000000002</v>
      </c>
      <c r="K30" s="111" t="str">
        <f t="shared" si="8"/>
        <v>Yes</v>
      </c>
    </row>
    <row r="31" spans="1:11" x14ac:dyDescent="0.25">
      <c r="A31" s="135" t="s">
        <v>57</v>
      </c>
      <c r="B31" s="141" t="s">
        <v>213</v>
      </c>
      <c r="C31" s="120">
        <v>16.530817063000001</v>
      </c>
      <c r="D31" s="120" t="str">
        <f t="shared" si="6"/>
        <v>N/A</v>
      </c>
      <c r="E31" s="120">
        <v>15.487241506</v>
      </c>
      <c r="F31" s="120" t="str">
        <f t="shared" si="7"/>
        <v>N/A</v>
      </c>
      <c r="G31" s="120">
        <v>14.890751555</v>
      </c>
      <c r="H31" s="120" t="str">
        <f t="shared" si="9"/>
        <v>N/A</v>
      </c>
      <c r="I31" s="121">
        <v>-6.31</v>
      </c>
      <c r="J31" s="121">
        <v>-3.85</v>
      </c>
      <c r="K31" s="122" t="str">
        <f t="shared" si="8"/>
        <v>Yes</v>
      </c>
    </row>
    <row r="32" spans="1:11" ht="12" customHeight="1" x14ac:dyDescent="0.25">
      <c r="A32" s="200" t="s">
        <v>1633</v>
      </c>
      <c r="B32" s="201"/>
      <c r="C32" s="201"/>
      <c r="D32" s="201"/>
      <c r="E32" s="201"/>
      <c r="F32" s="201"/>
      <c r="G32" s="201"/>
      <c r="H32" s="201"/>
      <c r="I32" s="201"/>
      <c r="J32" s="201"/>
      <c r="K32" s="202"/>
    </row>
    <row r="33" spans="1:11" x14ac:dyDescent="0.25">
      <c r="A33" s="192" t="s">
        <v>1631</v>
      </c>
      <c r="B33" s="193"/>
      <c r="C33" s="193"/>
      <c r="D33" s="193"/>
      <c r="E33" s="193"/>
      <c r="F33" s="193"/>
      <c r="G33" s="193"/>
      <c r="H33" s="193"/>
      <c r="I33" s="193"/>
      <c r="J33" s="193"/>
      <c r="K33" s="194"/>
    </row>
    <row r="34" spans="1:11" x14ac:dyDescent="0.25">
      <c r="A34" s="195" t="s">
        <v>1732</v>
      </c>
      <c r="B34" s="195"/>
      <c r="C34" s="195"/>
      <c r="D34" s="195"/>
      <c r="E34" s="195"/>
      <c r="F34" s="195"/>
      <c r="G34" s="195"/>
      <c r="H34" s="195"/>
      <c r="I34" s="195"/>
      <c r="J34" s="195"/>
      <c r="K34" s="196"/>
    </row>
    <row r="35" spans="1:11" x14ac:dyDescent="0.25">
      <c r="C35" s="4"/>
      <c r="D35" s="4"/>
    </row>
    <row r="36" spans="1:11" x14ac:dyDescent="0.25">
      <c r="C36" s="4"/>
      <c r="D36" s="4"/>
    </row>
    <row r="37" spans="1:11" x14ac:dyDescent="0.25">
      <c r="C37" s="4"/>
      <c r="D37" s="4"/>
    </row>
    <row r="38" spans="1:11" x14ac:dyDescent="0.25">
      <c r="C38" s="4"/>
      <c r="D38" s="4"/>
    </row>
  </sheetData>
  <mergeCells count="7">
    <mergeCell ref="A34:K34"/>
    <mergeCell ref="A1:K1"/>
    <mergeCell ref="A2:K2"/>
    <mergeCell ref="A4:K4"/>
    <mergeCell ref="A32:K32"/>
    <mergeCell ref="A33:K33"/>
    <mergeCell ref="A3:K3"/>
  </mergeCells>
  <printOptions headings="1"/>
  <pageMargins left="0.75" right="0.75" top="1" bottom="0.75" header="0.5" footer="0.5"/>
  <pageSetup scale="56" orientation="landscape" useFirstPageNumber="1" r:id="rId1"/>
  <headerFooter alignWithMargins="0">
    <oddFooter>&amp;R&amp;A Page &amp;P</oddFooter>
  </headerFooter>
  <tableParts count="1">
    <tablePart r:id="rId2"/>
  </tablePart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L55"/>
  <sheetViews>
    <sheetView zoomScaleNormal="100" zoomScaleSheetLayoutView="9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34" customWidth="1"/>
    <col min="2" max="2" width="16.81640625" style="34"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26.81640625" style="13" customWidth="1"/>
    <col min="12" max="12" width="24.453125" style="26" customWidth="1"/>
    <col min="13" max="16384" width="9.1796875" style="26"/>
  </cols>
  <sheetData>
    <row r="1" spans="1:12" s="12" customFormat="1" ht="18.75" customHeight="1" x14ac:dyDescent="0.25">
      <c r="A1" s="183" t="s">
        <v>1726</v>
      </c>
      <c r="B1" s="184"/>
      <c r="C1" s="184"/>
      <c r="D1" s="184"/>
      <c r="E1" s="184"/>
      <c r="F1" s="184"/>
      <c r="G1" s="184"/>
      <c r="H1" s="184"/>
      <c r="I1" s="184"/>
      <c r="J1" s="184"/>
      <c r="K1" s="184"/>
      <c r="L1" s="185"/>
    </row>
    <row r="2" spans="1:12" s="13" customFormat="1" ht="13" x14ac:dyDescent="0.3">
      <c r="A2" s="189" t="s">
        <v>1590</v>
      </c>
      <c r="B2" s="190"/>
      <c r="C2" s="190"/>
      <c r="D2" s="190"/>
      <c r="E2" s="190"/>
      <c r="F2" s="190"/>
      <c r="G2" s="190"/>
      <c r="H2" s="190"/>
      <c r="I2" s="190"/>
      <c r="J2" s="190"/>
      <c r="K2" s="190"/>
      <c r="L2" s="191"/>
    </row>
    <row r="3" spans="1:12" s="13" customFormat="1" ht="13" x14ac:dyDescent="0.3">
      <c r="A3" s="189" t="s">
        <v>1747</v>
      </c>
      <c r="B3" s="190"/>
      <c r="C3" s="190"/>
      <c r="D3" s="190"/>
      <c r="E3" s="190"/>
      <c r="F3" s="190"/>
      <c r="G3" s="190"/>
      <c r="H3" s="190"/>
      <c r="I3" s="190"/>
      <c r="J3" s="190"/>
      <c r="K3" s="190"/>
      <c r="L3" s="191"/>
    </row>
    <row r="4" spans="1:12" s="13" customFormat="1" ht="13" x14ac:dyDescent="0.3">
      <c r="A4" s="203" t="s">
        <v>648</v>
      </c>
      <c r="B4" s="204"/>
      <c r="C4" s="204"/>
      <c r="D4" s="204"/>
      <c r="E4" s="204"/>
      <c r="F4" s="204"/>
      <c r="G4" s="204"/>
      <c r="H4" s="204"/>
      <c r="I4" s="204"/>
      <c r="J4" s="204"/>
      <c r="K4" s="204"/>
      <c r="L4" s="205"/>
    </row>
    <row r="5" spans="1:12" s="51" customFormat="1" ht="63" customHeight="1" x14ac:dyDescent="0.3">
      <c r="A5" s="146" t="s">
        <v>11</v>
      </c>
      <c r="B5" s="115" t="s">
        <v>212</v>
      </c>
      <c r="C5" s="115" t="s">
        <v>649</v>
      </c>
      <c r="D5" s="115" t="s">
        <v>1724</v>
      </c>
      <c r="E5" s="115" t="s">
        <v>1694</v>
      </c>
      <c r="F5" s="115" t="s">
        <v>1721</v>
      </c>
      <c r="G5" s="115" t="s">
        <v>1718</v>
      </c>
      <c r="H5" s="115" t="s">
        <v>1719</v>
      </c>
      <c r="I5" s="147" t="s">
        <v>1725</v>
      </c>
      <c r="J5" s="147" t="s">
        <v>1722</v>
      </c>
      <c r="K5" s="148" t="s">
        <v>741</v>
      </c>
      <c r="L5" s="149" t="s">
        <v>740</v>
      </c>
    </row>
    <row r="6" spans="1:12" s="16" customFormat="1" ht="12.75" customHeight="1" x14ac:dyDescent="0.25">
      <c r="A6" s="134" t="s">
        <v>345</v>
      </c>
      <c r="B6" s="27" t="s">
        <v>213</v>
      </c>
      <c r="C6" s="15">
        <v>7</v>
      </c>
      <c r="D6" s="27" t="s">
        <v>213</v>
      </c>
      <c r="E6" s="15">
        <v>7</v>
      </c>
      <c r="F6" s="27" t="s">
        <v>213</v>
      </c>
      <c r="G6" s="15">
        <v>7</v>
      </c>
      <c r="H6" s="27" t="s">
        <v>213</v>
      </c>
      <c r="I6" s="95" t="s">
        <v>213</v>
      </c>
      <c r="J6" s="95" t="s">
        <v>213</v>
      </c>
      <c r="K6" s="27" t="s">
        <v>213</v>
      </c>
      <c r="L6" s="145" t="s">
        <v>213</v>
      </c>
    </row>
    <row r="7" spans="1:12" x14ac:dyDescent="0.25">
      <c r="A7" s="110" t="s">
        <v>17</v>
      </c>
      <c r="B7" s="17" t="s">
        <v>213</v>
      </c>
      <c r="C7" s="18">
        <v>1168406</v>
      </c>
      <c r="D7" s="52" t="str">
        <f>IF($B7="N/A","N/A",IF(C7&gt;10,"No",IF(C7&lt;-10,"No","Yes")))</f>
        <v>N/A</v>
      </c>
      <c r="E7" s="18">
        <v>1226527</v>
      </c>
      <c r="F7" s="52" t="str">
        <f>IF($B7="N/A","N/A",IF(E7&gt;10,"No",IF(E7&lt;-10,"No","Yes")))</f>
        <v>N/A</v>
      </c>
      <c r="G7" s="18">
        <v>1278906</v>
      </c>
      <c r="H7" s="52" t="str">
        <f>IF($B7="N/A","N/A",IF(G7&gt;10,"No",IF(G7&lt;-10,"No","Yes")))</f>
        <v>N/A</v>
      </c>
      <c r="I7" s="53">
        <v>4.9740000000000002</v>
      </c>
      <c r="J7" s="53">
        <v>4.2709999999999999</v>
      </c>
      <c r="K7" s="54" t="s">
        <v>736</v>
      </c>
      <c r="L7" s="112" t="str">
        <f>IF(J7="Div by 0", "N/A", IF(K7="N/A","N/A", IF(J7&gt;VALUE(MID(K7,1,2)), "No", IF(J7&lt;-1*VALUE(MID(K7,1,2)), "No", "Yes"))))</f>
        <v>Yes</v>
      </c>
    </row>
    <row r="8" spans="1:12" x14ac:dyDescent="0.25">
      <c r="A8" s="110" t="s">
        <v>58</v>
      </c>
      <c r="B8" s="22" t="s">
        <v>213</v>
      </c>
      <c r="C8" s="29">
        <v>7098179757</v>
      </c>
      <c r="D8" s="27" t="str">
        <f>IF($B8="N/A","N/A",IF(C8&gt;10,"No",IF(C8&lt;-10,"No","Yes")))</f>
        <v>N/A</v>
      </c>
      <c r="E8" s="29">
        <v>7192153592</v>
      </c>
      <c r="F8" s="27" t="str">
        <f>IF($B8="N/A","N/A",IF(E8&gt;10,"No",IF(E8&lt;-10,"No","Yes")))</f>
        <v>N/A</v>
      </c>
      <c r="G8" s="29">
        <v>7576855823</v>
      </c>
      <c r="H8" s="27" t="str">
        <f>IF($B8="N/A","N/A",IF(G8&gt;10,"No",IF(G8&lt;-10,"No","Yes")))</f>
        <v>N/A</v>
      </c>
      <c r="I8" s="8">
        <v>1.3240000000000001</v>
      </c>
      <c r="J8" s="8">
        <v>5.3490000000000002</v>
      </c>
      <c r="K8" s="28" t="s">
        <v>736</v>
      </c>
      <c r="L8" s="111" t="str">
        <f>IF(J8="Div by 0", "N/A", IF(K8="N/A","N/A", IF(J8&gt;VALUE(MID(K8,1,2)), "No", IF(J8&lt;-1*VALUE(MID(K8,1,2)), "No", "Yes"))))</f>
        <v>Yes</v>
      </c>
    </row>
    <row r="9" spans="1:12" x14ac:dyDescent="0.25">
      <c r="A9" s="142" t="s">
        <v>941</v>
      </c>
      <c r="B9" s="5" t="s">
        <v>213</v>
      </c>
      <c r="C9" s="4">
        <v>8.8167982704999996</v>
      </c>
      <c r="D9" s="27" t="str">
        <f>IF($B9="N/A","N/A",IF(C9&gt;10,"No",IF(C9&lt;-10,"No","Yes")))</f>
        <v>N/A</v>
      </c>
      <c r="E9" s="4">
        <v>8.8978065709000003</v>
      </c>
      <c r="F9" s="27" t="str">
        <f>IF($B9="N/A","N/A",IF(E9&gt;10,"No",IF(E9&lt;-10,"No","Yes")))</f>
        <v>N/A</v>
      </c>
      <c r="G9" s="4">
        <v>6.8148089069999997</v>
      </c>
      <c r="H9" s="27" t="str">
        <f>IF($B9="N/A","N/A",IF(G9&gt;10,"No",IF(G9&lt;-10,"No","Yes")))</f>
        <v>N/A</v>
      </c>
      <c r="I9" s="8">
        <v>0.91879999999999995</v>
      </c>
      <c r="J9" s="8">
        <v>-23.4</v>
      </c>
      <c r="K9" s="5" t="s">
        <v>213</v>
      </c>
      <c r="L9" s="111" t="str">
        <f>IF(J9="Div by 0", "N/A", IF(K9="N/A","N/A", IF(J9&gt;VALUE(MID(K9,1,2)), "No", IF(J9&lt;-1*VALUE(MID(K9,1,2)), "No", "Yes"))))</f>
        <v>N/A</v>
      </c>
    </row>
    <row r="10" spans="1:12" x14ac:dyDescent="0.25">
      <c r="A10" s="142" t="s">
        <v>942</v>
      </c>
      <c r="B10" s="5" t="s">
        <v>213</v>
      </c>
      <c r="C10" s="4">
        <v>11.107868327</v>
      </c>
      <c r="D10" s="27" t="str">
        <f t="shared" ref="D10:D20" si="0">IF($B10="N/A","N/A",IF(C10&gt;10,"No",IF(C10&lt;-10,"No","Yes")))</f>
        <v>N/A</v>
      </c>
      <c r="E10" s="4">
        <v>11.083571744</v>
      </c>
      <c r="F10" s="27" t="str">
        <f t="shared" ref="F10:F20" si="1">IF($B10="N/A","N/A",IF(E10&gt;10,"No",IF(E10&lt;-10,"No","Yes")))</f>
        <v>N/A</v>
      </c>
      <c r="G10" s="4">
        <v>10.820654528</v>
      </c>
      <c r="H10" s="27" t="str">
        <f t="shared" ref="H10:H20" si="2">IF($B10="N/A","N/A",IF(G10&gt;10,"No",IF(G10&lt;-10,"No","Yes")))</f>
        <v>N/A</v>
      </c>
      <c r="I10" s="8">
        <v>-0.219</v>
      </c>
      <c r="J10" s="8">
        <v>-2.37</v>
      </c>
      <c r="K10" s="5" t="s">
        <v>213</v>
      </c>
      <c r="L10" s="111" t="str">
        <f t="shared" ref="L10:L27" si="3">IF(J10="Div by 0", "N/A", IF(K10="N/A","N/A", IF(J10&gt;VALUE(MID(K10,1,2)), "No", IF(J10&lt;-1*VALUE(MID(K10,1,2)), "No", "Yes"))))</f>
        <v>N/A</v>
      </c>
    </row>
    <row r="11" spans="1:12" x14ac:dyDescent="0.25">
      <c r="A11" s="142" t="s">
        <v>943</v>
      </c>
      <c r="B11" s="5" t="s">
        <v>213</v>
      </c>
      <c r="C11" s="4">
        <v>8.0420675690000003</v>
      </c>
      <c r="D11" s="27" t="str">
        <f t="shared" si="0"/>
        <v>N/A</v>
      </c>
      <c r="E11" s="4">
        <v>7.7380277809000004</v>
      </c>
      <c r="F11" s="27" t="str">
        <f t="shared" si="1"/>
        <v>N/A</v>
      </c>
      <c r="G11" s="4">
        <v>8.9508533073999992</v>
      </c>
      <c r="H11" s="27" t="str">
        <f t="shared" si="2"/>
        <v>N/A</v>
      </c>
      <c r="I11" s="8">
        <v>-3.78</v>
      </c>
      <c r="J11" s="8">
        <v>15.67</v>
      </c>
      <c r="K11" s="5" t="s">
        <v>213</v>
      </c>
      <c r="L11" s="111" t="str">
        <f t="shared" si="3"/>
        <v>N/A</v>
      </c>
    </row>
    <row r="12" spans="1:12" x14ac:dyDescent="0.25">
      <c r="A12" s="142" t="s">
        <v>944</v>
      </c>
      <c r="B12" s="5" t="s">
        <v>213</v>
      </c>
      <c r="C12" s="4">
        <v>4.7029029293000004</v>
      </c>
      <c r="D12" s="27" t="str">
        <f t="shared" si="0"/>
        <v>N/A</v>
      </c>
      <c r="E12" s="4">
        <v>5.1684960869000003</v>
      </c>
      <c r="F12" s="27" t="str">
        <f t="shared" si="1"/>
        <v>N/A</v>
      </c>
      <c r="G12" s="4">
        <v>1.1776471452999999</v>
      </c>
      <c r="H12" s="27" t="str">
        <f t="shared" si="2"/>
        <v>N/A</v>
      </c>
      <c r="I12" s="8">
        <v>9.9</v>
      </c>
      <c r="J12" s="8">
        <v>-77.2</v>
      </c>
      <c r="K12" s="5" t="s">
        <v>213</v>
      </c>
      <c r="L12" s="111" t="str">
        <f t="shared" si="3"/>
        <v>N/A</v>
      </c>
    </row>
    <row r="13" spans="1:12" x14ac:dyDescent="0.25">
      <c r="A13" s="142" t="s">
        <v>945</v>
      </c>
      <c r="B13" s="7" t="s">
        <v>213</v>
      </c>
      <c r="C13" s="4">
        <v>3.1721850109999998</v>
      </c>
      <c r="D13" s="27" t="str">
        <f t="shared" si="0"/>
        <v>N/A</v>
      </c>
      <c r="E13" s="4">
        <v>3.3374723916</v>
      </c>
      <c r="F13" s="27" t="str">
        <f t="shared" si="1"/>
        <v>N/A</v>
      </c>
      <c r="G13" s="4">
        <v>3.2259603129999999</v>
      </c>
      <c r="H13" s="27" t="str">
        <f t="shared" si="2"/>
        <v>N/A</v>
      </c>
      <c r="I13" s="8">
        <v>5.2110000000000003</v>
      </c>
      <c r="J13" s="8">
        <v>-3.34</v>
      </c>
      <c r="K13" s="5" t="s">
        <v>213</v>
      </c>
      <c r="L13" s="111" t="str">
        <f t="shared" si="3"/>
        <v>N/A</v>
      </c>
    </row>
    <row r="14" spans="1:12" ht="12.75" customHeight="1" x14ac:dyDescent="0.25">
      <c r="A14" s="142" t="s">
        <v>946</v>
      </c>
      <c r="B14" s="7" t="s">
        <v>213</v>
      </c>
      <c r="C14" s="4">
        <v>22.376468454000001</v>
      </c>
      <c r="D14" s="27" t="str">
        <f t="shared" si="0"/>
        <v>N/A</v>
      </c>
      <c r="E14" s="4">
        <v>21.135286871000002</v>
      </c>
      <c r="F14" s="27" t="str">
        <f t="shared" si="1"/>
        <v>N/A</v>
      </c>
      <c r="G14" s="4">
        <v>24.087305869000001</v>
      </c>
      <c r="H14" s="27" t="str">
        <f t="shared" si="2"/>
        <v>N/A</v>
      </c>
      <c r="I14" s="8">
        <v>-5.55</v>
      </c>
      <c r="J14" s="8">
        <v>13.97</v>
      </c>
      <c r="K14" s="5" t="s">
        <v>213</v>
      </c>
      <c r="L14" s="111" t="str">
        <f t="shared" si="3"/>
        <v>N/A</v>
      </c>
    </row>
    <row r="15" spans="1:12" x14ac:dyDescent="0.25">
      <c r="A15" s="142" t="s">
        <v>947</v>
      </c>
      <c r="B15" s="7" t="s">
        <v>213</v>
      </c>
      <c r="C15" s="4">
        <v>0.24674642199999999</v>
      </c>
      <c r="D15" s="27" t="str">
        <f t="shared" si="0"/>
        <v>N/A</v>
      </c>
      <c r="E15" s="4">
        <v>0.26840012489999998</v>
      </c>
      <c r="F15" s="27" t="str">
        <f t="shared" si="1"/>
        <v>N/A</v>
      </c>
      <c r="G15" s="4">
        <v>0.33395730410000002</v>
      </c>
      <c r="H15" s="27" t="str">
        <f t="shared" si="2"/>
        <v>N/A</v>
      </c>
      <c r="I15" s="8">
        <v>8.7759999999999998</v>
      </c>
      <c r="J15" s="8">
        <v>24.43</v>
      </c>
      <c r="K15" s="5" t="s">
        <v>213</v>
      </c>
      <c r="L15" s="111" t="str">
        <f t="shared" si="3"/>
        <v>N/A</v>
      </c>
    </row>
    <row r="16" spans="1:12" ht="12.75" customHeight="1" x14ac:dyDescent="0.25">
      <c r="A16" s="142" t="s">
        <v>948</v>
      </c>
      <c r="B16" s="7" t="s">
        <v>213</v>
      </c>
      <c r="C16" s="4">
        <v>41.534963017999999</v>
      </c>
      <c r="D16" s="27" t="str">
        <f t="shared" si="0"/>
        <v>N/A</v>
      </c>
      <c r="E16" s="4">
        <v>42.370938430000002</v>
      </c>
      <c r="F16" s="27" t="str">
        <f t="shared" si="1"/>
        <v>N/A</v>
      </c>
      <c r="G16" s="4">
        <v>44.588812625999999</v>
      </c>
      <c r="H16" s="27" t="str">
        <f t="shared" si="2"/>
        <v>N/A</v>
      </c>
      <c r="I16" s="8">
        <v>2.0129999999999999</v>
      </c>
      <c r="J16" s="8">
        <v>5.234</v>
      </c>
      <c r="K16" s="5" t="s">
        <v>213</v>
      </c>
      <c r="L16" s="111" t="str">
        <f t="shared" si="3"/>
        <v>N/A</v>
      </c>
    </row>
    <row r="17" spans="1:12" ht="12.75" customHeight="1" x14ac:dyDescent="0.25">
      <c r="A17" s="143" t="s">
        <v>949</v>
      </c>
      <c r="B17" s="7" t="s">
        <v>213</v>
      </c>
      <c r="C17" s="4">
        <v>56.061762778000002</v>
      </c>
      <c r="D17" s="27" t="str">
        <f t="shared" si="0"/>
        <v>N/A</v>
      </c>
      <c r="E17" s="4">
        <v>57.060382689999997</v>
      </c>
      <c r="F17" s="27" t="str">
        <f t="shared" si="1"/>
        <v>N/A</v>
      </c>
      <c r="G17" s="4">
        <v>58.969384771000001</v>
      </c>
      <c r="H17" s="27" t="str">
        <f t="shared" si="2"/>
        <v>N/A</v>
      </c>
      <c r="I17" s="8">
        <v>1.7809999999999999</v>
      </c>
      <c r="J17" s="8">
        <v>3.3460000000000001</v>
      </c>
      <c r="K17" s="5" t="s">
        <v>213</v>
      </c>
      <c r="L17" s="111" t="str">
        <f t="shared" si="3"/>
        <v>N/A</v>
      </c>
    </row>
    <row r="18" spans="1:12" ht="12.75" customHeight="1" x14ac:dyDescent="0.25">
      <c r="A18" s="143" t="s">
        <v>1730</v>
      </c>
      <c r="B18" s="7" t="s">
        <v>213</v>
      </c>
      <c r="C18" s="4" t="s">
        <v>213</v>
      </c>
      <c r="D18" s="27" t="str">
        <f t="shared" si="0"/>
        <v>N/A</v>
      </c>
      <c r="E18" s="4" t="s">
        <v>213</v>
      </c>
      <c r="F18" s="27" t="str">
        <f t="shared" si="1"/>
        <v>N/A</v>
      </c>
      <c r="G18" s="4">
        <v>48.148730243000003</v>
      </c>
      <c r="H18" s="27" t="str">
        <f t="shared" si="2"/>
        <v>N/A</v>
      </c>
      <c r="I18" s="8" t="s">
        <v>213</v>
      </c>
      <c r="J18" s="8" t="s">
        <v>213</v>
      </c>
      <c r="K18" s="5" t="s">
        <v>213</v>
      </c>
      <c r="L18" s="111" t="str">
        <f t="shared" si="3"/>
        <v>N/A</v>
      </c>
    </row>
    <row r="19" spans="1:12" ht="12.75" customHeight="1" x14ac:dyDescent="0.25">
      <c r="A19" s="143" t="s">
        <v>950</v>
      </c>
      <c r="B19" s="7" t="s">
        <v>213</v>
      </c>
      <c r="C19" s="4">
        <v>35.121438951999998</v>
      </c>
      <c r="D19" s="27" t="str">
        <f t="shared" si="0"/>
        <v>N/A</v>
      </c>
      <c r="E19" s="4">
        <v>34.041810738999999</v>
      </c>
      <c r="F19" s="27" t="str">
        <f t="shared" si="1"/>
        <v>N/A</v>
      </c>
      <c r="G19" s="4">
        <v>34.215806321999999</v>
      </c>
      <c r="H19" s="27" t="str">
        <f t="shared" si="2"/>
        <v>N/A</v>
      </c>
      <c r="I19" s="8">
        <v>-3.07</v>
      </c>
      <c r="J19" s="8">
        <v>0.5111</v>
      </c>
      <c r="K19" s="5" t="s">
        <v>213</v>
      </c>
      <c r="L19" s="111" t="str">
        <f t="shared" si="3"/>
        <v>N/A</v>
      </c>
    </row>
    <row r="20" spans="1:12" ht="12.75" customHeight="1" x14ac:dyDescent="0.25">
      <c r="A20" s="144" t="s">
        <v>132</v>
      </c>
      <c r="B20" s="1" t="s">
        <v>213</v>
      </c>
      <c r="C20" s="23">
        <v>2999</v>
      </c>
      <c r="D20" s="27" t="str">
        <f t="shared" si="0"/>
        <v>N/A</v>
      </c>
      <c r="E20" s="23">
        <v>3066</v>
      </c>
      <c r="F20" s="27" t="str">
        <f t="shared" si="1"/>
        <v>N/A</v>
      </c>
      <c r="G20" s="23">
        <v>2618</v>
      </c>
      <c r="H20" s="27" t="str">
        <f t="shared" si="2"/>
        <v>N/A</v>
      </c>
      <c r="I20" s="8">
        <v>2.234</v>
      </c>
      <c r="J20" s="8">
        <v>-14.6</v>
      </c>
      <c r="K20" s="23" t="s">
        <v>213</v>
      </c>
      <c r="L20" s="111" t="str">
        <f t="shared" si="3"/>
        <v>N/A</v>
      </c>
    </row>
    <row r="21" spans="1:12" ht="12.75" customHeight="1" x14ac:dyDescent="0.25">
      <c r="A21" s="144" t="s">
        <v>133</v>
      </c>
      <c r="B21" s="30" t="s">
        <v>276</v>
      </c>
      <c r="C21" s="4">
        <v>0.25667447789999998</v>
      </c>
      <c r="D21" s="27" t="str">
        <f>IF($B21="N/A","N/A",IF(C21&gt;=2,"No",IF(C21&lt;0,"No","Yes")))</f>
        <v>Yes</v>
      </c>
      <c r="E21" s="4">
        <v>0.24997411389999999</v>
      </c>
      <c r="F21" s="27" t="str">
        <f>IF($B21="N/A","N/A",IF(E21&gt;=2,"No",IF(E21&lt;0,"No","Yes")))</f>
        <v>Yes</v>
      </c>
      <c r="G21" s="4">
        <v>0.20470620980000001</v>
      </c>
      <c r="H21" s="27" t="str">
        <f>IF($B21="N/A","N/A",IF(G21&gt;=2,"No",IF(G21&lt;0,"No","Yes")))</f>
        <v>Yes</v>
      </c>
      <c r="I21" s="8">
        <v>-2.61</v>
      </c>
      <c r="J21" s="8">
        <v>-18.100000000000001</v>
      </c>
      <c r="K21" s="5" t="s">
        <v>213</v>
      </c>
      <c r="L21" s="111" t="str">
        <f t="shared" si="3"/>
        <v>N/A</v>
      </c>
    </row>
    <row r="22" spans="1:12" x14ac:dyDescent="0.25">
      <c r="A22" s="134" t="s">
        <v>134</v>
      </c>
      <c r="B22" s="30" t="s">
        <v>213</v>
      </c>
      <c r="C22" s="29">
        <v>6009124</v>
      </c>
      <c r="D22" s="27" t="str">
        <f t="shared" ref="D22:D27" si="4">IF($B22="N/A","N/A",IF(C22&gt;10,"No",IF(C22&lt;-10,"No","Yes")))</f>
        <v>N/A</v>
      </c>
      <c r="E22" s="29">
        <v>5931954</v>
      </c>
      <c r="F22" s="27" t="str">
        <f t="shared" ref="F22:F27" si="5">IF($B22="N/A","N/A",IF(E22&gt;10,"No",IF(E22&lt;-10,"No","Yes")))</f>
        <v>N/A</v>
      </c>
      <c r="G22" s="29">
        <v>4416609</v>
      </c>
      <c r="H22" s="27" t="str">
        <f t="shared" ref="H22:H27" si="6">IF($B22="N/A","N/A",IF(G22&gt;10,"No",IF(G22&lt;-10,"No","Yes")))</f>
        <v>N/A</v>
      </c>
      <c r="I22" s="8">
        <v>-1.28</v>
      </c>
      <c r="J22" s="8">
        <v>-25.5</v>
      </c>
      <c r="K22" s="5" t="s">
        <v>213</v>
      </c>
      <c r="L22" s="111" t="str">
        <f t="shared" si="3"/>
        <v>N/A</v>
      </c>
    </row>
    <row r="23" spans="1:12" x14ac:dyDescent="0.25">
      <c r="A23" s="134" t="s">
        <v>1695</v>
      </c>
      <c r="B23" s="30" t="s">
        <v>213</v>
      </c>
      <c r="C23" s="29">
        <v>2003.7092364</v>
      </c>
      <c r="D23" s="27" t="str">
        <f t="shared" si="4"/>
        <v>N/A</v>
      </c>
      <c r="E23" s="29">
        <v>1934.7534247000001</v>
      </c>
      <c r="F23" s="27" t="str">
        <f t="shared" si="5"/>
        <v>N/A</v>
      </c>
      <c r="G23" s="29">
        <v>1687.0164248000001</v>
      </c>
      <c r="H23" s="27" t="str">
        <f t="shared" si="6"/>
        <v>N/A</v>
      </c>
      <c r="I23" s="8">
        <v>-3.44</v>
      </c>
      <c r="J23" s="8">
        <v>-12.8</v>
      </c>
      <c r="K23" s="5" t="s">
        <v>213</v>
      </c>
      <c r="L23" s="111" t="str">
        <f t="shared" si="3"/>
        <v>N/A</v>
      </c>
    </row>
    <row r="24" spans="1:12" ht="12.75" customHeight="1" x14ac:dyDescent="0.25">
      <c r="A24" s="144" t="s">
        <v>135</v>
      </c>
      <c r="B24" s="22" t="s">
        <v>213</v>
      </c>
      <c r="C24" s="1">
        <v>1111</v>
      </c>
      <c r="D24" s="27" t="str">
        <f t="shared" si="4"/>
        <v>N/A</v>
      </c>
      <c r="E24" s="1">
        <v>1184</v>
      </c>
      <c r="F24" s="27" t="str">
        <f t="shared" si="5"/>
        <v>N/A</v>
      </c>
      <c r="G24" s="1">
        <v>929</v>
      </c>
      <c r="H24" s="27" t="str">
        <f t="shared" si="6"/>
        <v>N/A</v>
      </c>
      <c r="I24" s="8">
        <v>6.5709999999999997</v>
      </c>
      <c r="J24" s="8">
        <v>-21.5</v>
      </c>
      <c r="K24" s="23" t="s">
        <v>213</v>
      </c>
      <c r="L24" s="111" t="str">
        <f t="shared" si="3"/>
        <v>N/A</v>
      </c>
    </row>
    <row r="25" spans="1:12" ht="12.75" customHeight="1" x14ac:dyDescent="0.25">
      <c r="A25" s="144" t="s">
        <v>136</v>
      </c>
      <c r="B25" s="22" t="s">
        <v>213</v>
      </c>
      <c r="C25" s="9">
        <v>9.5086810600000002E-2</v>
      </c>
      <c r="D25" s="27" t="str">
        <f t="shared" si="4"/>
        <v>N/A</v>
      </c>
      <c r="E25" s="9">
        <v>9.65327302E-2</v>
      </c>
      <c r="F25" s="27" t="str">
        <f t="shared" si="5"/>
        <v>N/A</v>
      </c>
      <c r="G25" s="9">
        <v>7.26402097E-2</v>
      </c>
      <c r="H25" s="27" t="str">
        <f t="shared" si="6"/>
        <v>N/A</v>
      </c>
      <c r="I25" s="8">
        <v>1.5209999999999999</v>
      </c>
      <c r="J25" s="8">
        <v>-24.8</v>
      </c>
      <c r="K25" s="5" t="s">
        <v>213</v>
      </c>
      <c r="L25" s="111" t="str">
        <f t="shared" si="3"/>
        <v>N/A</v>
      </c>
    </row>
    <row r="26" spans="1:12" ht="25" x14ac:dyDescent="0.25">
      <c r="A26" s="134" t="s">
        <v>137</v>
      </c>
      <c r="B26" s="22" t="s">
        <v>213</v>
      </c>
      <c r="C26" s="10">
        <v>3540047</v>
      </c>
      <c r="D26" s="27" t="str">
        <f t="shared" si="4"/>
        <v>N/A</v>
      </c>
      <c r="E26" s="10">
        <v>3720727</v>
      </c>
      <c r="F26" s="27" t="str">
        <f t="shared" si="5"/>
        <v>N/A</v>
      </c>
      <c r="G26" s="10">
        <v>2458192</v>
      </c>
      <c r="H26" s="27" t="str">
        <f t="shared" si="6"/>
        <v>N/A</v>
      </c>
      <c r="I26" s="8">
        <v>5.1040000000000001</v>
      </c>
      <c r="J26" s="8">
        <v>-33.9</v>
      </c>
      <c r="K26" s="5" t="s">
        <v>213</v>
      </c>
      <c r="L26" s="111" t="str">
        <f t="shared" si="3"/>
        <v>N/A</v>
      </c>
    </row>
    <row r="27" spans="1:12" ht="25" x14ac:dyDescent="0.25">
      <c r="A27" s="134" t="s">
        <v>951</v>
      </c>
      <c r="B27" s="22" t="s">
        <v>213</v>
      </c>
      <c r="C27" s="10">
        <v>3186.3609360999999</v>
      </c>
      <c r="D27" s="27" t="str">
        <f t="shared" si="4"/>
        <v>N/A</v>
      </c>
      <c r="E27" s="10">
        <v>3142.5059121999998</v>
      </c>
      <c r="F27" s="27" t="str">
        <f t="shared" si="5"/>
        <v>N/A</v>
      </c>
      <c r="G27" s="10">
        <v>2646.0624327</v>
      </c>
      <c r="H27" s="27" t="str">
        <f t="shared" si="6"/>
        <v>N/A</v>
      </c>
      <c r="I27" s="8">
        <v>-1.38</v>
      </c>
      <c r="J27" s="8">
        <v>-15.8</v>
      </c>
      <c r="K27" s="5" t="s">
        <v>213</v>
      </c>
      <c r="L27" s="111" t="str">
        <f t="shared" si="3"/>
        <v>N/A</v>
      </c>
    </row>
    <row r="28" spans="1:12" x14ac:dyDescent="0.25">
      <c r="A28" s="144" t="s">
        <v>138</v>
      </c>
      <c r="B28" s="1" t="s">
        <v>213</v>
      </c>
      <c r="C28" s="23">
        <v>0</v>
      </c>
      <c r="D28" s="27" t="str">
        <f>IF($B28="N/A","N/A",IF(C28&gt;10,"No",IF(C28&lt;-10,"No","Yes")))</f>
        <v>N/A</v>
      </c>
      <c r="E28" s="23">
        <v>0</v>
      </c>
      <c r="F28" s="27" t="str">
        <f>IF($B28="N/A","N/A",IF(E28&gt;10,"No",IF(E28&lt;-10,"No","Yes")))</f>
        <v>N/A</v>
      </c>
      <c r="G28" s="23">
        <v>0</v>
      </c>
      <c r="H28" s="27" t="str">
        <f>IF($B28="N/A","N/A",IF(G28&gt;10,"No",IF(G28&lt;-10,"No","Yes")))</f>
        <v>N/A</v>
      </c>
      <c r="I28" s="8" t="s">
        <v>1748</v>
      </c>
      <c r="J28" s="8" t="s">
        <v>1748</v>
      </c>
      <c r="K28" s="23" t="s">
        <v>213</v>
      </c>
      <c r="L28" s="111" t="str">
        <f>IF(J28="Div by 0", "N/A", IF(K28="N/A","N/A", IF(J28&gt;VALUE(MID(K28,1,2)), "No", IF(J28&lt;-1*VALUE(MID(K28,1,2)), "No", "Yes"))))</f>
        <v>N/A</v>
      </c>
    </row>
    <row r="29" spans="1:12" x14ac:dyDescent="0.25">
      <c r="A29" s="134" t="s">
        <v>139</v>
      </c>
      <c r="B29" s="30" t="s">
        <v>213</v>
      </c>
      <c r="C29" s="4">
        <v>0</v>
      </c>
      <c r="D29" s="27" t="str">
        <f>IF($B29="N/A","N/A",IF(C29&gt;10,"No",IF(C29&lt;-10,"No","Yes")))</f>
        <v>N/A</v>
      </c>
      <c r="E29" s="4">
        <v>0</v>
      </c>
      <c r="F29" s="27" t="str">
        <f>IF($B29="N/A","N/A",IF(E29&gt;10,"No",IF(E29&lt;-10,"No","Yes")))</f>
        <v>N/A</v>
      </c>
      <c r="G29" s="4">
        <v>0</v>
      </c>
      <c r="H29" s="27" t="str">
        <f>IF($B29="N/A","N/A",IF(G29&gt;10,"No",IF(G29&lt;-10,"No","Yes")))</f>
        <v>N/A</v>
      </c>
      <c r="I29" s="8" t="s">
        <v>1748</v>
      </c>
      <c r="J29" s="8" t="s">
        <v>1748</v>
      </c>
      <c r="K29" s="5" t="s">
        <v>213</v>
      </c>
      <c r="L29" s="111" t="str">
        <f>IF(J29="Div by 0", "N/A", IF(K29="N/A","N/A", IF(J29&gt;VALUE(MID(K29,1,2)), "No", IF(J29&lt;-1*VALUE(MID(K29,1,2)), "No", "Yes"))))</f>
        <v>N/A</v>
      </c>
    </row>
    <row r="30" spans="1:12" x14ac:dyDescent="0.25">
      <c r="A30" s="144" t="s">
        <v>140</v>
      </c>
      <c r="B30" s="23" t="s">
        <v>213</v>
      </c>
      <c r="C30" s="23">
        <v>0</v>
      </c>
      <c r="D30" s="27" t="str">
        <f>IF($B30="N/A","N/A",IF(C30&gt;10,"No",IF(C30&lt;-10,"No","Yes")))</f>
        <v>N/A</v>
      </c>
      <c r="E30" s="23">
        <v>0</v>
      </c>
      <c r="F30" s="27" t="str">
        <f>IF($B30="N/A","N/A",IF(E30&gt;10,"No",IF(E30&lt;-10,"No","Yes")))</f>
        <v>N/A</v>
      </c>
      <c r="G30" s="23">
        <v>0</v>
      </c>
      <c r="H30" s="27" t="str">
        <f>IF($B30="N/A","N/A",IF(G30&gt;10,"No",IF(G30&lt;-10,"No","Yes")))</f>
        <v>N/A</v>
      </c>
      <c r="I30" s="8" t="s">
        <v>1748</v>
      </c>
      <c r="J30" s="8" t="s">
        <v>1748</v>
      </c>
      <c r="K30" s="23" t="s">
        <v>213</v>
      </c>
      <c r="L30" s="111" t="str">
        <f>IF(J30="Div by 0", "N/A", IF(K30="N/A","N/A", IF(J30&gt;VALUE(MID(K30,1,2)), "No", IF(J30&lt;-1*VALUE(MID(K30,1,2)), "No", "Yes"))))</f>
        <v>N/A</v>
      </c>
    </row>
    <row r="31" spans="1:12" x14ac:dyDescent="0.25">
      <c r="A31" s="134" t="s">
        <v>141</v>
      </c>
      <c r="B31" s="22" t="s">
        <v>213</v>
      </c>
      <c r="C31" s="4">
        <v>0</v>
      </c>
      <c r="D31" s="27" t="str">
        <f>IF($B31="N/A","N/A",IF(C31&gt;10,"No",IF(C31&lt;-10,"No","Yes")))</f>
        <v>N/A</v>
      </c>
      <c r="E31" s="4">
        <v>0</v>
      </c>
      <c r="F31" s="27" t="str">
        <f>IF($B31="N/A","N/A",IF(E31&gt;10,"No",IF(E31&lt;-10,"No","Yes")))</f>
        <v>N/A</v>
      </c>
      <c r="G31" s="4">
        <v>0</v>
      </c>
      <c r="H31" s="27" t="str">
        <f>IF($B31="N/A","N/A",IF(G31&gt;10,"No",IF(G31&lt;-10,"No","Yes")))</f>
        <v>N/A</v>
      </c>
      <c r="I31" s="8" t="s">
        <v>1748</v>
      </c>
      <c r="J31" s="8" t="s">
        <v>1748</v>
      </c>
      <c r="K31" s="5" t="s">
        <v>213</v>
      </c>
      <c r="L31" s="111" t="str">
        <f>IF(J31="Div by 0", "N/A", IF(K31="N/A","N/A", IF(J31&gt;VALUE(MID(K31,1,2)), "No", IF(J31&lt;-1*VALUE(MID(K31,1,2)), "No", "Yes"))))</f>
        <v>N/A</v>
      </c>
    </row>
    <row r="32" spans="1:12" ht="12.75" customHeight="1" x14ac:dyDescent="0.25">
      <c r="A32" s="150" t="s">
        <v>142</v>
      </c>
      <c r="B32" s="127" t="s">
        <v>213</v>
      </c>
      <c r="C32" s="127">
        <v>0</v>
      </c>
      <c r="D32" s="151" t="str">
        <f>IF($B32="N/A","N/A",IF(C32&gt;10,"No",IF(C32&lt;-10,"No","Yes")))</f>
        <v>N/A</v>
      </c>
      <c r="E32" s="127">
        <v>0</v>
      </c>
      <c r="F32" s="151" t="str">
        <f>IF($B32="N/A","N/A",IF(E32&gt;10,"No",IF(E32&lt;-10,"No","Yes")))</f>
        <v>N/A</v>
      </c>
      <c r="G32" s="127">
        <v>0</v>
      </c>
      <c r="H32" s="151" t="str">
        <f>IF($B32="N/A","N/A",IF(G32&gt;10,"No",IF(G32&lt;-10,"No","Yes")))</f>
        <v>N/A</v>
      </c>
      <c r="I32" s="152" t="s">
        <v>1748</v>
      </c>
      <c r="J32" s="152" t="s">
        <v>1748</v>
      </c>
      <c r="K32" s="127" t="s">
        <v>213</v>
      </c>
      <c r="L32" s="122" t="str">
        <f>IF(J32="Div by 0", "N/A", IF(K32="N/A","N/A", IF(J32&gt;VALUE(MID(K32,1,2)), "No", IF(J32&lt;-1*VALUE(MID(K32,1,2)), "No", "Yes"))))</f>
        <v>N/A</v>
      </c>
    </row>
    <row r="33" spans="1:12" s="13" customFormat="1" ht="12" customHeight="1" x14ac:dyDescent="0.25">
      <c r="A33" s="197" t="s">
        <v>1633</v>
      </c>
      <c r="B33" s="198"/>
      <c r="C33" s="198"/>
      <c r="D33" s="198"/>
      <c r="E33" s="198"/>
      <c r="F33" s="198"/>
      <c r="G33" s="198"/>
      <c r="H33" s="198"/>
      <c r="I33" s="198"/>
      <c r="J33" s="198"/>
      <c r="K33" s="198"/>
      <c r="L33" s="199"/>
    </row>
    <row r="34" spans="1:12" s="13" customFormat="1" ht="12.75" customHeight="1" x14ac:dyDescent="0.25">
      <c r="A34" s="192" t="s">
        <v>1631</v>
      </c>
      <c r="B34" s="193"/>
      <c r="C34" s="193"/>
      <c r="D34" s="193"/>
      <c r="E34" s="193"/>
      <c r="F34" s="193"/>
      <c r="G34" s="193"/>
      <c r="H34" s="193"/>
      <c r="I34" s="193"/>
      <c r="J34" s="193"/>
      <c r="K34" s="193"/>
      <c r="L34" s="194"/>
    </row>
    <row r="35" spans="1:12" s="13" customFormat="1" x14ac:dyDescent="0.25">
      <c r="A35" s="195" t="s">
        <v>1732</v>
      </c>
      <c r="B35" s="195"/>
      <c r="C35" s="195"/>
      <c r="D35" s="195"/>
      <c r="E35" s="195"/>
      <c r="F35" s="195"/>
      <c r="G35" s="195"/>
      <c r="H35" s="195"/>
      <c r="I35" s="195"/>
      <c r="J35" s="195"/>
      <c r="K35" s="195"/>
      <c r="L35" s="196"/>
    </row>
    <row r="36" spans="1:12" x14ac:dyDescent="0.25">
      <c r="A36" s="33"/>
      <c r="B36" s="30"/>
      <c r="C36" s="4"/>
      <c r="D36" s="4"/>
    </row>
    <row r="37" spans="1:12" x14ac:dyDescent="0.25">
      <c r="A37" s="2"/>
      <c r="B37" s="30"/>
      <c r="C37" s="4"/>
      <c r="D37" s="4"/>
    </row>
    <row r="38" spans="1:12" x14ac:dyDescent="0.25">
      <c r="A38" s="2"/>
      <c r="B38" s="33"/>
      <c r="C38" s="4"/>
      <c r="D38" s="4"/>
    </row>
    <row r="39" spans="1:12" x14ac:dyDescent="0.25">
      <c r="A39" s="33"/>
      <c r="B39" s="30"/>
      <c r="C39" s="4"/>
      <c r="D39" s="4"/>
    </row>
    <row r="40" spans="1:12" x14ac:dyDescent="0.25">
      <c r="A40" s="35"/>
      <c r="B40" s="30"/>
      <c r="C40" s="4"/>
      <c r="D40" s="4"/>
    </row>
    <row r="41" spans="1:12" x14ac:dyDescent="0.25">
      <c r="A41" s="35"/>
      <c r="B41" s="30"/>
    </row>
    <row r="42" spans="1:12" x14ac:dyDescent="0.25">
      <c r="A42" s="35"/>
      <c r="B42" s="30"/>
    </row>
    <row r="43" spans="1:12" x14ac:dyDescent="0.25">
      <c r="A43" s="35"/>
      <c r="B43" s="30"/>
    </row>
    <row r="44" spans="1:12" x14ac:dyDescent="0.25">
      <c r="A44" s="35"/>
      <c r="B44" s="30"/>
    </row>
    <row r="45" spans="1:12" x14ac:dyDescent="0.25">
      <c r="A45" s="35"/>
      <c r="B45" s="30"/>
    </row>
    <row r="46" spans="1:12" x14ac:dyDescent="0.25">
      <c r="A46" s="35"/>
      <c r="B46" s="30"/>
    </row>
    <row r="47" spans="1:12" x14ac:dyDescent="0.25">
      <c r="A47" s="35"/>
      <c r="B47" s="33"/>
    </row>
    <row r="48" spans="1:12" x14ac:dyDescent="0.25">
      <c r="A48" s="33"/>
      <c r="B48" s="33"/>
    </row>
    <row r="49" spans="1:2" x14ac:dyDescent="0.25">
      <c r="A49" s="33"/>
      <c r="B49" s="33"/>
    </row>
    <row r="50" spans="1:2" x14ac:dyDescent="0.25">
      <c r="A50" s="33"/>
      <c r="B50" s="33"/>
    </row>
    <row r="51" spans="1:2" x14ac:dyDescent="0.25">
      <c r="A51" s="33"/>
      <c r="B51" s="33"/>
    </row>
    <row r="52" spans="1:2" x14ac:dyDescent="0.25">
      <c r="A52" s="33"/>
      <c r="B52" s="33"/>
    </row>
    <row r="53" spans="1:2" x14ac:dyDescent="0.25">
      <c r="A53" s="33"/>
      <c r="B53" s="33"/>
    </row>
    <row r="54" spans="1:2" x14ac:dyDescent="0.25">
      <c r="A54" s="33"/>
      <c r="B54" s="33"/>
    </row>
    <row r="55" spans="1:2" x14ac:dyDescent="0.25">
      <c r="A55" s="33"/>
    </row>
  </sheetData>
  <mergeCells count="7">
    <mergeCell ref="A35:L35"/>
    <mergeCell ref="A34:L34"/>
    <mergeCell ref="A33:L33"/>
    <mergeCell ref="A1:L1"/>
    <mergeCell ref="A4:L4"/>
    <mergeCell ref="A2:L2"/>
    <mergeCell ref="A3:L3"/>
  </mergeCells>
  <printOptions headings="1"/>
  <pageMargins left="0.75" right="0.75" top="1" bottom="0.75" header="0.5" footer="0.5"/>
  <pageSetup scale="51" fitToHeight="20" orientation="landscape" useFirstPageNumber="1" r:id="rId1"/>
  <headerFooter alignWithMargins="0">
    <oddFooter>&amp;R&amp;A Page &amp;P</oddFooter>
  </headerFooter>
  <tableParts count="1">
    <tablePart r:id="rId2"/>
  </tablePart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N362"/>
  <sheetViews>
    <sheetView zoomScaleNormal="100" zoomScaleSheetLayoutView="90" workbookViewId="0">
      <pane xSplit="2" ySplit="5" topLeftCell="F32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34" customWidth="1"/>
    <col min="2" max="2" width="16.81640625" style="34"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26.81640625" style="13" customWidth="1"/>
    <col min="12" max="12" width="24.453125" style="26" customWidth="1"/>
    <col min="13" max="16384" width="9.1796875" style="26"/>
  </cols>
  <sheetData>
    <row r="1" spans="1:14" s="12" customFormat="1" ht="18.75" customHeight="1" x14ac:dyDescent="0.25">
      <c r="A1" s="183" t="s">
        <v>1726</v>
      </c>
      <c r="B1" s="184"/>
      <c r="C1" s="184"/>
      <c r="D1" s="184"/>
      <c r="E1" s="184"/>
      <c r="F1" s="184"/>
      <c r="G1" s="184"/>
      <c r="H1" s="184"/>
      <c r="I1" s="184"/>
      <c r="J1" s="184"/>
      <c r="K1" s="184"/>
      <c r="L1" s="185"/>
    </row>
    <row r="2" spans="1:14" ht="24.75" customHeight="1" x14ac:dyDescent="0.3">
      <c r="A2" s="206" t="s">
        <v>1591</v>
      </c>
      <c r="B2" s="207"/>
      <c r="C2" s="207"/>
      <c r="D2" s="207"/>
      <c r="E2" s="207"/>
      <c r="F2" s="207"/>
      <c r="G2" s="207"/>
      <c r="H2" s="207"/>
      <c r="I2" s="207"/>
      <c r="J2" s="207"/>
      <c r="K2" s="207"/>
      <c r="L2" s="208"/>
    </row>
    <row r="3" spans="1:14" s="13" customFormat="1" ht="13" x14ac:dyDescent="0.3">
      <c r="A3" s="189" t="s">
        <v>1747</v>
      </c>
      <c r="B3" s="190"/>
      <c r="C3" s="190"/>
      <c r="D3" s="190"/>
      <c r="E3" s="190"/>
      <c r="F3" s="190"/>
      <c r="G3" s="190"/>
      <c r="H3" s="190"/>
      <c r="I3" s="190"/>
      <c r="J3" s="190"/>
      <c r="K3" s="190"/>
      <c r="L3" s="191"/>
    </row>
    <row r="4" spans="1:14" s="13" customFormat="1" ht="13" x14ac:dyDescent="0.3">
      <c r="A4" s="203" t="s">
        <v>648</v>
      </c>
      <c r="B4" s="204"/>
      <c r="C4" s="204"/>
      <c r="D4" s="204"/>
      <c r="E4" s="204"/>
      <c r="F4" s="204"/>
      <c r="G4" s="204"/>
      <c r="H4" s="204"/>
      <c r="I4" s="204"/>
      <c r="J4" s="204"/>
      <c r="K4" s="204"/>
      <c r="L4" s="205"/>
    </row>
    <row r="5" spans="1:14" ht="52" x14ac:dyDescent="0.3">
      <c r="A5" s="146" t="s">
        <v>11</v>
      </c>
      <c r="B5" s="115" t="s">
        <v>212</v>
      </c>
      <c r="C5" s="115" t="s">
        <v>649</v>
      </c>
      <c r="D5" s="115" t="s">
        <v>1724</v>
      </c>
      <c r="E5" s="115" t="s">
        <v>1694</v>
      </c>
      <c r="F5" s="115" t="s">
        <v>1721</v>
      </c>
      <c r="G5" s="115" t="s">
        <v>1718</v>
      </c>
      <c r="H5" s="115" t="s">
        <v>1719</v>
      </c>
      <c r="I5" s="147" t="s">
        <v>1725</v>
      </c>
      <c r="J5" s="147" t="s">
        <v>1722</v>
      </c>
      <c r="K5" s="148" t="s">
        <v>741</v>
      </c>
      <c r="L5" s="149" t="s">
        <v>740</v>
      </c>
    </row>
    <row r="6" spans="1:14" x14ac:dyDescent="0.25">
      <c r="A6" s="153" t="s">
        <v>0</v>
      </c>
      <c r="B6" s="23" t="s">
        <v>213</v>
      </c>
      <c r="C6" s="23">
        <v>1165407</v>
      </c>
      <c r="D6" s="27" t="str">
        <f>IF($B6="N/A","N/A",IF(C6&gt;10,"No",IF(C6&lt;-10,"No","Yes")))</f>
        <v>N/A</v>
      </c>
      <c r="E6" s="23">
        <v>1223461</v>
      </c>
      <c r="F6" s="27" t="str">
        <f>IF($B6="N/A","N/A",IF(E6&gt;10,"No",IF(E6&lt;-10,"No","Yes")))</f>
        <v>N/A</v>
      </c>
      <c r="G6" s="23">
        <v>1276288</v>
      </c>
      <c r="H6" s="27" t="str">
        <f>IF($B6="N/A","N/A",IF(G6&gt;10,"No",IF(G6&lt;-10,"No","Yes")))</f>
        <v>N/A</v>
      </c>
      <c r="I6" s="8">
        <v>4.9809999999999999</v>
      </c>
      <c r="J6" s="8">
        <v>4.3179999999999996</v>
      </c>
      <c r="K6" s="31" t="s">
        <v>736</v>
      </c>
      <c r="L6" s="111" t="str">
        <f>IF(J6="Div by 0", "N/A", IF(K6="N/A","N/A", IF(J6&gt;VALUE(MID(K6,1,2)), "No", IF(J6&lt;-1*VALUE(MID(K6,1,2)), "No", "Yes"))))</f>
        <v>Yes</v>
      </c>
    </row>
    <row r="7" spans="1:14" x14ac:dyDescent="0.25">
      <c r="A7" s="144" t="s">
        <v>59</v>
      </c>
      <c r="B7" s="23" t="s">
        <v>213</v>
      </c>
      <c r="C7" s="23">
        <v>984327.43</v>
      </c>
      <c r="D7" s="27" t="str">
        <f>IF($B7="N/A","N/A",IF(C7&gt;10,"No",IF(C7&lt;-10,"No","Yes")))</f>
        <v>N/A</v>
      </c>
      <c r="E7" s="23">
        <v>1040040.57</v>
      </c>
      <c r="F7" s="27" t="str">
        <f>IF($B7="N/A","N/A",IF(E7&gt;10,"No",IF(E7&lt;-10,"No","Yes")))</f>
        <v>N/A</v>
      </c>
      <c r="G7" s="23">
        <v>1087873.2</v>
      </c>
      <c r="H7" s="27" t="str">
        <f>IF($B7="N/A","N/A",IF(G7&gt;10,"No",IF(G7&lt;-10,"No","Yes")))</f>
        <v>N/A</v>
      </c>
      <c r="I7" s="8">
        <v>5.66</v>
      </c>
      <c r="J7" s="8">
        <v>4.5990000000000002</v>
      </c>
      <c r="K7" s="31" t="s">
        <v>737</v>
      </c>
      <c r="L7" s="111" t="str">
        <f>IF(J7="Div by 0", "N/A", IF(K7="N/A","N/A", IF(J7&gt;VALUE(MID(K7,1,2)), "No", IF(J7&lt;-1*VALUE(MID(K7,1,2)), "No", "Yes"))))</f>
        <v>Yes</v>
      </c>
    </row>
    <row r="8" spans="1:14" x14ac:dyDescent="0.25">
      <c r="A8" s="154" t="s">
        <v>143</v>
      </c>
      <c r="B8" s="23" t="s">
        <v>213</v>
      </c>
      <c r="C8" s="23">
        <v>139934</v>
      </c>
      <c r="D8" s="27" t="str">
        <f>IF($B8="N/A","N/A",IF(C8&gt;10,"No",IF(C8&lt;-10,"No","Yes")))</f>
        <v>N/A</v>
      </c>
      <c r="E8" s="23">
        <v>139177</v>
      </c>
      <c r="F8" s="27" t="str">
        <f>IF($B8="N/A","N/A",IF(E8&gt;10,"No",IF(E8&lt;-10,"No","Yes")))</f>
        <v>N/A</v>
      </c>
      <c r="G8" s="23">
        <v>160368</v>
      </c>
      <c r="H8" s="27" t="str">
        <f>IF($B8="N/A","N/A",IF(G8&gt;10,"No",IF(G8&lt;-10,"No","Yes")))</f>
        <v>N/A</v>
      </c>
      <c r="I8" s="8">
        <v>-0.54100000000000004</v>
      </c>
      <c r="J8" s="8">
        <v>15.23</v>
      </c>
      <c r="K8" s="23" t="s">
        <v>213</v>
      </c>
      <c r="L8" s="111" t="str">
        <f>IF(J8="Div by 0", "N/A", IF(K8="N/A","N/A", IF(J8&gt;VALUE(MID(K8,1,2)), "No", IF(J8&lt;-1*VALUE(MID(K8,1,2)), "No", "Yes"))))</f>
        <v>N/A</v>
      </c>
    </row>
    <row r="9" spans="1:14" x14ac:dyDescent="0.25">
      <c r="A9" s="144" t="s">
        <v>678</v>
      </c>
      <c r="B9" s="23" t="s">
        <v>213</v>
      </c>
      <c r="C9" s="23">
        <v>133257</v>
      </c>
      <c r="D9" s="27" t="str">
        <f t="shared" ref="D9:D11" si="0">IF($B9="N/A","N/A",IF(C9&gt;10,"No",IF(C9&lt;-10,"No","Yes")))</f>
        <v>N/A</v>
      </c>
      <c r="E9" s="23">
        <v>132924</v>
      </c>
      <c r="F9" s="27" t="str">
        <f t="shared" ref="F9:F11" si="1">IF($B9="N/A","N/A",IF(E9&gt;10,"No",IF(E9&lt;-10,"No","Yes")))</f>
        <v>N/A</v>
      </c>
      <c r="G9" s="23">
        <v>152871</v>
      </c>
      <c r="H9" s="27" t="str">
        <f t="shared" ref="H9:H11" si="2">IF($B9="N/A","N/A",IF(G9&gt;10,"No",IF(G9&lt;-10,"No","Yes")))</f>
        <v>N/A</v>
      </c>
      <c r="I9" s="8">
        <v>-0.25</v>
      </c>
      <c r="J9" s="8">
        <v>15.01</v>
      </c>
      <c r="K9" s="23" t="s">
        <v>213</v>
      </c>
      <c r="L9" s="111" t="str">
        <f t="shared" ref="L9:L11" si="3">IF(J9="Div by 0", "N/A", IF(K9="N/A","N/A", IF(J9&gt;VALUE(MID(K9,1,2)), "No", IF(J9&lt;-1*VALUE(MID(K9,1,2)), "No", "Yes"))))</f>
        <v>N/A</v>
      </c>
    </row>
    <row r="10" spans="1:14" x14ac:dyDescent="0.25">
      <c r="A10" s="144" t="s">
        <v>423</v>
      </c>
      <c r="B10" s="23" t="s">
        <v>213</v>
      </c>
      <c r="C10" s="23">
        <v>6676</v>
      </c>
      <c r="D10" s="27" t="str">
        <f t="shared" si="0"/>
        <v>N/A</v>
      </c>
      <c r="E10" s="23">
        <v>6253</v>
      </c>
      <c r="F10" s="27" t="str">
        <f t="shared" si="1"/>
        <v>N/A</v>
      </c>
      <c r="G10" s="23">
        <v>7497</v>
      </c>
      <c r="H10" s="27" t="str">
        <f t="shared" si="2"/>
        <v>N/A</v>
      </c>
      <c r="I10" s="8">
        <v>-6.34</v>
      </c>
      <c r="J10" s="8">
        <v>19.89</v>
      </c>
      <c r="K10" s="23" t="s">
        <v>213</v>
      </c>
      <c r="L10" s="111" t="str">
        <f t="shared" si="3"/>
        <v>N/A</v>
      </c>
    </row>
    <row r="11" spans="1:14" x14ac:dyDescent="0.25">
      <c r="A11" s="144" t="s">
        <v>169</v>
      </c>
      <c r="B11" s="23" t="s">
        <v>213</v>
      </c>
      <c r="C11" s="4">
        <v>12.007307318000001</v>
      </c>
      <c r="D11" s="27" t="str">
        <f t="shared" si="0"/>
        <v>N/A</v>
      </c>
      <c r="E11" s="4">
        <v>11.375679323</v>
      </c>
      <c r="F11" s="27" t="str">
        <f t="shared" si="1"/>
        <v>N/A</v>
      </c>
      <c r="G11" s="4">
        <v>12.565189048000001</v>
      </c>
      <c r="H11" s="27" t="str">
        <f t="shared" si="2"/>
        <v>N/A</v>
      </c>
      <c r="I11" s="8">
        <v>-5.26</v>
      </c>
      <c r="J11" s="8">
        <v>10.46</v>
      </c>
      <c r="K11" s="23" t="s">
        <v>213</v>
      </c>
      <c r="L11" s="111" t="str">
        <f t="shared" si="3"/>
        <v>N/A</v>
      </c>
    </row>
    <row r="12" spans="1:14" x14ac:dyDescent="0.25">
      <c r="A12" s="144" t="s">
        <v>144</v>
      </c>
      <c r="B12" s="23" t="s">
        <v>213</v>
      </c>
      <c r="C12" s="23">
        <v>99513.25</v>
      </c>
      <c r="D12" s="27" t="str">
        <f>IF($B12="N/A","N/A",IF(C12&gt;10,"No",IF(C12&lt;-10,"No","Yes")))</f>
        <v>N/A</v>
      </c>
      <c r="E12" s="23">
        <v>99294.916666999998</v>
      </c>
      <c r="F12" s="27" t="str">
        <f>IF($B12="N/A","N/A",IF(E12&gt;10,"No",IF(E12&lt;-10,"No","Yes")))</f>
        <v>N/A</v>
      </c>
      <c r="G12" s="23">
        <v>111920.58332999999</v>
      </c>
      <c r="H12" s="27" t="str">
        <f>IF($B12="N/A","N/A",IF(G12&gt;10,"No",IF(G12&lt;-10,"No","Yes")))</f>
        <v>N/A</v>
      </c>
      <c r="I12" s="8">
        <v>-0.219</v>
      </c>
      <c r="J12" s="8">
        <v>12.72</v>
      </c>
      <c r="K12" s="23" t="s">
        <v>213</v>
      </c>
      <c r="L12" s="111" t="str">
        <f>IF(J12="Div by 0", "N/A", IF(K12="N/A","N/A", IF(J12&gt;VALUE(MID(K12,1,2)), "No", IF(J12&lt;-1*VALUE(MID(K12,1,2)), "No", "Yes"))))</f>
        <v>N/A</v>
      </c>
    </row>
    <row r="13" spans="1:14" x14ac:dyDescent="0.25">
      <c r="A13" s="110" t="s">
        <v>364</v>
      </c>
      <c r="B13" s="43" t="s">
        <v>213</v>
      </c>
      <c r="C13" s="4">
        <v>97.799567018000005</v>
      </c>
      <c r="D13" s="40" t="str">
        <f>IF($B13="N/A","N/A",IF(C13&gt;=95,"Yes","No"))</f>
        <v>N/A</v>
      </c>
      <c r="E13" s="4">
        <v>97.974026144000007</v>
      </c>
      <c r="F13" s="40" t="str">
        <f>IF($B13="N/A","N/A",IF(E13&gt;=95,"Yes","No"))</f>
        <v>N/A</v>
      </c>
      <c r="G13" s="4">
        <v>98.221404573000001</v>
      </c>
      <c r="H13" s="27" t="str">
        <f>IF($B13="N/A","N/A",IF(G13&gt;=95,"Yes","No"))</f>
        <v>N/A</v>
      </c>
      <c r="I13" s="8">
        <v>0.1784</v>
      </c>
      <c r="J13" s="8">
        <v>0.2525</v>
      </c>
      <c r="K13" s="28" t="s">
        <v>737</v>
      </c>
      <c r="L13" s="111" t="str">
        <f t="shared" ref="L13:L70" si="4">IF(J13="Div by 0", "N/A", IF(K13="N/A","N/A", IF(J13&gt;VALUE(MID(K13,1,2)), "No", IF(J13&lt;-1*VALUE(MID(K13,1,2)), "No", "Yes"))))</f>
        <v>Yes</v>
      </c>
    </row>
    <row r="14" spans="1:14" x14ac:dyDescent="0.25">
      <c r="A14" s="155" t="s">
        <v>365</v>
      </c>
      <c r="B14" s="43" t="s">
        <v>213</v>
      </c>
      <c r="C14" s="44">
        <v>2.1831857882999999</v>
      </c>
      <c r="D14" s="45" t="str">
        <f>IF($B14="N/A","N/A",IF(C14&gt;10,"No",IF(C14&lt;-10,"No","Yes")))</f>
        <v>N/A</v>
      </c>
      <c r="E14" s="44">
        <v>2.0109345536999998</v>
      </c>
      <c r="F14" s="40" t="str">
        <f>IF($B14="N/A","N/A",IF(E14&gt;95,"Yes","No"))</f>
        <v>N/A</v>
      </c>
      <c r="G14" s="44">
        <v>1.7645703791</v>
      </c>
      <c r="H14" s="27" t="str">
        <f>IF($B14="N/A","N/A",IF(G14&gt;95,"Yes","No"))</f>
        <v>N/A</v>
      </c>
      <c r="I14" s="46">
        <v>-7.89</v>
      </c>
      <c r="J14" s="46">
        <v>-12.3</v>
      </c>
      <c r="K14" s="47" t="s">
        <v>213</v>
      </c>
      <c r="L14" s="111" t="str">
        <f t="shared" si="4"/>
        <v>N/A</v>
      </c>
      <c r="M14" s="34"/>
      <c r="N14" s="34"/>
    </row>
    <row r="15" spans="1:14" s="34" customFormat="1" x14ac:dyDescent="0.25">
      <c r="A15" s="155" t="s">
        <v>366</v>
      </c>
      <c r="B15" s="43" t="s">
        <v>213</v>
      </c>
      <c r="C15" s="44">
        <v>1.7247193500000001E-2</v>
      </c>
      <c r="D15" s="45" t="str">
        <f t="shared" ref="D15:D21" si="5">IF($B15="N/A","N/A",IF(C15&gt;10,"No",IF(C15&lt;-10,"No","Yes")))</f>
        <v>N/A</v>
      </c>
      <c r="E15" s="44">
        <v>1.5039302399999999E-2</v>
      </c>
      <c r="F15" s="45" t="str">
        <f t="shared" ref="F15:F21" si="6">IF($B15="N/A","N/A",IF(E15&gt;10,"No",IF(E15&lt;-10,"No","Yes")))</f>
        <v>N/A</v>
      </c>
      <c r="G15" s="44">
        <v>1.40250476E-2</v>
      </c>
      <c r="H15" s="48" t="str">
        <f t="shared" ref="H15:H21" si="7">IF($B15="N/A","N/A",IF(G15&gt;10,"No",IF(G15&lt;-10,"No","Yes")))</f>
        <v>N/A</v>
      </c>
      <c r="I15" s="46">
        <v>-12.8</v>
      </c>
      <c r="J15" s="46">
        <v>-6.74</v>
      </c>
      <c r="K15" s="47" t="s">
        <v>213</v>
      </c>
      <c r="L15" s="111" t="str">
        <f t="shared" si="4"/>
        <v>N/A</v>
      </c>
    </row>
    <row r="16" spans="1:14" s="34" customFormat="1" x14ac:dyDescent="0.25">
      <c r="A16" s="155" t="s">
        <v>367</v>
      </c>
      <c r="B16" s="43" t="s">
        <v>213</v>
      </c>
      <c r="C16" s="49">
        <v>25644</v>
      </c>
      <c r="D16" s="50" t="str">
        <f t="shared" si="5"/>
        <v>N/A</v>
      </c>
      <c r="E16" s="49">
        <v>24787</v>
      </c>
      <c r="F16" s="50" t="str">
        <f t="shared" si="6"/>
        <v>N/A</v>
      </c>
      <c r="G16" s="49">
        <v>22700</v>
      </c>
      <c r="H16" s="48" t="str">
        <f t="shared" si="7"/>
        <v>N/A</v>
      </c>
      <c r="I16" s="46">
        <v>-3.34</v>
      </c>
      <c r="J16" s="46">
        <v>-8.42</v>
      </c>
      <c r="K16" s="47" t="s">
        <v>213</v>
      </c>
      <c r="L16" s="111" t="str">
        <f t="shared" si="4"/>
        <v>N/A</v>
      </c>
    </row>
    <row r="17" spans="1:14" s="34" customFormat="1" x14ac:dyDescent="0.25">
      <c r="A17" s="156" t="s">
        <v>368</v>
      </c>
      <c r="B17" s="43" t="s">
        <v>213</v>
      </c>
      <c r="C17" s="44">
        <v>2.2004329818000001</v>
      </c>
      <c r="D17" s="48" t="str">
        <f t="shared" si="5"/>
        <v>N/A</v>
      </c>
      <c r="E17" s="44">
        <v>2.0259738560999998</v>
      </c>
      <c r="F17" s="48" t="str">
        <f t="shared" si="6"/>
        <v>N/A</v>
      </c>
      <c r="G17" s="44">
        <v>1.7785954266999999</v>
      </c>
      <c r="H17" s="48" t="str">
        <f t="shared" si="7"/>
        <v>N/A</v>
      </c>
      <c r="I17" s="46">
        <v>-7.93</v>
      </c>
      <c r="J17" s="46">
        <v>-12.2</v>
      </c>
      <c r="K17" s="47" t="s">
        <v>213</v>
      </c>
      <c r="L17" s="111" t="str">
        <f t="shared" si="4"/>
        <v>N/A</v>
      </c>
      <c r="M17" s="26"/>
      <c r="N17" s="26"/>
    </row>
    <row r="18" spans="1:14" x14ac:dyDescent="0.25">
      <c r="A18" s="155" t="s">
        <v>679</v>
      </c>
      <c r="B18" s="43" t="s">
        <v>213</v>
      </c>
      <c r="C18" s="44">
        <v>60.088129776999999</v>
      </c>
      <c r="D18" s="48" t="str">
        <f t="shared" si="5"/>
        <v>N/A</v>
      </c>
      <c r="E18" s="44">
        <v>56.892726025999998</v>
      </c>
      <c r="F18" s="48" t="str">
        <f t="shared" si="6"/>
        <v>N/A</v>
      </c>
      <c r="G18" s="44">
        <v>50.462555066</v>
      </c>
      <c r="H18" s="48" t="str">
        <f t="shared" si="7"/>
        <v>N/A</v>
      </c>
      <c r="I18" s="8">
        <v>-5.32</v>
      </c>
      <c r="J18" s="8">
        <v>-11.3</v>
      </c>
      <c r="K18" s="47" t="s">
        <v>213</v>
      </c>
      <c r="L18" s="111" t="str">
        <f t="shared" si="4"/>
        <v>N/A</v>
      </c>
    </row>
    <row r="19" spans="1:14" x14ac:dyDescent="0.25">
      <c r="A19" s="155" t="s">
        <v>680</v>
      </c>
      <c r="B19" s="43" t="s">
        <v>213</v>
      </c>
      <c r="C19" s="44">
        <v>15.812665730999999</v>
      </c>
      <c r="D19" s="48" t="str">
        <f t="shared" si="5"/>
        <v>N/A</v>
      </c>
      <c r="E19" s="44">
        <v>18.053818534000001</v>
      </c>
      <c r="F19" s="48" t="str">
        <f t="shared" si="6"/>
        <v>N/A</v>
      </c>
      <c r="G19" s="44">
        <v>12.982378855</v>
      </c>
      <c r="H19" s="48" t="str">
        <f t="shared" si="7"/>
        <v>N/A</v>
      </c>
      <c r="I19" s="8">
        <v>14.17</v>
      </c>
      <c r="J19" s="8">
        <v>-28.1</v>
      </c>
      <c r="K19" s="47" t="s">
        <v>213</v>
      </c>
      <c r="L19" s="111" t="str">
        <f t="shared" si="4"/>
        <v>N/A</v>
      </c>
    </row>
    <row r="20" spans="1:14" ht="25" x14ac:dyDescent="0.25">
      <c r="A20" s="155" t="s">
        <v>681</v>
      </c>
      <c r="B20" s="43" t="s">
        <v>213</v>
      </c>
      <c r="C20" s="44">
        <v>38.788800498999997</v>
      </c>
      <c r="D20" s="48" t="str">
        <f t="shared" si="5"/>
        <v>N/A</v>
      </c>
      <c r="E20" s="44">
        <v>41.848549642999998</v>
      </c>
      <c r="F20" s="48" t="str">
        <f t="shared" si="6"/>
        <v>N/A</v>
      </c>
      <c r="G20" s="44">
        <v>48.127753304000002</v>
      </c>
      <c r="H20" s="48" t="str">
        <f t="shared" si="7"/>
        <v>N/A</v>
      </c>
      <c r="I20" s="8">
        <v>7.8879999999999999</v>
      </c>
      <c r="J20" s="8">
        <v>15</v>
      </c>
      <c r="K20" s="47" t="s">
        <v>213</v>
      </c>
      <c r="L20" s="111" t="str">
        <f t="shared" si="4"/>
        <v>N/A</v>
      </c>
    </row>
    <row r="21" spans="1:14" ht="25" x14ac:dyDescent="0.25">
      <c r="A21" s="155" t="s">
        <v>682</v>
      </c>
      <c r="B21" s="43" t="s">
        <v>213</v>
      </c>
      <c r="C21" s="44">
        <v>0.86959912650000004</v>
      </c>
      <c r="D21" s="48" t="str">
        <f t="shared" si="5"/>
        <v>N/A</v>
      </c>
      <c r="E21" s="44">
        <v>0.48815911569999998</v>
      </c>
      <c r="F21" s="48" t="str">
        <f t="shared" si="6"/>
        <v>N/A</v>
      </c>
      <c r="G21" s="44">
        <v>0.37444933920000001</v>
      </c>
      <c r="H21" s="48" t="str">
        <f t="shared" si="7"/>
        <v>N/A</v>
      </c>
      <c r="I21" s="8">
        <v>-43.9</v>
      </c>
      <c r="J21" s="8">
        <v>-23.3</v>
      </c>
      <c r="K21" s="47" t="s">
        <v>213</v>
      </c>
      <c r="L21" s="111" t="str">
        <f t="shared" si="4"/>
        <v>N/A</v>
      </c>
    </row>
    <row r="22" spans="1:14" x14ac:dyDescent="0.25">
      <c r="A22" s="134" t="s">
        <v>1702</v>
      </c>
      <c r="B22" s="30" t="s">
        <v>217</v>
      </c>
      <c r="C22" s="1">
        <v>21</v>
      </c>
      <c r="D22" s="27" t="str">
        <f>IF($B22="N/A","N/A",IF(C22&gt;0,"No",IF(C22&lt;0,"No","Yes")))</f>
        <v>No</v>
      </c>
      <c r="E22" s="1">
        <v>12</v>
      </c>
      <c r="F22" s="27" t="str">
        <f>IF($B22="N/A","N/A",IF(E22&gt;0,"No",IF(E22&lt;0,"No","Yes")))</f>
        <v>No</v>
      </c>
      <c r="G22" s="1">
        <v>165</v>
      </c>
      <c r="H22" s="27" t="str">
        <f>IF($B22="N/A","N/A",IF(G22&gt;0,"No",IF(G22&lt;0,"No","Yes")))</f>
        <v>No</v>
      </c>
      <c r="I22" s="8">
        <v>-42.9</v>
      </c>
      <c r="J22" s="8">
        <v>1275</v>
      </c>
      <c r="K22" s="28" t="s">
        <v>213</v>
      </c>
      <c r="L22" s="111" t="str">
        <f t="shared" si="4"/>
        <v>N/A</v>
      </c>
    </row>
    <row r="23" spans="1:14" x14ac:dyDescent="0.25">
      <c r="A23" s="157" t="s">
        <v>145</v>
      </c>
      <c r="B23" s="30" t="s">
        <v>279</v>
      </c>
      <c r="C23" s="4">
        <v>3.6038912000000002E-3</v>
      </c>
      <c r="D23" s="27" t="str">
        <f>IF($B23="N/A","N/A",IF(C23&gt;=10,"No",IF(C23&lt;0,"No","Yes")))</f>
        <v>Yes</v>
      </c>
      <c r="E23" s="4">
        <v>1.9616480999999999E-3</v>
      </c>
      <c r="F23" s="27" t="str">
        <f>IF($B23="N/A","N/A",IF(E23&gt;=10,"No",IF(E23&lt;0,"No","Yes")))</f>
        <v>Yes</v>
      </c>
      <c r="G23" s="4">
        <v>2.5856233100000001E-2</v>
      </c>
      <c r="H23" s="27" t="str">
        <f>IF($B23="N/A","N/A",IF(G23&gt;=10,"No",IF(G23&lt;0,"No","Yes")))</f>
        <v>Yes</v>
      </c>
      <c r="I23" s="8">
        <v>-45.6</v>
      </c>
      <c r="J23" s="8">
        <v>1218</v>
      </c>
      <c r="K23" s="28" t="s">
        <v>213</v>
      </c>
      <c r="L23" s="111" t="str">
        <f t="shared" si="4"/>
        <v>N/A</v>
      </c>
    </row>
    <row r="24" spans="1:14" x14ac:dyDescent="0.25">
      <c r="A24" s="134" t="s">
        <v>424</v>
      </c>
      <c r="B24" s="22" t="s">
        <v>213</v>
      </c>
      <c r="C24" s="9">
        <v>100</v>
      </c>
      <c r="D24" s="48" t="str">
        <f t="shared" ref="D24:D27" si="8">IF($B24="N/A","N/A",IF(C24&gt;10,"No",IF(C24&lt;-10,"No","Yes")))</f>
        <v>N/A</v>
      </c>
      <c r="E24" s="9">
        <v>100</v>
      </c>
      <c r="F24" s="27" t="str">
        <f t="shared" ref="F24:F27" si="9">IF($B24="N/A","N/A",IF(E24&gt;10,"No",IF(E24&lt;-10,"No","Yes")))</f>
        <v>N/A</v>
      </c>
      <c r="G24" s="9">
        <v>96.363636364000001</v>
      </c>
      <c r="H24" s="27" t="str">
        <f t="shared" ref="H24:H27" si="10">IF($B24="N/A","N/A",IF(G24&gt;10,"No",IF(G24&lt;-10,"No","Yes")))</f>
        <v>N/A</v>
      </c>
      <c r="I24" s="8">
        <v>0</v>
      </c>
      <c r="J24" s="8">
        <v>-3.64</v>
      </c>
      <c r="K24" s="28" t="s">
        <v>213</v>
      </c>
      <c r="L24" s="111" t="str">
        <f t="shared" si="4"/>
        <v>N/A</v>
      </c>
    </row>
    <row r="25" spans="1:14" x14ac:dyDescent="0.25">
      <c r="A25" s="134" t="s">
        <v>425</v>
      </c>
      <c r="B25" s="22" t="s">
        <v>213</v>
      </c>
      <c r="C25" s="9">
        <v>4.7619047619000003</v>
      </c>
      <c r="D25" s="48" t="str">
        <f t="shared" si="8"/>
        <v>N/A</v>
      </c>
      <c r="E25" s="9">
        <v>4.1666666667000003</v>
      </c>
      <c r="F25" s="27" t="str">
        <f t="shared" si="9"/>
        <v>N/A</v>
      </c>
      <c r="G25" s="9">
        <v>11.212121212</v>
      </c>
      <c r="H25" s="27" t="str">
        <f t="shared" si="10"/>
        <v>N/A</v>
      </c>
      <c r="I25" s="8">
        <v>-12.5</v>
      </c>
      <c r="J25" s="8">
        <v>169.1</v>
      </c>
      <c r="K25" s="28" t="s">
        <v>213</v>
      </c>
      <c r="L25" s="111" t="str">
        <f t="shared" si="4"/>
        <v>N/A</v>
      </c>
    </row>
    <row r="26" spans="1:14" x14ac:dyDescent="0.25">
      <c r="A26" s="134" t="s">
        <v>421</v>
      </c>
      <c r="B26" s="22" t="s">
        <v>213</v>
      </c>
      <c r="C26" s="9">
        <v>0</v>
      </c>
      <c r="D26" s="48" t="str">
        <f t="shared" si="8"/>
        <v>N/A</v>
      </c>
      <c r="E26" s="9">
        <v>0</v>
      </c>
      <c r="F26" s="27" t="str">
        <f t="shared" si="9"/>
        <v>N/A</v>
      </c>
      <c r="G26" s="9">
        <v>0.60606060610000001</v>
      </c>
      <c r="H26" s="27" t="str">
        <f t="shared" si="10"/>
        <v>N/A</v>
      </c>
      <c r="I26" s="8" t="s">
        <v>1748</v>
      </c>
      <c r="J26" s="8" t="s">
        <v>1748</v>
      </c>
      <c r="K26" s="28" t="s">
        <v>213</v>
      </c>
      <c r="L26" s="111" t="str">
        <f t="shared" si="4"/>
        <v>N/A</v>
      </c>
    </row>
    <row r="27" spans="1:14" x14ac:dyDescent="0.25">
      <c r="A27" s="134" t="s">
        <v>422</v>
      </c>
      <c r="B27" s="22" t="s">
        <v>213</v>
      </c>
      <c r="C27" s="9">
        <v>0</v>
      </c>
      <c r="D27" s="48" t="str">
        <f t="shared" si="8"/>
        <v>N/A</v>
      </c>
      <c r="E27" s="9">
        <v>0</v>
      </c>
      <c r="F27" s="27" t="str">
        <f t="shared" si="9"/>
        <v>N/A</v>
      </c>
      <c r="G27" s="9">
        <v>0</v>
      </c>
      <c r="H27" s="27" t="str">
        <f t="shared" si="10"/>
        <v>N/A</v>
      </c>
      <c r="I27" s="8" t="s">
        <v>1748</v>
      </c>
      <c r="J27" s="8" t="s">
        <v>1748</v>
      </c>
      <c r="K27" s="28" t="s">
        <v>213</v>
      </c>
      <c r="L27" s="111" t="str">
        <f t="shared" si="4"/>
        <v>N/A</v>
      </c>
    </row>
    <row r="28" spans="1:14" x14ac:dyDescent="0.25">
      <c r="A28" s="134" t="s">
        <v>952</v>
      </c>
      <c r="B28" s="22" t="s">
        <v>213</v>
      </c>
      <c r="C28" s="44">
        <v>12.807456966</v>
      </c>
      <c r="D28" s="48" t="str">
        <f>IF($B28="N/A","N/A",IF(C28&gt;10,"No",IF(C28&lt;-10,"No","Yes")))</f>
        <v>N/A</v>
      </c>
      <c r="E28" s="44">
        <v>12.679194515000001</v>
      </c>
      <c r="F28" s="48" t="str">
        <f>IF($B28="N/A","N/A",IF(E28&gt;10,"No",IF(E28&lt;-10,"No","Yes")))</f>
        <v>N/A</v>
      </c>
      <c r="G28" s="44">
        <v>12.548970138</v>
      </c>
      <c r="H28" s="48" t="str">
        <f>IF($B28="N/A","N/A",IF(G28&gt;10,"No",IF(G28&lt;-10,"No","Yes")))</f>
        <v>N/A</v>
      </c>
      <c r="I28" s="8">
        <v>-1</v>
      </c>
      <c r="J28" s="8">
        <v>-1.03</v>
      </c>
      <c r="K28" s="47" t="s">
        <v>737</v>
      </c>
      <c r="L28" s="111" t="str">
        <f t="shared" si="4"/>
        <v>Yes</v>
      </c>
      <c r="M28" s="34"/>
      <c r="N28" s="34"/>
    </row>
    <row r="29" spans="1:14" s="34" customFormat="1" x14ac:dyDescent="0.25">
      <c r="A29" s="134" t="s">
        <v>953</v>
      </c>
      <c r="B29" s="22" t="s">
        <v>213</v>
      </c>
      <c r="C29" s="44">
        <v>0</v>
      </c>
      <c r="D29" s="48" t="str">
        <f>IF($B29="N/A","N/A",IF(C29&gt;10,"No",IF(C29&lt;-10,"No","Yes")))</f>
        <v>N/A</v>
      </c>
      <c r="E29" s="44">
        <v>0</v>
      </c>
      <c r="F29" s="48" t="str">
        <f>IF($B29="N/A","N/A",IF(E29&gt;10,"No",IF(E29&lt;-10,"No","Yes")))</f>
        <v>N/A</v>
      </c>
      <c r="G29" s="44">
        <v>0</v>
      </c>
      <c r="H29" s="48" t="str">
        <f>IF($B29="N/A","N/A",IF(G29&gt;10,"No",IF(G29&lt;-10,"No","Yes")))</f>
        <v>N/A</v>
      </c>
      <c r="I29" s="8" t="s">
        <v>1748</v>
      </c>
      <c r="J29" s="8" t="s">
        <v>1748</v>
      </c>
      <c r="K29" s="47" t="s">
        <v>737</v>
      </c>
      <c r="L29" s="111" t="str">
        <f t="shared" si="4"/>
        <v>N/A</v>
      </c>
      <c r="M29" s="26"/>
      <c r="N29" s="26"/>
    </row>
    <row r="30" spans="1:14" x14ac:dyDescent="0.25">
      <c r="A30" s="134" t="s">
        <v>20</v>
      </c>
      <c r="B30" s="30" t="s">
        <v>280</v>
      </c>
      <c r="C30" s="9">
        <v>99.836623599999996</v>
      </c>
      <c r="D30" s="27" t="str">
        <f>IF($B30="N/A","N/A",IF(C30&gt;=98,"Yes","No"))</f>
        <v>Yes</v>
      </c>
      <c r="E30" s="9">
        <v>99.807022864000004</v>
      </c>
      <c r="F30" s="27" t="str">
        <f>IF($B30="N/A","N/A",IF(E30&gt;=98,"Yes","No"))</f>
        <v>Yes</v>
      </c>
      <c r="G30" s="9">
        <v>99.802317345000006</v>
      </c>
      <c r="H30" s="27" t="str">
        <f>IF($B30="N/A","N/A",IF(G30&gt;=98,"Yes","No"))</f>
        <v>Yes</v>
      </c>
      <c r="I30" s="8">
        <v>-0.03</v>
      </c>
      <c r="J30" s="8">
        <v>-5.0000000000000001E-3</v>
      </c>
      <c r="K30" s="28" t="s">
        <v>737</v>
      </c>
      <c r="L30" s="111" t="str">
        <f t="shared" si="4"/>
        <v>Yes</v>
      </c>
    </row>
    <row r="31" spans="1:14" x14ac:dyDescent="0.25">
      <c r="A31" s="134" t="s">
        <v>18</v>
      </c>
      <c r="B31" s="30" t="s">
        <v>277</v>
      </c>
      <c r="C31" s="9">
        <v>100</v>
      </c>
      <c r="D31" s="27" t="str">
        <f>IF($B31="N/A","N/A",IF(C31&gt;=95,"Yes","No"))</f>
        <v>Yes</v>
      </c>
      <c r="E31" s="9">
        <v>100</v>
      </c>
      <c r="F31" s="27" t="str">
        <f>IF($B31="N/A","N/A",IF(E31&gt;=95,"Yes","No"))</f>
        <v>Yes</v>
      </c>
      <c r="G31" s="9">
        <v>100</v>
      </c>
      <c r="H31" s="27" t="str">
        <f>IF($B31="N/A","N/A",IF(G31&gt;=95,"Yes","No"))</f>
        <v>Yes</v>
      </c>
      <c r="I31" s="8">
        <v>0</v>
      </c>
      <c r="J31" s="8">
        <v>0</v>
      </c>
      <c r="K31" s="28" t="s">
        <v>737</v>
      </c>
      <c r="L31" s="111" t="str">
        <f t="shared" si="4"/>
        <v>Yes</v>
      </c>
    </row>
    <row r="32" spans="1:14" x14ac:dyDescent="0.25">
      <c r="A32" s="134" t="s">
        <v>23</v>
      </c>
      <c r="B32" s="22" t="s">
        <v>213</v>
      </c>
      <c r="C32" s="9">
        <v>31.261010102</v>
      </c>
      <c r="D32" s="27" t="str">
        <f t="shared" ref="D32:D37" si="11">IF($B32="N/A","N/A",IF(C32&gt;10,"No",IF(C32&lt;-10,"No","Yes")))</f>
        <v>N/A</v>
      </c>
      <c r="E32" s="9">
        <v>31.097926293</v>
      </c>
      <c r="F32" s="27" t="str">
        <f t="shared" ref="F32:F37" si="12">IF($B32="N/A","N/A",IF(E32&gt;10,"No",IF(E32&lt;-10,"No","Yes")))</f>
        <v>N/A</v>
      </c>
      <c r="G32" s="9">
        <v>32.573604076999999</v>
      </c>
      <c r="H32" s="27" t="str">
        <f t="shared" ref="H32:H37" si="13">IF($B32="N/A","N/A",IF(G32&gt;10,"No",IF(G32&lt;-10,"No","Yes")))</f>
        <v>N/A</v>
      </c>
      <c r="I32" s="8">
        <v>-0.52200000000000002</v>
      </c>
      <c r="J32" s="8">
        <v>4.7450000000000001</v>
      </c>
      <c r="K32" s="28" t="s">
        <v>737</v>
      </c>
      <c r="L32" s="111" t="str">
        <f t="shared" si="4"/>
        <v>Yes</v>
      </c>
    </row>
    <row r="33" spans="1:12" x14ac:dyDescent="0.25">
      <c r="A33" s="134" t="s">
        <v>24</v>
      </c>
      <c r="B33" s="22" t="s">
        <v>213</v>
      </c>
      <c r="C33" s="9">
        <v>48.314708938999999</v>
      </c>
      <c r="D33" s="27" t="str">
        <f t="shared" si="11"/>
        <v>N/A</v>
      </c>
      <c r="E33" s="9">
        <v>47.691181002</v>
      </c>
      <c r="F33" s="27" t="str">
        <f t="shared" si="12"/>
        <v>N/A</v>
      </c>
      <c r="G33" s="9">
        <v>48.468214070999998</v>
      </c>
      <c r="H33" s="27" t="str">
        <f t="shared" si="13"/>
        <v>N/A</v>
      </c>
      <c r="I33" s="8">
        <v>-1.29</v>
      </c>
      <c r="J33" s="8">
        <v>1.629</v>
      </c>
      <c r="K33" s="28" t="s">
        <v>737</v>
      </c>
      <c r="L33" s="111" t="str">
        <f t="shared" si="4"/>
        <v>Yes</v>
      </c>
    </row>
    <row r="34" spans="1:12" x14ac:dyDescent="0.25">
      <c r="A34" s="134" t="s">
        <v>25</v>
      </c>
      <c r="B34" s="22" t="s">
        <v>213</v>
      </c>
      <c r="C34" s="9">
        <v>0.21168570289999999</v>
      </c>
      <c r="D34" s="27" t="str">
        <f t="shared" si="11"/>
        <v>N/A</v>
      </c>
      <c r="E34" s="9">
        <v>0.23874892619999999</v>
      </c>
      <c r="F34" s="27" t="str">
        <f t="shared" si="12"/>
        <v>N/A</v>
      </c>
      <c r="G34" s="9">
        <v>0.49307052950000002</v>
      </c>
      <c r="H34" s="27" t="str">
        <f t="shared" si="13"/>
        <v>N/A</v>
      </c>
      <c r="I34" s="8">
        <v>12.78</v>
      </c>
      <c r="J34" s="8">
        <v>106.5</v>
      </c>
      <c r="K34" s="28" t="s">
        <v>737</v>
      </c>
      <c r="L34" s="111" t="str">
        <f t="shared" si="4"/>
        <v>No</v>
      </c>
    </row>
    <row r="35" spans="1:12" x14ac:dyDescent="0.25">
      <c r="A35" s="134" t="s">
        <v>26</v>
      </c>
      <c r="B35" s="30" t="s">
        <v>213</v>
      </c>
      <c r="C35" s="9">
        <v>3.5969408112000001</v>
      </c>
      <c r="D35" s="7" t="str">
        <f t="shared" si="11"/>
        <v>N/A</v>
      </c>
      <c r="E35" s="9">
        <v>3.6968076629</v>
      </c>
      <c r="F35" s="7" t="str">
        <f t="shared" si="12"/>
        <v>N/A</v>
      </c>
      <c r="G35" s="9">
        <v>4.0331805986999996</v>
      </c>
      <c r="H35" s="7" t="str">
        <f t="shared" si="13"/>
        <v>N/A</v>
      </c>
      <c r="I35" s="8">
        <v>2.7759999999999998</v>
      </c>
      <c r="J35" s="8">
        <v>9.0990000000000002</v>
      </c>
      <c r="K35" s="30" t="s">
        <v>213</v>
      </c>
      <c r="L35" s="111" t="str">
        <f t="shared" si="4"/>
        <v>N/A</v>
      </c>
    </row>
    <row r="36" spans="1:12" x14ac:dyDescent="0.25">
      <c r="A36" s="134" t="s">
        <v>60</v>
      </c>
      <c r="B36" s="30" t="s">
        <v>213</v>
      </c>
      <c r="C36" s="9">
        <v>6.9246194699999999E-2</v>
      </c>
      <c r="D36" s="7" t="str">
        <f t="shared" si="11"/>
        <v>N/A</v>
      </c>
      <c r="E36" s="9">
        <v>7.2090569300000004E-2</v>
      </c>
      <c r="F36" s="7" t="str">
        <f t="shared" si="12"/>
        <v>N/A</v>
      </c>
      <c r="G36" s="9">
        <v>0.1242666232</v>
      </c>
      <c r="H36" s="7" t="str">
        <f t="shared" si="13"/>
        <v>N/A</v>
      </c>
      <c r="I36" s="8">
        <v>4.1079999999999997</v>
      </c>
      <c r="J36" s="8">
        <v>72.38</v>
      </c>
      <c r="K36" s="30" t="s">
        <v>213</v>
      </c>
      <c r="L36" s="111" t="str">
        <f t="shared" si="4"/>
        <v>N/A</v>
      </c>
    </row>
    <row r="37" spans="1:12" x14ac:dyDescent="0.25">
      <c r="A37" s="134" t="s">
        <v>61</v>
      </c>
      <c r="B37" s="30" t="s">
        <v>213</v>
      </c>
      <c r="C37" s="9">
        <v>0</v>
      </c>
      <c r="D37" s="7" t="str">
        <f t="shared" si="11"/>
        <v>N/A</v>
      </c>
      <c r="E37" s="9">
        <v>0</v>
      </c>
      <c r="F37" s="7" t="str">
        <f t="shared" si="12"/>
        <v>N/A</v>
      </c>
      <c r="G37" s="9">
        <v>0</v>
      </c>
      <c r="H37" s="7" t="str">
        <f t="shared" si="13"/>
        <v>N/A</v>
      </c>
      <c r="I37" s="8" t="s">
        <v>1748</v>
      </c>
      <c r="J37" s="8" t="s">
        <v>1748</v>
      </c>
      <c r="K37" s="30" t="s">
        <v>213</v>
      </c>
      <c r="L37" s="111" t="str">
        <f t="shared" si="4"/>
        <v>N/A</v>
      </c>
    </row>
    <row r="38" spans="1:12" x14ac:dyDescent="0.25">
      <c r="A38" s="134" t="s">
        <v>62</v>
      </c>
      <c r="B38" s="30" t="s">
        <v>278</v>
      </c>
      <c r="C38" s="9">
        <v>16.546408250999999</v>
      </c>
      <c r="D38" s="7" t="str">
        <f>IF($B38="N/A","N/A",IF(C38&gt;=5,"No",IF(C38&lt;0,"No","Yes")))</f>
        <v>No</v>
      </c>
      <c r="E38" s="9">
        <v>17.203245547000002</v>
      </c>
      <c r="F38" s="7" t="str">
        <f>IF($B38="N/A","N/A",IF(E38&gt;=5,"No",IF(E38&lt;0,"No","Yes")))</f>
        <v>No</v>
      </c>
      <c r="G38" s="9">
        <v>14.307664101</v>
      </c>
      <c r="H38" s="7" t="str">
        <f>IF($B38="N/A","N/A",IF(G38&gt;=5,"No",IF(G38&lt;0,"No","Yes")))</f>
        <v>No</v>
      </c>
      <c r="I38" s="8">
        <v>3.97</v>
      </c>
      <c r="J38" s="8">
        <v>-16.8</v>
      </c>
      <c r="K38" s="28" t="s">
        <v>737</v>
      </c>
      <c r="L38" s="111" t="str">
        <f t="shared" si="4"/>
        <v>No</v>
      </c>
    </row>
    <row r="39" spans="1:12" x14ac:dyDescent="0.25">
      <c r="A39" s="134" t="s">
        <v>63</v>
      </c>
      <c r="B39" s="30" t="s">
        <v>213</v>
      </c>
      <c r="C39" s="9">
        <v>10.839131737000001</v>
      </c>
      <c r="D39" s="7" t="str">
        <f>IF($B39="N/A","N/A",IF(C39&gt;10,"No",IF(C39&lt;-10,"No","Yes")))</f>
        <v>N/A</v>
      </c>
      <c r="E39" s="9">
        <v>10.821922399</v>
      </c>
      <c r="F39" s="7" t="str">
        <f>IF($B39="N/A","N/A",IF(E39&gt;10,"No",IF(E39&lt;-10,"No","Yes")))</f>
        <v>N/A</v>
      </c>
      <c r="G39" s="9">
        <v>11.028623634000001</v>
      </c>
      <c r="H39" s="7" t="str">
        <f>IF($B39="N/A","N/A",IF(G39&gt;10,"No",IF(G39&lt;-10,"No","Yes")))</f>
        <v>N/A</v>
      </c>
      <c r="I39" s="8">
        <v>-0.159</v>
      </c>
      <c r="J39" s="8">
        <v>1.91</v>
      </c>
      <c r="K39" s="30" t="s">
        <v>737</v>
      </c>
      <c r="L39" s="111" t="str">
        <f t="shared" si="4"/>
        <v>Yes</v>
      </c>
    </row>
    <row r="40" spans="1:12" x14ac:dyDescent="0.25">
      <c r="A40" s="134" t="s">
        <v>64</v>
      </c>
      <c r="B40" s="30" t="s">
        <v>213</v>
      </c>
      <c r="C40" s="9">
        <v>100</v>
      </c>
      <c r="D40" s="7" t="str">
        <f>IF($B40="N/A","N/A",IF(C40&gt;10,"No",IF(C40&lt;-10,"No","Yes")))</f>
        <v>N/A</v>
      </c>
      <c r="E40" s="9">
        <v>100</v>
      </c>
      <c r="F40" s="7" t="str">
        <f>IF($B40="N/A","N/A",IF(E40&gt;10,"No",IF(E40&lt;-10,"No","Yes")))</f>
        <v>N/A</v>
      </c>
      <c r="G40" s="9">
        <v>100</v>
      </c>
      <c r="H40" s="7" t="str">
        <f>IF($B40="N/A","N/A",IF(G40&gt;10,"No",IF(G40&lt;-10,"No","Yes")))</f>
        <v>N/A</v>
      </c>
      <c r="I40" s="8">
        <v>0</v>
      </c>
      <c r="J40" s="8">
        <v>0</v>
      </c>
      <c r="K40" s="28" t="s">
        <v>737</v>
      </c>
      <c r="L40" s="111" t="str">
        <f t="shared" si="4"/>
        <v>Yes</v>
      </c>
    </row>
    <row r="41" spans="1:12" x14ac:dyDescent="0.25">
      <c r="A41" s="110" t="s">
        <v>19</v>
      </c>
      <c r="B41" s="22" t="s">
        <v>281</v>
      </c>
      <c r="C41" s="4">
        <v>3.2321755404000001</v>
      </c>
      <c r="D41" s="27" t="str">
        <f>IF($B41="N/A","N/A",IF(C41&gt;8,"No",IF(C41&lt;2,"No","Yes")))</f>
        <v>Yes</v>
      </c>
      <c r="E41" s="4">
        <v>3.1032456285999999</v>
      </c>
      <c r="F41" s="27" t="str">
        <f>IF($B41="N/A","N/A",IF(E41&gt;8,"No",IF(E41&lt;2,"No","Yes")))</f>
        <v>Yes</v>
      </c>
      <c r="G41" s="4">
        <v>2.959049995</v>
      </c>
      <c r="H41" s="27" t="str">
        <f>IF($B41="N/A","N/A",IF(G41&gt;8,"No",IF(G41&lt;2,"No","Yes")))</f>
        <v>Yes</v>
      </c>
      <c r="I41" s="8">
        <v>-3.99</v>
      </c>
      <c r="J41" s="8">
        <v>-4.6500000000000004</v>
      </c>
      <c r="K41" s="28" t="s">
        <v>737</v>
      </c>
      <c r="L41" s="111" t="str">
        <f t="shared" si="4"/>
        <v>Yes</v>
      </c>
    </row>
    <row r="42" spans="1:12" x14ac:dyDescent="0.25">
      <c r="A42" s="110" t="s">
        <v>170</v>
      </c>
      <c r="B42" s="22" t="s">
        <v>213</v>
      </c>
      <c r="C42" s="4">
        <v>16.529847512</v>
      </c>
      <c r="D42" s="7" t="str">
        <f t="shared" ref="D42:D49" si="14">IF($B42="N/A","N/A",IF(C42&gt;10,"No",IF(C42&lt;-10,"No","Yes")))</f>
        <v>N/A</v>
      </c>
      <c r="E42" s="4">
        <v>15.911255038</v>
      </c>
      <c r="F42" s="7" t="str">
        <f t="shared" ref="F42:F49" si="15">IF($B42="N/A","N/A",IF(E42&gt;10,"No",IF(E42&lt;-10,"No","Yes")))</f>
        <v>N/A</v>
      </c>
      <c r="G42" s="4">
        <v>15.247342293000001</v>
      </c>
      <c r="H42" s="7" t="str">
        <f t="shared" ref="H42:H49" si="16">IF($B42="N/A","N/A",IF(G42&gt;10,"No",IF(G42&lt;-10,"No","Yes")))</f>
        <v>N/A</v>
      </c>
      <c r="I42" s="8">
        <v>-3.74</v>
      </c>
      <c r="J42" s="8">
        <v>-4.17</v>
      </c>
      <c r="K42" s="28" t="s">
        <v>737</v>
      </c>
      <c r="L42" s="111" t="str">
        <f>IF(J42="Div by 0", "N/A", IF(OR(J42="N/A",K42="N/A"),"N/A", IF(J42&gt;VALUE(MID(K42,1,2)), "No", IF(J42&lt;-1*VALUE(MID(K42,1,2)), "No", "Yes"))))</f>
        <v>Yes</v>
      </c>
    </row>
    <row r="43" spans="1:12" x14ac:dyDescent="0.25">
      <c r="A43" s="110" t="s">
        <v>171</v>
      </c>
      <c r="B43" s="22" t="s">
        <v>213</v>
      </c>
      <c r="C43" s="4">
        <v>30.440266790999999</v>
      </c>
      <c r="D43" s="7" t="str">
        <f t="shared" si="14"/>
        <v>N/A</v>
      </c>
      <c r="E43" s="4">
        <v>30.395656256999999</v>
      </c>
      <c r="F43" s="7" t="str">
        <f t="shared" si="15"/>
        <v>N/A</v>
      </c>
      <c r="G43" s="4">
        <v>30.429182128000001</v>
      </c>
      <c r="H43" s="7" t="str">
        <f t="shared" si="16"/>
        <v>N/A</v>
      </c>
      <c r="I43" s="8">
        <v>-0.14699999999999999</v>
      </c>
      <c r="J43" s="8">
        <v>0.1103</v>
      </c>
      <c r="K43" s="28" t="s">
        <v>737</v>
      </c>
      <c r="L43" s="111" t="str">
        <f>IF(J43="Div by 0", "N/A", IF(OR(J43="N/A",K43="N/A"),"N/A", IF(J43&gt;VALUE(MID(K43,1,2)), "No", IF(J43&lt;-1*VALUE(MID(K43,1,2)), "No", "Yes"))))</f>
        <v>Yes</v>
      </c>
    </row>
    <row r="44" spans="1:12" x14ac:dyDescent="0.25">
      <c r="A44" s="110" t="s">
        <v>172</v>
      </c>
      <c r="B44" s="22" t="s">
        <v>213</v>
      </c>
      <c r="C44" s="4">
        <v>3.8359989256999998</v>
      </c>
      <c r="D44" s="7" t="str">
        <f t="shared" si="14"/>
        <v>N/A</v>
      </c>
      <c r="E44" s="4">
        <v>3.7272132090999999</v>
      </c>
      <c r="F44" s="7" t="str">
        <f t="shared" si="15"/>
        <v>N/A</v>
      </c>
      <c r="G44" s="4">
        <v>3.5884533898000002</v>
      </c>
      <c r="H44" s="7" t="str">
        <f t="shared" si="16"/>
        <v>N/A</v>
      </c>
      <c r="I44" s="8">
        <v>-2.84</v>
      </c>
      <c r="J44" s="8">
        <v>-3.72</v>
      </c>
      <c r="K44" s="28" t="s">
        <v>737</v>
      </c>
      <c r="L44" s="111" t="str">
        <f t="shared" ref="L44:L53" si="17">IF(J44="Div by 0", "N/A", IF(OR(J44="N/A",K44="N/A"),"N/A", IF(J44&gt;VALUE(MID(K44,1,2)), "No", IF(J44&lt;-1*VALUE(MID(K44,1,2)), "No", "Yes"))))</f>
        <v>Yes</v>
      </c>
    </row>
    <row r="45" spans="1:12" x14ac:dyDescent="0.25">
      <c r="A45" s="110" t="s">
        <v>173</v>
      </c>
      <c r="B45" s="22" t="s">
        <v>213</v>
      </c>
      <c r="C45" s="4">
        <v>25.936689929</v>
      </c>
      <c r="D45" s="7" t="str">
        <f t="shared" si="14"/>
        <v>N/A</v>
      </c>
      <c r="E45" s="4">
        <v>26.664764957999999</v>
      </c>
      <c r="F45" s="7" t="str">
        <f t="shared" si="15"/>
        <v>N/A</v>
      </c>
      <c r="G45" s="4">
        <v>27.132590763</v>
      </c>
      <c r="H45" s="7" t="str">
        <f t="shared" si="16"/>
        <v>N/A</v>
      </c>
      <c r="I45" s="8">
        <v>2.8069999999999999</v>
      </c>
      <c r="J45" s="8">
        <v>1.754</v>
      </c>
      <c r="K45" s="28" t="s">
        <v>737</v>
      </c>
      <c r="L45" s="111" t="str">
        <f t="shared" si="17"/>
        <v>Yes</v>
      </c>
    </row>
    <row r="46" spans="1:12" x14ac:dyDescent="0.25">
      <c r="A46" s="110" t="s">
        <v>174</v>
      </c>
      <c r="B46" s="22" t="s">
        <v>213</v>
      </c>
      <c r="C46" s="4">
        <v>13.032785970999999</v>
      </c>
      <c r="D46" s="7" t="str">
        <f t="shared" si="14"/>
        <v>N/A</v>
      </c>
      <c r="E46" s="4">
        <v>13.340351674000001</v>
      </c>
      <c r="F46" s="7" t="str">
        <f t="shared" si="15"/>
        <v>N/A</v>
      </c>
      <c r="G46" s="4">
        <v>13.832849639000001</v>
      </c>
      <c r="H46" s="7" t="str">
        <f t="shared" si="16"/>
        <v>N/A</v>
      </c>
      <c r="I46" s="8">
        <v>2.36</v>
      </c>
      <c r="J46" s="8">
        <v>3.6920000000000002</v>
      </c>
      <c r="K46" s="28" t="s">
        <v>737</v>
      </c>
      <c r="L46" s="111" t="str">
        <f t="shared" si="17"/>
        <v>Yes</v>
      </c>
    </row>
    <row r="47" spans="1:12" x14ac:dyDescent="0.25">
      <c r="A47" s="110" t="s">
        <v>175</v>
      </c>
      <c r="B47" s="22" t="s">
        <v>213</v>
      </c>
      <c r="C47" s="4">
        <v>3.0675120366000002</v>
      </c>
      <c r="D47" s="7" t="str">
        <f t="shared" si="14"/>
        <v>N/A</v>
      </c>
      <c r="E47" s="4">
        <v>3.0755373486000002</v>
      </c>
      <c r="F47" s="7" t="str">
        <f t="shared" si="15"/>
        <v>N/A</v>
      </c>
      <c r="G47" s="4">
        <v>3.1219442634000001</v>
      </c>
      <c r="H47" s="7" t="str">
        <f t="shared" si="16"/>
        <v>N/A</v>
      </c>
      <c r="I47" s="8">
        <v>0.2616</v>
      </c>
      <c r="J47" s="8">
        <v>1.5089999999999999</v>
      </c>
      <c r="K47" s="28" t="s">
        <v>737</v>
      </c>
      <c r="L47" s="111" t="str">
        <f t="shared" si="17"/>
        <v>Yes</v>
      </c>
    </row>
    <row r="48" spans="1:12" x14ac:dyDescent="0.25">
      <c r="A48" s="110" t="s">
        <v>176</v>
      </c>
      <c r="B48" s="22" t="s">
        <v>213</v>
      </c>
      <c r="C48" s="4">
        <v>2.3564299854000001</v>
      </c>
      <c r="D48" s="7" t="str">
        <f t="shared" si="14"/>
        <v>N/A</v>
      </c>
      <c r="E48" s="4">
        <v>2.2818872036000002</v>
      </c>
      <c r="F48" s="7" t="str">
        <f t="shared" si="15"/>
        <v>N/A</v>
      </c>
      <c r="G48" s="4">
        <v>2.2415787032000001</v>
      </c>
      <c r="H48" s="7" t="str">
        <f t="shared" si="16"/>
        <v>N/A</v>
      </c>
      <c r="I48" s="8">
        <v>-3.16</v>
      </c>
      <c r="J48" s="8">
        <v>-1.77</v>
      </c>
      <c r="K48" s="28" t="s">
        <v>737</v>
      </c>
      <c r="L48" s="111" t="str">
        <f t="shared" si="17"/>
        <v>Yes</v>
      </c>
    </row>
    <row r="49" spans="1:12" x14ac:dyDescent="0.25">
      <c r="A49" s="110" t="s">
        <v>954</v>
      </c>
      <c r="B49" s="22" t="s">
        <v>213</v>
      </c>
      <c r="C49" s="4">
        <v>1.5676068532</v>
      </c>
      <c r="D49" s="7" t="str">
        <f t="shared" si="14"/>
        <v>N/A</v>
      </c>
      <c r="E49" s="4">
        <v>1.4988626528</v>
      </c>
      <c r="F49" s="7" t="str">
        <f t="shared" si="15"/>
        <v>N/A</v>
      </c>
      <c r="G49" s="4">
        <v>1.4458335422999999</v>
      </c>
      <c r="H49" s="7" t="str">
        <f t="shared" si="16"/>
        <v>N/A</v>
      </c>
      <c r="I49" s="8">
        <v>-4.3899999999999997</v>
      </c>
      <c r="J49" s="8">
        <v>-3.54</v>
      </c>
      <c r="K49" s="28" t="s">
        <v>737</v>
      </c>
      <c r="L49" s="111" t="str">
        <f t="shared" si="17"/>
        <v>Yes</v>
      </c>
    </row>
    <row r="50" spans="1:12" x14ac:dyDescent="0.25">
      <c r="A50" s="134" t="s">
        <v>208</v>
      </c>
      <c r="B50" s="22" t="s">
        <v>213</v>
      </c>
      <c r="C50" s="23">
        <v>582640</v>
      </c>
      <c r="D50" s="5" t="str">
        <f t="shared" ref="D50:D53" si="18">IF($B50="N/A","N/A",IF(C50&lt;0,"No","Yes"))</f>
        <v>N/A</v>
      </c>
      <c r="E50" s="23">
        <v>601978</v>
      </c>
      <c r="F50" s="5" t="str">
        <f t="shared" ref="F50:F53" si="19">IF($B50="N/A","N/A",IF(E50&lt;0,"No","Yes"))</f>
        <v>N/A</v>
      </c>
      <c r="G50" s="23">
        <v>618361</v>
      </c>
      <c r="H50" s="5" t="str">
        <f t="shared" ref="H50:H53" si="20">IF($B50="N/A","N/A",IF(G50&lt;0,"No","Yes"))</f>
        <v>N/A</v>
      </c>
      <c r="I50" s="8">
        <v>3.319</v>
      </c>
      <c r="J50" s="8">
        <v>2.722</v>
      </c>
      <c r="K50" s="28" t="s">
        <v>737</v>
      </c>
      <c r="L50" s="111" t="str">
        <f t="shared" si="17"/>
        <v>Yes</v>
      </c>
    </row>
    <row r="51" spans="1:12" x14ac:dyDescent="0.25">
      <c r="A51" s="134" t="s">
        <v>209</v>
      </c>
      <c r="B51" s="22" t="s">
        <v>213</v>
      </c>
      <c r="C51" s="23">
        <v>44522</v>
      </c>
      <c r="D51" s="5" t="str">
        <f t="shared" si="18"/>
        <v>N/A</v>
      </c>
      <c r="E51" s="23">
        <v>45402</v>
      </c>
      <c r="F51" s="5" t="str">
        <f t="shared" si="19"/>
        <v>N/A</v>
      </c>
      <c r="G51" s="23">
        <v>45590</v>
      </c>
      <c r="H51" s="5" t="str">
        <f t="shared" si="20"/>
        <v>N/A</v>
      </c>
      <c r="I51" s="8">
        <v>1.9770000000000001</v>
      </c>
      <c r="J51" s="8">
        <v>0.41410000000000002</v>
      </c>
      <c r="K51" s="28" t="s">
        <v>737</v>
      </c>
      <c r="L51" s="111" t="str">
        <f t="shared" si="17"/>
        <v>Yes</v>
      </c>
    </row>
    <row r="52" spans="1:12" x14ac:dyDescent="0.25">
      <c r="A52" s="134" t="s">
        <v>210</v>
      </c>
      <c r="B52" s="22" t="s">
        <v>213</v>
      </c>
      <c r="C52" s="23">
        <v>448174</v>
      </c>
      <c r="D52" s="5" t="str">
        <f t="shared" si="18"/>
        <v>N/A</v>
      </c>
      <c r="E52" s="23">
        <v>483482</v>
      </c>
      <c r="F52" s="5" t="str">
        <f t="shared" si="19"/>
        <v>N/A</v>
      </c>
      <c r="G52" s="23">
        <v>516875</v>
      </c>
      <c r="H52" s="5" t="str">
        <f t="shared" si="20"/>
        <v>N/A</v>
      </c>
      <c r="I52" s="8">
        <v>7.8780000000000001</v>
      </c>
      <c r="J52" s="8">
        <v>6.907</v>
      </c>
      <c r="K52" s="28" t="s">
        <v>737</v>
      </c>
      <c r="L52" s="111" t="str">
        <f t="shared" si="17"/>
        <v>Yes</v>
      </c>
    </row>
    <row r="53" spans="1:12" x14ac:dyDescent="0.25">
      <c r="A53" s="134" t="s">
        <v>955</v>
      </c>
      <c r="B53" s="22" t="s">
        <v>213</v>
      </c>
      <c r="C53" s="23">
        <v>63845</v>
      </c>
      <c r="D53" s="5" t="str">
        <f t="shared" si="18"/>
        <v>N/A</v>
      </c>
      <c r="E53" s="23">
        <v>66293</v>
      </c>
      <c r="F53" s="5" t="str">
        <f t="shared" si="19"/>
        <v>N/A</v>
      </c>
      <c r="G53" s="23">
        <v>69262</v>
      </c>
      <c r="H53" s="5" t="str">
        <f t="shared" si="20"/>
        <v>N/A</v>
      </c>
      <c r="I53" s="8">
        <v>3.8340000000000001</v>
      </c>
      <c r="J53" s="8">
        <v>4.4790000000000001</v>
      </c>
      <c r="K53" s="28" t="s">
        <v>737</v>
      </c>
      <c r="L53" s="111" t="str">
        <f t="shared" si="17"/>
        <v>Yes</v>
      </c>
    </row>
    <row r="54" spans="1:12" x14ac:dyDescent="0.25">
      <c r="A54" s="134" t="s">
        <v>956</v>
      </c>
      <c r="B54" s="22" t="s">
        <v>213</v>
      </c>
      <c r="C54" s="4">
        <v>99.999313545000007</v>
      </c>
      <c r="D54" s="27" t="str">
        <f>IF($B54="N/A","N/A",IF(C54&gt;10,"No",IF(C54&lt;-10,"No","Yes")))</f>
        <v>N/A</v>
      </c>
      <c r="E54" s="4">
        <v>99.998773970000002</v>
      </c>
      <c r="F54" s="27" t="str">
        <f>IF($B54="N/A","N/A",IF(E54&gt;10,"No",IF(E54&lt;-10,"No","Yes")))</f>
        <v>N/A</v>
      </c>
      <c r="G54" s="4">
        <v>99.998824717000005</v>
      </c>
      <c r="H54" s="27" t="str">
        <f>IF($B54="N/A","N/A",IF(G54&gt;10,"No",IF(G54&lt;-10,"No","Yes")))</f>
        <v>N/A</v>
      </c>
      <c r="I54" s="8">
        <v>-1E-3</v>
      </c>
      <c r="J54" s="8">
        <v>1E-4</v>
      </c>
      <c r="K54" s="22" t="s">
        <v>213</v>
      </c>
      <c r="L54" s="111" t="str">
        <f t="shared" si="4"/>
        <v>N/A</v>
      </c>
    </row>
    <row r="55" spans="1:12" x14ac:dyDescent="0.25">
      <c r="A55" s="134" t="s">
        <v>957</v>
      </c>
      <c r="B55" s="22" t="s">
        <v>213</v>
      </c>
      <c r="C55" s="4">
        <v>100</v>
      </c>
      <c r="D55" s="27" t="str">
        <f>IF($B55="N/A","N/A",IF(C55&gt;10,"No",IF(C55&lt;-10,"No","Yes")))</f>
        <v>N/A</v>
      </c>
      <c r="E55" s="4">
        <v>100</v>
      </c>
      <c r="F55" s="27" t="str">
        <f>IF($B55="N/A","N/A",IF(E55&gt;10,"No",IF(E55&lt;-10,"No","Yes")))</f>
        <v>N/A</v>
      </c>
      <c r="G55" s="4">
        <v>100</v>
      </c>
      <c r="H55" s="27" t="str">
        <f>IF($B55="N/A","N/A",IF(G55&gt;10,"No",IF(G55&lt;-10,"No","Yes")))</f>
        <v>N/A</v>
      </c>
      <c r="I55" s="8">
        <v>0</v>
      </c>
      <c r="J55" s="8">
        <v>0</v>
      </c>
      <c r="K55" s="22" t="s">
        <v>213</v>
      </c>
      <c r="L55" s="111" t="str">
        <f t="shared" si="4"/>
        <v>N/A</v>
      </c>
    </row>
    <row r="56" spans="1:12" x14ac:dyDescent="0.25">
      <c r="A56" s="134" t="s">
        <v>177</v>
      </c>
      <c r="B56" s="22" t="s">
        <v>213</v>
      </c>
      <c r="C56" s="4">
        <v>56.923804302000001</v>
      </c>
      <c r="D56" s="27" t="str">
        <f t="shared" ref="D56:D57" si="21">IF($B56="N/A","N/A",IF(C56&gt;10,"No",IF(C56&lt;-10,"No","Yes")))</f>
        <v>N/A</v>
      </c>
      <c r="E56" s="4">
        <v>56.978522405</v>
      </c>
      <c r="F56" s="27" t="str">
        <f t="shared" ref="F56:F57" si="22">IF($B56="N/A","N/A",IF(E56&gt;10,"No",IF(E56&lt;-10,"No","Yes")))</f>
        <v>N/A</v>
      </c>
      <c r="G56" s="4">
        <v>56.904476105999997</v>
      </c>
      <c r="H56" s="27" t="str">
        <f t="shared" ref="H56:H57" si="23">IF($B56="N/A","N/A",IF(G56&gt;10,"No",IF(G56&lt;-10,"No","Yes")))</f>
        <v>N/A</v>
      </c>
      <c r="I56" s="8">
        <v>9.6100000000000005E-2</v>
      </c>
      <c r="J56" s="8">
        <v>-0.13</v>
      </c>
      <c r="K56" s="28" t="s">
        <v>737</v>
      </c>
      <c r="L56" s="111" t="str">
        <f>IF(J56="Div by 0", "N/A", IF(OR(J56="N/A",K56="N/A"),"N/A", IF(J56&gt;VALUE(MID(K56,1,2)), "No", IF(J56&lt;-1*VALUE(MID(K56,1,2)), "No", "Yes"))))</f>
        <v>Yes</v>
      </c>
    </row>
    <row r="57" spans="1:12" x14ac:dyDescent="0.25">
      <c r="A57" s="157" t="s">
        <v>178</v>
      </c>
      <c r="B57" s="22" t="s">
        <v>213</v>
      </c>
      <c r="C57" s="4">
        <v>43.076195697999999</v>
      </c>
      <c r="D57" s="27" t="str">
        <f t="shared" si="21"/>
        <v>N/A</v>
      </c>
      <c r="E57" s="4">
        <v>43.021477595</v>
      </c>
      <c r="F57" s="27" t="str">
        <f t="shared" si="22"/>
        <v>N/A</v>
      </c>
      <c r="G57" s="4">
        <v>43.095523894000003</v>
      </c>
      <c r="H57" s="27" t="str">
        <f t="shared" si="23"/>
        <v>N/A</v>
      </c>
      <c r="I57" s="8">
        <v>-0.127</v>
      </c>
      <c r="J57" s="8">
        <v>0.1721</v>
      </c>
      <c r="K57" s="28" t="s">
        <v>737</v>
      </c>
      <c r="L57" s="111" t="str">
        <f>IF(J57="Div by 0", "N/A", IF(OR(J57="N/A",K57="N/A"),"N/A", IF(J57&gt;VALUE(MID(K57,1,2)), "No", IF(J57&lt;-1*VALUE(MID(K57,1,2)), "No", "Yes"))))</f>
        <v>Yes</v>
      </c>
    </row>
    <row r="58" spans="1:12" x14ac:dyDescent="0.25">
      <c r="A58" s="158" t="s">
        <v>683</v>
      </c>
      <c r="B58" s="22" t="s">
        <v>282</v>
      </c>
      <c r="C58" s="4">
        <v>65.966053060999997</v>
      </c>
      <c r="D58" s="27" t="str">
        <f>IF($B58="N/A","N/A",IF(C58&gt;70,"No",IF(C58&lt;40,"No","Yes")))</f>
        <v>Yes</v>
      </c>
      <c r="E58" s="4">
        <v>67.222330748999994</v>
      </c>
      <c r="F58" s="27" t="str">
        <f>IF($B58="N/A","N/A",IF(E58&gt;70,"No",IF(E58&lt;40,"No","Yes")))</f>
        <v>Yes</v>
      </c>
      <c r="G58" s="4">
        <v>68.494179997000003</v>
      </c>
      <c r="H58" s="27" t="str">
        <f>IF($B58="N/A","N/A",IF(G58&gt;70,"No",IF(G58&lt;40,"No","Yes")))</f>
        <v>Yes</v>
      </c>
      <c r="I58" s="8">
        <v>1.9039999999999999</v>
      </c>
      <c r="J58" s="8">
        <v>1.8919999999999999</v>
      </c>
      <c r="K58" s="28" t="s">
        <v>737</v>
      </c>
      <c r="L58" s="111" t="str">
        <f t="shared" si="4"/>
        <v>Yes</v>
      </c>
    </row>
    <row r="59" spans="1:12" x14ac:dyDescent="0.25">
      <c r="A59" s="134" t="s">
        <v>684</v>
      </c>
      <c r="B59" s="22" t="s">
        <v>213</v>
      </c>
      <c r="C59" s="4">
        <v>72.529715155000005</v>
      </c>
      <c r="D59" s="27" t="str">
        <f>IF($B59="N/A","N/A",IF(C59&gt;10,"No",IF(C59&lt;-10,"No","Yes")))</f>
        <v>N/A</v>
      </c>
      <c r="E59" s="4">
        <v>74.268484971999996</v>
      </c>
      <c r="F59" s="27" t="str">
        <f>IF($B59="N/A","N/A",IF(E59&gt;10,"No",IF(E59&lt;-10,"No","Yes")))</f>
        <v>N/A</v>
      </c>
      <c r="G59" s="4">
        <v>73.667810376999995</v>
      </c>
      <c r="H59" s="27" t="str">
        <f>IF($B59="N/A","N/A",IF(G59&gt;10,"No",IF(G59&lt;-10,"No","Yes")))</f>
        <v>N/A</v>
      </c>
      <c r="I59" s="8">
        <v>2.3969999999999998</v>
      </c>
      <c r="J59" s="8">
        <v>-0.80900000000000005</v>
      </c>
      <c r="K59" s="22" t="s">
        <v>213</v>
      </c>
      <c r="L59" s="111" t="str">
        <f t="shared" si="4"/>
        <v>N/A</v>
      </c>
    </row>
    <row r="60" spans="1:12" x14ac:dyDescent="0.25">
      <c r="A60" s="134" t="s">
        <v>685</v>
      </c>
      <c r="B60" s="22" t="s">
        <v>213</v>
      </c>
      <c r="C60" s="4">
        <v>80.514686177000002</v>
      </c>
      <c r="D60" s="27" t="str">
        <f t="shared" ref="D60:D66" si="24">IF($B60="N/A","N/A",IF(C60&gt;10,"No",IF(C60&lt;-10,"No","Yes")))</f>
        <v>N/A</v>
      </c>
      <c r="E60" s="4">
        <v>82.293957430000006</v>
      </c>
      <c r="F60" s="27" t="str">
        <f t="shared" ref="F60:F66" si="25">IF($B60="N/A","N/A",IF(E60&gt;10,"No",IF(E60&lt;-10,"No","Yes")))</f>
        <v>N/A</v>
      </c>
      <c r="G60" s="4">
        <v>82.794358191000001</v>
      </c>
      <c r="H60" s="27" t="str">
        <f t="shared" ref="H60:H66" si="26">IF($B60="N/A","N/A",IF(G60&gt;10,"No",IF(G60&lt;-10,"No","Yes")))</f>
        <v>N/A</v>
      </c>
      <c r="I60" s="8">
        <v>2.21</v>
      </c>
      <c r="J60" s="8">
        <v>0.60809999999999997</v>
      </c>
      <c r="K60" s="22" t="s">
        <v>213</v>
      </c>
      <c r="L60" s="111" t="str">
        <f t="shared" si="4"/>
        <v>N/A</v>
      </c>
    </row>
    <row r="61" spans="1:12" x14ac:dyDescent="0.25">
      <c r="A61" s="134" t="s">
        <v>1745</v>
      </c>
      <c r="B61" s="22" t="s">
        <v>213</v>
      </c>
      <c r="C61" s="4">
        <v>68.866011517000004</v>
      </c>
      <c r="D61" s="27" t="str">
        <f t="shared" si="24"/>
        <v>N/A</v>
      </c>
      <c r="E61" s="4">
        <v>70.415626227999994</v>
      </c>
      <c r="F61" s="27" t="str">
        <f t="shared" si="25"/>
        <v>N/A</v>
      </c>
      <c r="G61" s="4">
        <v>71.943498973999993</v>
      </c>
      <c r="H61" s="27" t="str">
        <f t="shared" si="26"/>
        <v>N/A</v>
      </c>
      <c r="I61" s="8">
        <v>2.25</v>
      </c>
      <c r="J61" s="8">
        <v>2.17</v>
      </c>
      <c r="K61" s="22" t="s">
        <v>213</v>
      </c>
      <c r="L61" s="111" t="str">
        <f t="shared" si="4"/>
        <v>N/A</v>
      </c>
    </row>
    <row r="62" spans="1:12" x14ac:dyDescent="0.25">
      <c r="A62" s="134" t="s">
        <v>686</v>
      </c>
      <c r="B62" s="22" t="s">
        <v>213</v>
      </c>
      <c r="C62" s="4">
        <v>52.245449243000003</v>
      </c>
      <c r="D62" s="27" t="str">
        <f t="shared" si="24"/>
        <v>N/A</v>
      </c>
      <c r="E62" s="4">
        <v>53.792772528</v>
      </c>
      <c r="F62" s="27" t="str">
        <f t="shared" si="25"/>
        <v>N/A</v>
      </c>
      <c r="G62" s="4">
        <v>56.247694119999998</v>
      </c>
      <c r="H62" s="27" t="str">
        <f t="shared" si="26"/>
        <v>N/A</v>
      </c>
      <c r="I62" s="8">
        <v>2.9620000000000002</v>
      </c>
      <c r="J62" s="8">
        <v>4.5640000000000001</v>
      </c>
      <c r="K62" s="22" t="s">
        <v>213</v>
      </c>
      <c r="L62" s="111" t="str">
        <f t="shared" si="4"/>
        <v>N/A</v>
      </c>
    </row>
    <row r="63" spans="1:12" x14ac:dyDescent="0.25">
      <c r="A63" s="134" t="s">
        <v>179</v>
      </c>
      <c r="B63" s="43" t="s">
        <v>217</v>
      </c>
      <c r="C63" s="23">
        <v>0</v>
      </c>
      <c r="D63" s="27" t="str">
        <f>IF(OR($B63="N/A",$C63="N/A"),"N/A",IF(C63&gt;0,"No",IF(C63&lt;0,"No","Yes")))</f>
        <v>Yes</v>
      </c>
      <c r="E63" s="23">
        <v>0</v>
      </c>
      <c r="F63" s="27" t="str">
        <f>IF(OR($B63="N/A",$E63="N/A"),"N/A",IF(E63&gt;0,"No",IF(E63&lt;0,"No","Yes")))</f>
        <v>Yes</v>
      </c>
      <c r="G63" s="23">
        <v>0</v>
      </c>
      <c r="H63" s="27" t="str">
        <f>IF($B63="N/A","N/A",IF(G63&gt;0,"No",IF(G63&lt;0,"No","Yes")))</f>
        <v>Yes</v>
      </c>
      <c r="I63" s="8" t="s">
        <v>1748</v>
      </c>
      <c r="J63" s="8" t="s">
        <v>1748</v>
      </c>
      <c r="K63" s="22" t="s">
        <v>213</v>
      </c>
      <c r="L63" s="111" t="str">
        <f>IF(J63="Div by 0", "N/A", IF(K63="N/A","N/A", IF(J63&gt;VALUE(MID(K63,1,2)), "No", IF(J63&lt;-1*VALUE(MID(K63,1,2)), "No", "Yes"))))</f>
        <v>N/A</v>
      </c>
    </row>
    <row r="64" spans="1:12" x14ac:dyDescent="0.25">
      <c r="A64" s="110" t="s">
        <v>146</v>
      </c>
      <c r="B64" s="22" t="s">
        <v>213</v>
      </c>
      <c r="C64" s="4">
        <v>0.82700721720000003</v>
      </c>
      <c r="D64" s="27" t="str">
        <f t="shared" si="24"/>
        <v>N/A</v>
      </c>
      <c r="E64" s="4">
        <v>0.80476615110000005</v>
      </c>
      <c r="F64" s="27" t="str">
        <f t="shared" si="25"/>
        <v>N/A</v>
      </c>
      <c r="G64" s="4">
        <v>0.79253271989999996</v>
      </c>
      <c r="H64" s="27" t="str">
        <f t="shared" si="26"/>
        <v>N/A</v>
      </c>
      <c r="I64" s="8">
        <v>-2.69</v>
      </c>
      <c r="J64" s="8">
        <v>-1.52</v>
      </c>
      <c r="K64" s="22" t="s">
        <v>213</v>
      </c>
      <c r="L64" s="111" t="str">
        <f t="shared" si="4"/>
        <v>N/A</v>
      </c>
    </row>
    <row r="65" spans="1:12" x14ac:dyDescent="0.25">
      <c r="A65" s="110" t="s">
        <v>147</v>
      </c>
      <c r="B65" s="22" t="s">
        <v>213</v>
      </c>
      <c r="C65" s="4">
        <v>0.96172410149999998</v>
      </c>
      <c r="D65" s="27" t="str">
        <f t="shared" si="24"/>
        <v>N/A</v>
      </c>
      <c r="E65" s="4">
        <v>0.92311892250000005</v>
      </c>
      <c r="F65" s="27" t="str">
        <f t="shared" si="25"/>
        <v>N/A</v>
      </c>
      <c r="G65" s="4">
        <v>0.9120982098</v>
      </c>
      <c r="H65" s="27" t="str">
        <f t="shared" si="26"/>
        <v>N/A</v>
      </c>
      <c r="I65" s="8">
        <v>-4.01</v>
      </c>
      <c r="J65" s="8">
        <v>-1.19</v>
      </c>
      <c r="K65" s="22" t="s">
        <v>213</v>
      </c>
      <c r="L65" s="111" t="str">
        <f t="shared" si="4"/>
        <v>N/A</v>
      </c>
    </row>
    <row r="66" spans="1:12" x14ac:dyDescent="0.25">
      <c r="A66" s="110" t="s">
        <v>148</v>
      </c>
      <c r="B66" s="22" t="s">
        <v>213</v>
      </c>
      <c r="C66" s="4">
        <v>1.0379206578</v>
      </c>
      <c r="D66" s="27" t="str">
        <f t="shared" si="24"/>
        <v>N/A</v>
      </c>
      <c r="E66" s="4">
        <v>0.99316610829999996</v>
      </c>
      <c r="F66" s="27" t="str">
        <f t="shared" si="25"/>
        <v>N/A</v>
      </c>
      <c r="G66" s="4">
        <v>0.99060713570000003</v>
      </c>
      <c r="H66" s="27" t="str">
        <f t="shared" si="26"/>
        <v>N/A</v>
      </c>
      <c r="I66" s="8">
        <v>-4.3099999999999996</v>
      </c>
      <c r="J66" s="8">
        <v>-0.25800000000000001</v>
      </c>
      <c r="K66" s="22" t="s">
        <v>213</v>
      </c>
      <c r="L66" s="111" t="str">
        <f t="shared" si="4"/>
        <v>N/A</v>
      </c>
    </row>
    <row r="67" spans="1:12" x14ac:dyDescent="0.25">
      <c r="A67" s="134" t="s">
        <v>958</v>
      </c>
      <c r="B67" s="30" t="s">
        <v>213</v>
      </c>
      <c r="C67" s="1">
        <v>4286</v>
      </c>
      <c r="D67" s="7" t="str">
        <f>IF($B67="N/A","N/A",IF(C67&gt;10,"No",IF(C67&lt;-10,"No","Yes")))</f>
        <v>N/A</v>
      </c>
      <c r="E67" s="1">
        <v>4109</v>
      </c>
      <c r="F67" s="7" t="str">
        <f>IF($B67="N/A","N/A",IF(E67&gt;10,"No",IF(E67&lt;-10,"No","Yes")))</f>
        <v>N/A</v>
      </c>
      <c r="G67" s="1">
        <v>4439</v>
      </c>
      <c r="H67" s="7" t="str">
        <f>IF($B67="N/A","N/A",IF(G67&gt;10,"No",IF(G67&lt;-10,"No","Yes")))</f>
        <v>N/A</v>
      </c>
      <c r="I67" s="8">
        <v>-4.13</v>
      </c>
      <c r="J67" s="8">
        <v>8.0310000000000006</v>
      </c>
      <c r="K67" s="22" t="s">
        <v>213</v>
      </c>
      <c r="L67" s="111" t="str">
        <f t="shared" si="4"/>
        <v>N/A</v>
      </c>
    </row>
    <row r="68" spans="1:12" x14ac:dyDescent="0.25">
      <c r="A68" s="110" t="s">
        <v>201</v>
      </c>
      <c r="B68" s="30" t="s">
        <v>217</v>
      </c>
      <c r="C68" s="1">
        <v>35</v>
      </c>
      <c r="D68" s="27" t="str">
        <f t="shared" ref="D68:D69" si="27">IF($B68="N/A","N/A",IF(C68&gt;0,"No",IF(C68&lt;0,"No","Yes")))</f>
        <v>No</v>
      </c>
      <c r="E68" s="1">
        <v>35</v>
      </c>
      <c r="F68" s="27" t="str">
        <f t="shared" ref="F68:F69" si="28">IF($B68="N/A","N/A",IF(E68&gt;0,"No",IF(E68&lt;0,"No","Yes")))</f>
        <v>No</v>
      </c>
      <c r="G68" s="1">
        <v>54</v>
      </c>
      <c r="H68" s="27" t="str">
        <f t="shared" ref="H68:H69" si="29">IF($B68="N/A","N/A",IF(G68&gt;0,"No",IF(G68&lt;0,"No","Yes")))</f>
        <v>No</v>
      </c>
      <c r="I68" s="8">
        <v>0</v>
      </c>
      <c r="J68" s="8">
        <v>54.29</v>
      </c>
      <c r="K68" s="22" t="s">
        <v>213</v>
      </c>
      <c r="L68" s="111" t="str">
        <f t="shared" si="4"/>
        <v>N/A</v>
      </c>
    </row>
    <row r="69" spans="1:12" x14ac:dyDescent="0.25">
      <c r="A69" s="110" t="s">
        <v>202</v>
      </c>
      <c r="B69" s="30" t="s">
        <v>217</v>
      </c>
      <c r="C69" s="1">
        <v>629</v>
      </c>
      <c r="D69" s="27" t="str">
        <f t="shared" si="27"/>
        <v>No</v>
      </c>
      <c r="E69" s="1">
        <v>615</v>
      </c>
      <c r="F69" s="27" t="str">
        <f t="shared" si="28"/>
        <v>No</v>
      </c>
      <c r="G69" s="1">
        <v>649</v>
      </c>
      <c r="H69" s="27" t="str">
        <f t="shared" si="29"/>
        <v>No</v>
      </c>
      <c r="I69" s="8">
        <v>-2.23</v>
      </c>
      <c r="J69" s="8">
        <v>5.5279999999999996</v>
      </c>
      <c r="K69" s="22" t="s">
        <v>213</v>
      </c>
      <c r="L69" s="111" t="str">
        <f t="shared" si="4"/>
        <v>N/A</v>
      </c>
    </row>
    <row r="70" spans="1:12" x14ac:dyDescent="0.25">
      <c r="A70" s="110" t="s">
        <v>203</v>
      </c>
      <c r="B70" s="43" t="s">
        <v>213</v>
      </c>
      <c r="C70" s="9">
        <v>83.783783783999993</v>
      </c>
      <c r="D70" s="7" t="str">
        <f>IF($B70="N/A","N/A",IF(C70&gt;10,"No",IF(C70&lt;-10,"No","Yes")))</f>
        <v>N/A</v>
      </c>
      <c r="E70" s="9">
        <v>85.528455285000007</v>
      </c>
      <c r="F70" s="7" t="str">
        <f>IF($B70="N/A","N/A",IF(E70&gt;10,"No",IF(E70&lt;-10,"No","Yes")))</f>
        <v>N/A</v>
      </c>
      <c r="G70" s="9">
        <v>79.044684129000004</v>
      </c>
      <c r="H70" s="7" t="str">
        <f>IF($B70="N/A","N/A",IF(G70&gt;10,"No",IF(G70&lt;-10,"No","Yes")))</f>
        <v>N/A</v>
      </c>
      <c r="I70" s="8">
        <v>2.0819999999999999</v>
      </c>
      <c r="J70" s="8">
        <v>-7.58</v>
      </c>
      <c r="K70" s="43" t="s">
        <v>213</v>
      </c>
      <c r="L70" s="111" t="str">
        <f t="shared" si="4"/>
        <v>N/A</v>
      </c>
    </row>
    <row r="71" spans="1:12" x14ac:dyDescent="0.25">
      <c r="A71" s="134" t="s">
        <v>65</v>
      </c>
      <c r="B71" s="30" t="s">
        <v>213</v>
      </c>
      <c r="C71" s="1">
        <v>131518</v>
      </c>
      <c r="D71" s="7" t="str">
        <f>IF($B71="N/A","N/A",IF(C71&gt;10,"No",IF(C71&lt;-10,"No","Yes")))</f>
        <v>N/A</v>
      </c>
      <c r="E71" s="1">
        <v>138268</v>
      </c>
      <c r="F71" s="7" t="str">
        <f>IF($B71="N/A","N/A",IF(E71&gt;10,"No",IF(E71&lt;-10,"No","Yes")))</f>
        <v>N/A</v>
      </c>
      <c r="G71" s="1">
        <v>144086</v>
      </c>
      <c r="H71" s="7" t="str">
        <f>IF($B71="N/A","N/A",IF(G71&gt;10,"No",IF(G71&lt;-10,"No","Yes")))</f>
        <v>N/A</v>
      </c>
      <c r="I71" s="8">
        <v>5.1319999999999997</v>
      </c>
      <c r="J71" s="8">
        <v>4.2080000000000002</v>
      </c>
      <c r="K71" s="30" t="s">
        <v>737</v>
      </c>
      <c r="L71" s="111" t="str">
        <f t="shared" ref="L71:L103" si="30">IF(J71="Div by 0", "N/A", IF(K71="N/A","N/A", IF(J71&gt;VALUE(MID(K71,1,2)), "No", IF(J71&lt;-1*VALUE(MID(K71,1,2)), "No", "Yes"))))</f>
        <v>Yes</v>
      </c>
    </row>
    <row r="72" spans="1:12" x14ac:dyDescent="0.25">
      <c r="A72" s="143" t="s">
        <v>66</v>
      </c>
      <c r="B72" s="30" t="s">
        <v>213</v>
      </c>
      <c r="C72" s="1">
        <v>116077.96</v>
      </c>
      <c r="D72" s="7" t="str">
        <f>IF($B72="N/A","N/A",IF(C72&gt;10,"No",IF(C72&lt;-10,"No","Yes")))</f>
        <v>N/A</v>
      </c>
      <c r="E72" s="1">
        <v>122634.31</v>
      </c>
      <c r="F72" s="7" t="str">
        <f>IF($B72="N/A","N/A",IF(E72&gt;10,"No",IF(E72&lt;-10,"No","Yes")))</f>
        <v>N/A</v>
      </c>
      <c r="G72" s="1">
        <v>127651.75</v>
      </c>
      <c r="H72" s="7" t="str">
        <f>IF($B72="N/A","N/A",IF(G72&gt;10,"No",IF(G72&lt;-10,"No","Yes")))</f>
        <v>N/A</v>
      </c>
      <c r="I72" s="8">
        <v>5.6479999999999997</v>
      </c>
      <c r="J72" s="8">
        <v>4.0910000000000002</v>
      </c>
      <c r="K72" s="30" t="s">
        <v>738</v>
      </c>
      <c r="L72" s="111" t="str">
        <f t="shared" si="30"/>
        <v>Yes</v>
      </c>
    </row>
    <row r="73" spans="1:12" x14ac:dyDescent="0.25">
      <c r="A73" s="110" t="s">
        <v>67</v>
      </c>
      <c r="B73" s="22" t="s">
        <v>283</v>
      </c>
      <c r="C73" s="4">
        <v>88.996072655999996</v>
      </c>
      <c r="D73" s="27" t="str">
        <f>IF($B73="N/A","N/A",IF(C73&gt;=90,"Yes","No"))</f>
        <v>No</v>
      </c>
      <c r="E73" s="4">
        <v>91.290353345</v>
      </c>
      <c r="F73" s="27" t="str">
        <f>IF($B73="N/A","N/A",IF(E73&gt;=90,"Yes","No"))</f>
        <v>Yes</v>
      </c>
      <c r="G73" s="4">
        <v>92.639258057000006</v>
      </c>
      <c r="H73" s="27" t="str">
        <f>IF($B73="N/A","N/A",IF(G73&gt;=90,"Yes","No"))</f>
        <v>Yes</v>
      </c>
      <c r="I73" s="8">
        <v>2.5779999999999998</v>
      </c>
      <c r="J73" s="8">
        <v>1.478</v>
      </c>
      <c r="K73" s="28" t="s">
        <v>737</v>
      </c>
      <c r="L73" s="111" t="str">
        <f t="shared" si="30"/>
        <v>Yes</v>
      </c>
    </row>
    <row r="74" spans="1:12" x14ac:dyDescent="0.25">
      <c r="A74" s="134" t="s">
        <v>959</v>
      </c>
      <c r="B74" s="22" t="s">
        <v>283</v>
      </c>
      <c r="C74" s="4">
        <v>89.530123313000004</v>
      </c>
      <c r="D74" s="27" t="str">
        <f>IF($B74="N/A","N/A",IF(C74&gt;=90,"Yes","No"))</f>
        <v>No</v>
      </c>
      <c r="E74" s="4">
        <v>91.857344037999994</v>
      </c>
      <c r="F74" s="27" t="str">
        <f>IF($B74="N/A","N/A",IF(E74&gt;=90,"Yes","No"))</f>
        <v>Yes</v>
      </c>
      <c r="G74" s="4">
        <v>93.477347524999999</v>
      </c>
      <c r="H74" s="27" t="str">
        <f>IF($B74="N/A","N/A",IF(G74&gt;=90,"Yes","No"))</f>
        <v>Yes</v>
      </c>
      <c r="I74" s="8">
        <v>2.5990000000000002</v>
      </c>
      <c r="J74" s="8">
        <v>1.764</v>
      </c>
      <c r="K74" s="28" t="s">
        <v>737</v>
      </c>
      <c r="L74" s="111" t="str">
        <f t="shared" si="30"/>
        <v>Yes</v>
      </c>
    </row>
    <row r="75" spans="1:12" x14ac:dyDescent="0.25">
      <c r="A75" s="157" t="s">
        <v>960</v>
      </c>
      <c r="B75" s="30" t="s">
        <v>284</v>
      </c>
      <c r="C75" s="9">
        <v>35.317843169</v>
      </c>
      <c r="D75" s="27" t="str">
        <f>IF($B75="N/A","N/A",IF(C75&gt;55,"No",IF(C75&lt;30,"No","Yes")))</f>
        <v>Yes</v>
      </c>
      <c r="E75" s="9">
        <v>36.541914658000003</v>
      </c>
      <c r="F75" s="27" t="str">
        <f>IF($B75="N/A","N/A",IF(E75&gt;55,"No",IF(E75&lt;30,"No","Yes")))</f>
        <v>Yes</v>
      </c>
      <c r="G75" s="9">
        <v>37.380339474000003</v>
      </c>
      <c r="H75" s="27" t="str">
        <f>IF($B75="N/A","N/A",IF(G75&gt;55,"No",IF(G75&lt;30,"No","Yes")))</f>
        <v>Yes</v>
      </c>
      <c r="I75" s="8">
        <v>3.4660000000000002</v>
      </c>
      <c r="J75" s="8">
        <v>2.294</v>
      </c>
      <c r="K75" s="30" t="s">
        <v>737</v>
      </c>
      <c r="L75" s="111" t="str">
        <f t="shared" si="30"/>
        <v>Yes</v>
      </c>
    </row>
    <row r="76" spans="1:12" ht="13" customHeight="1" x14ac:dyDescent="0.25">
      <c r="A76" s="134" t="s">
        <v>1733</v>
      </c>
      <c r="B76" s="30" t="s">
        <v>278</v>
      </c>
      <c r="C76" s="9">
        <v>1.3116075366</v>
      </c>
      <c r="D76" s="27" t="str">
        <f>IF($B76="N/A","N/A",IF(C76&gt;=5,"No",IF(C76&lt;0,"No","Yes")))</f>
        <v>Yes</v>
      </c>
      <c r="E76" s="9">
        <v>1.4565915468999999</v>
      </c>
      <c r="F76" s="27" t="str">
        <f>IF($B76="N/A","N/A",IF(E76&gt;=5,"No",IF(E76&lt;0,"No","Yes")))</f>
        <v>Yes</v>
      </c>
      <c r="G76" s="9">
        <v>1.6441569618</v>
      </c>
      <c r="H76" s="27" t="str">
        <f>IF($B76="N/A","N/A",IF(G76&gt;=5,"No",IF(G76&lt;0,"No","Yes")))</f>
        <v>Yes</v>
      </c>
      <c r="I76" s="8">
        <v>11.05</v>
      </c>
      <c r="J76" s="8">
        <v>12.88</v>
      </c>
      <c r="K76" s="30" t="s">
        <v>213</v>
      </c>
      <c r="L76" s="111" t="str">
        <f t="shared" si="30"/>
        <v>N/A</v>
      </c>
    </row>
    <row r="77" spans="1:12" ht="13" customHeight="1" x14ac:dyDescent="0.25">
      <c r="A77" s="134" t="s">
        <v>1734</v>
      </c>
      <c r="B77" s="30" t="s">
        <v>213</v>
      </c>
      <c r="C77" s="9">
        <v>20.055809850999999</v>
      </c>
      <c r="D77" s="30" t="s">
        <v>213</v>
      </c>
      <c r="E77" s="9">
        <v>20.051638845999999</v>
      </c>
      <c r="F77" s="30" t="s">
        <v>213</v>
      </c>
      <c r="G77" s="9">
        <v>20.051219411000002</v>
      </c>
      <c r="H77" s="30" t="s">
        <v>213</v>
      </c>
      <c r="I77" s="8">
        <v>-2.1000000000000001E-2</v>
      </c>
      <c r="J77" s="8">
        <v>-2E-3</v>
      </c>
      <c r="K77" s="30" t="s">
        <v>213</v>
      </c>
      <c r="L77" s="111" t="str">
        <f t="shared" si="30"/>
        <v>N/A</v>
      </c>
    </row>
    <row r="78" spans="1:12" ht="13" customHeight="1" x14ac:dyDescent="0.25">
      <c r="A78" s="134" t="s">
        <v>1735</v>
      </c>
      <c r="B78" s="30" t="s">
        <v>213</v>
      </c>
      <c r="C78" s="9">
        <v>47.765324898000003</v>
      </c>
      <c r="D78" s="30" t="s">
        <v>213</v>
      </c>
      <c r="E78" s="9">
        <v>47.565597246000003</v>
      </c>
      <c r="F78" s="30" t="s">
        <v>213</v>
      </c>
      <c r="G78" s="9">
        <v>47.199589134</v>
      </c>
      <c r="H78" s="30" t="s">
        <v>213</v>
      </c>
      <c r="I78" s="8">
        <v>-0.41799999999999998</v>
      </c>
      <c r="J78" s="8">
        <v>-0.76900000000000002</v>
      </c>
      <c r="K78" s="30" t="s">
        <v>213</v>
      </c>
      <c r="L78" s="111" t="str">
        <f t="shared" si="30"/>
        <v>N/A</v>
      </c>
    </row>
    <row r="79" spans="1:12" ht="13" customHeight="1" x14ac:dyDescent="0.25">
      <c r="A79" s="134" t="s">
        <v>1736</v>
      </c>
      <c r="B79" s="30" t="s">
        <v>213</v>
      </c>
      <c r="C79" s="9">
        <v>9.6678781612000009</v>
      </c>
      <c r="D79" s="30" t="s">
        <v>213</v>
      </c>
      <c r="E79" s="9">
        <v>10.034859837000001</v>
      </c>
      <c r="F79" s="30" t="s">
        <v>213</v>
      </c>
      <c r="G79" s="9">
        <v>10.236941826000001</v>
      </c>
      <c r="H79" s="30" t="s">
        <v>213</v>
      </c>
      <c r="I79" s="8">
        <v>3.7959999999999998</v>
      </c>
      <c r="J79" s="8">
        <v>2.0139999999999998</v>
      </c>
      <c r="K79" s="30" t="s">
        <v>213</v>
      </c>
      <c r="L79" s="111" t="str">
        <f t="shared" si="30"/>
        <v>N/A</v>
      </c>
    </row>
    <row r="80" spans="1:12" ht="13" customHeight="1" x14ac:dyDescent="0.25">
      <c r="A80" s="134" t="s">
        <v>1737</v>
      </c>
      <c r="B80" s="30" t="s">
        <v>213</v>
      </c>
      <c r="C80" s="9">
        <v>0</v>
      </c>
      <c r="D80" s="30" t="s">
        <v>213</v>
      </c>
      <c r="E80" s="9">
        <v>0</v>
      </c>
      <c r="F80" s="30" t="s">
        <v>213</v>
      </c>
      <c r="G80" s="9">
        <v>0</v>
      </c>
      <c r="H80" s="30" t="s">
        <v>213</v>
      </c>
      <c r="I80" s="8" t="s">
        <v>1748</v>
      </c>
      <c r="J80" s="8" t="s">
        <v>1748</v>
      </c>
      <c r="K80" s="30" t="s">
        <v>213</v>
      </c>
      <c r="L80" s="111" t="str">
        <f t="shared" si="30"/>
        <v>N/A</v>
      </c>
    </row>
    <row r="81" spans="1:12" ht="13" customHeight="1" x14ac:dyDescent="0.25">
      <c r="A81" s="134" t="s">
        <v>1738</v>
      </c>
      <c r="B81" s="30" t="s">
        <v>213</v>
      </c>
      <c r="C81" s="9">
        <v>0</v>
      </c>
      <c r="D81" s="30" t="s">
        <v>213</v>
      </c>
      <c r="E81" s="9">
        <v>0</v>
      </c>
      <c r="F81" s="30" t="s">
        <v>213</v>
      </c>
      <c r="G81" s="9">
        <v>1.3880599E-3</v>
      </c>
      <c r="H81" s="30" t="s">
        <v>213</v>
      </c>
      <c r="I81" s="8" t="s">
        <v>1748</v>
      </c>
      <c r="J81" s="8" t="s">
        <v>1748</v>
      </c>
      <c r="K81" s="30" t="s">
        <v>213</v>
      </c>
      <c r="L81" s="111" t="str">
        <f t="shared" si="30"/>
        <v>N/A</v>
      </c>
    </row>
    <row r="82" spans="1:12" ht="13" customHeight="1" x14ac:dyDescent="0.25">
      <c r="A82" s="134" t="s">
        <v>1739</v>
      </c>
      <c r="B82" s="30" t="s">
        <v>213</v>
      </c>
      <c r="C82" s="9">
        <v>5.3080186742000004</v>
      </c>
      <c r="D82" s="30" t="s">
        <v>213</v>
      </c>
      <c r="E82" s="9">
        <v>5.7070327190999999</v>
      </c>
      <c r="F82" s="30" t="s">
        <v>213</v>
      </c>
      <c r="G82" s="9">
        <v>6.3010979554000004</v>
      </c>
      <c r="H82" s="30" t="s">
        <v>213</v>
      </c>
      <c r="I82" s="8">
        <v>7.5170000000000003</v>
      </c>
      <c r="J82" s="8">
        <v>10.41</v>
      </c>
      <c r="K82" s="30" t="s">
        <v>213</v>
      </c>
      <c r="L82" s="111" t="str">
        <f t="shared" si="30"/>
        <v>N/A</v>
      </c>
    </row>
    <row r="83" spans="1:12" ht="13" customHeight="1" x14ac:dyDescent="0.25">
      <c r="A83" s="134" t="s">
        <v>1740</v>
      </c>
      <c r="B83" s="30" t="s">
        <v>213</v>
      </c>
      <c r="C83" s="9">
        <v>0</v>
      </c>
      <c r="D83" s="30" t="s">
        <v>213</v>
      </c>
      <c r="E83" s="9">
        <v>0</v>
      </c>
      <c r="F83" s="30" t="s">
        <v>213</v>
      </c>
      <c r="G83" s="9">
        <v>0</v>
      </c>
      <c r="H83" s="30" t="s">
        <v>213</v>
      </c>
      <c r="I83" s="8" t="s">
        <v>1748</v>
      </c>
      <c r="J83" s="8" t="s">
        <v>1748</v>
      </c>
      <c r="K83" s="30" t="s">
        <v>213</v>
      </c>
      <c r="L83" s="111" t="str">
        <f t="shared" si="30"/>
        <v>N/A</v>
      </c>
    </row>
    <row r="84" spans="1:12" ht="13" customHeight="1" x14ac:dyDescent="0.25">
      <c r="A84" s="134" t="s">
        <v>1741</v>
      </c>
      <c r="B84" s="30" t="s">
        <v>213</v>
      </c>
      <c r="C84" s="9">
        <v>15.891360878</v>
      </c>
      <c r="D84" s="30" t="s">
        <v>213</v>
      </c>
      <c r="E84" s="9">
        <v>15.182110105</v>
      </c>
      <c r="F84" s="30" t="s">
        <v>213</v>
      </c>
      <c r="G84" s="9">
        <v>14.562136502</v>
      </c>
      <c r="H84" s="30" t="s">
        <v>213</v>
      </c>
      <c r="I84" s="8">
        <v>-4.46</v>
      </c>
      <c r="J84" s="8">
        <v>-4.08</v>
      </c>
      <c r="K84" s="30" t="s">
        <v>213</v>
      </c>
      <c r="L84" s="111" t="str">
        <f t="shared" si="30"/>
        <v>N/A</v>
      </c>
    </row>
    <row r="85" spans="1:12" ht="13" customHeight="1" x14ac:dyDescent="0.25">
      <c r="A85" s="134" t="s">
        <v>1742</v>
      </c>
      <c r="B85" s="30" t="s">
        <v>213</v>
      </c>
      <c r="C85" s="9">
        <v>0</v>
      </c>
      <c r="D85" s="30" t="s">
        <v>213</v>
      </c>
      <c r="E85" s="9">
        <v>2.1696993999999999E-3</v>
      </c>
      <c r="F85" s="30" t="s">
        <v>213</v>
      </c>
      <c r="G85" s="9">
        <v>3.4701497999999999E-3</v>
      </c>
      <c r="H85" s="30" t="s">
        <v>213</v>
      </c>
      <c r="I85" s="8" t="s">
        <v>1748</v>
      </c>
      <c r="J85" s="8">
        <v>59.94</v>
      </c>
      <c r="K85" s="30" t="s">
        <v>213</v>
      </c>
      <c r="L85" s="111" t="str">
        <f t="shared" si="30"/>
        <v>N/A</v>
      </c>
    </row>
    <row r="86" spans="1:12" ht="13" customHeight="1" x14ac:dyDescent="0.25">
      <c r="A86" s="134" t="s">
        <v>1743</v>
      </c>
      <c r="B86" s="30" t="s">
        <v>213</v>
      </c>
      <c r="C86" s="9">
        <v>0</v>
      </c>
      <c r="D86" s="30" t="s">
        <v>213</v>
      </c>
      <c r="E86" s="9">
        <v>0</v>
      </c>
      <c r="F86" s="30" t="s">
        <v>213</v>
      </c>
      <c r="G86" s="9">
        <v>0</v>
      </c>
      <c r="H86" s="30" t="s">
        <v>213</v>
      </c>
      <c r="I86" s="8" t="s">
        <v>1748</v>
      </c>
      <c r="J86" s="8" t="s">
        <v>1748</v>
      </c>
      <c r="K86" s="30" t="s">
        <v>213</v>
      </c>
      <c r="L86" s="111" t="str">
        <f t="shared" si="30"/>
        <v>N/A</v>
      </c>
    </row>
    <row r="87" spans="1:12" x14ac:dyDescent="0.25">
      <c r="A87" s="134" t="s">
        <v>961</v>
      </c>
      <c r="B87" s="30" t="s">
        <v>213</v>
      </c>
      <c r="C87" s="9">
        <v>64.968293313000004</v>
      </c>
      <c r="D87" s="30" t="s">
        <v>213</v>
      </c>
      <c r="E87" s="9">
        <v>64.204298898000005</v>
      </c>
      <c r="F87" s="30" t="s">
        <v>213</v>
      </c>
      <c r="G87" s="9">
        <v>63.405882597999998</v>
      </c>
      <c r="H87" s="30" t="s">
        <v>213</v>
      </c>
      <c r="I87" s="8">
        <v>-1.18</v>
      </c>
      <c r="J87" s="8">
        <v>-1.24</v>
      </c>
      <c r="K87" s="30" t="s">
        <v>213</v>
      </c>
      <c r="L87" s="111" t="str">
        <f t="shared" si="30"/>
        <v>N/A</v>
      </c>
    </row>
    <row r="88" spans="1:12" x14ac:dyDescent="0.25">
      <c r="A88" s="134" t="s">
        <v>962</v>
      </c>
      <c r="B88" s="30" t="s">
        <v>213</v>
      </c>
      <c r="C88" s="9">
        <v>35.031706687000003</v>
      </c>
      <c r="D88" s="30" t="s">
        <v>213</v>
      </c>
      <c r="E88" s="9">
        <v>35.793531403000003</v>
      </c>
      <c r="F88" s="30" t="s">
        <v>213</v>
      </c>
      <c r="G88" s="9">
        <v>36.590647251999997</v>
      </c>
      <c r="H88" s="30" t="s">
        <v>213</v>
      </c>
      <c r="I88" s="8">
        <v>2.1749999999999998</v>
      </c>
      <c r="J88" s="8">
        <v>2.2269999999999999</v>
      </c>
      <c r="K88" s="30" t="s">
        <v>213</v>
      </c>
      <c r="L88" s="111" t="str">
        <f t="shared" si="30"/>
        <v>N/A</v>
      </c>
    </row>
    <row r="89" spans="1:12" x14ac:dyDescent="0.25">
      <c r="A89" s="157" t="s">
        <v>68</v>
      </c>
      <c r="B89" s="30" t="s">
        <v>213</v>
      </c>
      <c r="C89" s="1">
        <v>639</v>
      </c>
      <c r="D89" s="7" t="str">
        <f>IF($B89="N/A","N/A",IF(C89&gt;10,"No",IF(C89&lt;-10,"No","Yes")))</f>
        <v>N/A</v>
      </c>
      <c r="E89" s="1">
        <v>519</v>
      </c>
      <c r="F89" s="7" t="str">
        <f>IF($B89="N/A","N/A",IF(E89&gt;10,"No",IF(E89&lt;-10,"No","Yes")))</f>
        <v>N/A</v>
      </c>
      <c r="G89" s="1">
        <v>391</v>
      </c>
      <c r="H89" s="7" t="str">
        <f>IF($B89="N/A","N/A",IF(G89&gt;10,"No",IF(G89&lt;-10,"No","Yes")))</f>
        <v>N/A</v>
      </c>
      <c r="I89" s="8">
        <v>-18.8</v>
      </c>
      <c r="J89" s="8">
        <v>-24.7</v>
      </c>
      <c r="K89" s="30" t="s">
        <v>737</v>
      </c>
      <c r="L89" s="111" t="str">
        <f t="shared" si="30"/>
        <v>No</v>
      </c>
    </row>
    <row r="90" spans="1:12" x14ac:dyDescent="0.25">
      <c r="A90" s="134" t="s">
        <v>109</v>
      </c>
      <c r="B90" s="30" t="s">
        <v>213</v>
      </c>
      <c r="C90" s="9">
        <v>0</v>
      </c>
      <c r="D90" s="27" t="str">
        <f>IF($B90="N/A","N/A",IF(C90&gt;10,"No",IF(C90&lt;-10,"No","Yes")))</f>
        <v>N/A</v>
      </c>
      <c r="E90" s="9">
        <v>0</v>
      </c>
      <c r="F90" s="27" t="str">
        <f>IF($B90="N/A","N/A",IF(E90&gt;10,"No",IF(E90&lt;-10,"No","Yes")))</f>
        <v>N/A</v>
      </c>
      <c r="G90" s="9">
        <v>0</v>
      </c>
      <c r="H90" s="27" t="str">
        <f>IF($B90="N/A","N/A",IF(G90&gt;10,"No",IF(G90&lt;-10,"No","Yes")))</f>
        <v>N/A</v>
      </c>
      <c r="I90" s="8" t="s">
        <v>1748</v>
      </c>
      <c r="J90" s="8" t="s">
        <v>1748</v>
      </c>
      <c r="K90" s="30" t="s">
        <v>737</v>
      </c>
      <c r="L90" s="111" t="str">
        <f t="shared" si="30"/>
        <v>N/A</v>
      </c>
    </row>
    <row r="91" spans="1:12" x14ac:dyDescent="0.25">
      <c r="A91" s="134" t="s">
        <v>110</v>
      </c>
      <c r="B91" s="30" t="s">
        <v>213</v>
      </c>
      <c r="C91" s="9">
        <v>5.0078247261</v>
      </c>
      <c r="D91" s="27" t="str">
        <f>IF($B91="N/A","N/A",IF(C91&gt;10,"No",IF(C91&lt;-10,"No","Yes")))</f>
        <v>N/A</v>
      </c>
      <c r="E91" s="9">
        <v>8.0924855490999992</v>
      </c>
      <c r="F91" s="27" t="str">
        <f>IF($B91="N/A","N/A",IF(E91&gt;10,"No",IF(E91&lt;-10,"No","Yes")))</f>
        <v>N/A</v>
      </c>
      <c r="G91" s="9">
        <v>2.3017902813000002</v>
      </c>
      <c r="H91" s="27" t="str">
        <f>IF($B91="N/A","N/A",IF(G91&gt;10,"No",IF(G91&lt;-10,"No","Yes")))</f>
        <v>N/A</v>
      </c>
      <c r="I91" s="8">
        <v>61.6</v>
      </c>
      <c r="J91" s="8">
        <v>-71.599999999999994</v>
      </c>
      <c r="K91" s="30" t="s">
        <v>737</v>
      </c>
      <c r="L91" s="111" t="str">
        <f t="shared" si="30"/>
        <v>No</v>
      </c>
    </row>
    <row r="92" spans="1:12" x14ac:dyDescent="0.25">
      <c r="A92" s="143" t="s">
        <v>7</v>
      </c>
      <c r="B92" s="30" t="s">
        <v>213</v>
      </c>
      <c r="C92" s="9">
        <v>1.4629176234000001</v>
      </c>
      <c r="D92" s="7" t="str">
        <f>IF($B92="N/A","N/A",IF(C92&gt;10,"No",IF(C92&lt;-10,"No","Yes")))</f>
        <v>N/A</v>
      </c>
      <c r="E92" s="9">
        <v>1.6345068996000001</v>
      </c>
      <c r="F92" s="7" t="str">
        <f>IF($B92="N/A","N/A",IF(E92&gt;10,"No",IF(E92&lt;-10,"No","Yes")))</f>
        <v>N/A</v>
      </c>
      <c r="G92" s="9">
        <v>1.8835972961</v>
      </c>
      <c r="H92" s="7" t="str">
        <f>IF($B92="N/A","N/A",IF(G92&gt;10,"No",IF(G92&lt;-10,"No","Yes")))</f>
        <v>N/A</v>
      </c>
      <c r="I92" s="8">
        <v>11.73</v>
      </c>
      <c r="J92" s="8">
        <v>15.24</v>
      </c>
      <c r="K92" s="30" t="s">
        <v>738</v>
      </c>
      <c r="L92" s="111" t="str">
        <f t="shared" si="30"/>
        <v>No</v>
      </c>
    </row>
    <row r="93" spans="1:12" x14ac:dyDescent="0.25">
      <c r="A93" s="143" t="s">
        <v>180</v>
      </c>
      <c r="B93" s="30" t="s">
        <v>213</v>
      </c>
      <c r="C93" s="9">
        <v>61.982390242999998</v>
      </c>
      <c r="D93" s="7" t="str">
        <f t="shared" ref="D93:D94" si="31">IF($B93="N/A","N/A",IF(C93&gt;10,"No",IF(C93&lt;-10,"No","Yes")))</f>
        <v>N/A</v>
      </c>
      <c r="E93" s="9">
        <v>61.946365030000003</v>
      </c>
      <c r="F93" s="7" t="str">
        <f t="shared" ref="F93:F94" si="32">IF($B93="N/A","N/A",IF(E93&gt;10,"No",IF(E93&lt;-10,"No","Yes")))</f>
        <v>N/A</v>
      </c>
      <c r="G93" s="9">
        <v>61.825576392000002</v>
      </c>
      <c r="H93" s="7" t="str">
        <f t="shared" ref="H93:H94" si="33">IF($B93="N/A","N/A",IF(G93&gt;10,"No",IF(G93&lt;-10,"No","Yes")))</f>
        <v>N/A</v>
      </c>
      <c r="I93" s="8">
        <v>-5.8000000000000003E-2</v>
      </c>
      <c r="J93" s="8">
        <v>-0.19500000000000001</v>
      </c>
      <c r="K93" s="30" t="s">
        <v>737</v>
      </c>
      <c r="L93" s="111" t="str">
        <f>IF(J93="Div by 0", "N/A", IF(OR(J93="N/A",K93="N/A"),"N/A", IF(J93&gt;VALUE(MID(K93,1,2)), "No", IF(J93&lt;-1*VALUE(MID(K93,1,2)), "No", "Yes"))))</f>
        <v>Yes</v>
      </c>
    </row>
    <row r="94" spans="1:12" x14ac:dyDescent="0.25">
      <c r="A94" s="143" t="s">
        <v>181</v>
      </c>
      <c r="B94" s="30" t="s">
        <v>213</v>
      </c>
      <c r="C94" s="9">
        <v>38.017609757000002</v>
      </c>
      <c r="D94" s="7" t="str">
        <f t="shared" si="31"/>
        <v>N/A</v>
      </c>
      <c r="E94" s="9">
        <v>38.053634969999997</v>
      </c>
      <c r="F94" s="7" t="str">
        <f t="shared" si="32"/>
        <v>N/A</v>
      </c>
      <c r="G94" s="9">
        <v>38.174423607999998</v>
      </c>
      <c r="H94" s="7" t="str">
        <f t="shared" si="33"/>
        <v>N/A</v>
      </c>
      <c r="I94" s="8">
        <v>9.4799999999999995E-2</v>
      </c>
      <c r="J94" s="8">
        <v>0.31740000000000002</v>
      </c>
      <c r="K94" s="30" t="s">
        <v>737</v>
      </c>
      <c r="L94" s="111" t="str">
        <f>IF(J94="Div by 0", "N/A", IF(OR(J94="N/A",K94="N/A"),"N/A", IF(J94&gt;VALUE(MID(K94,1,2)), "No", IF(J94&lt;-1*VALUE(MID(K94,1,2)), "No", "Yes"))))</f>
        <v>Yes</v>
      </c>
    </row>
    <row r="95" spans="1:12" x14ac:dyDescent="0.25">
      <c r="A95" s="134" t="s">
        <v>8</v>
      </c>
      <c r="B95" s="30" t="s">
        <v>285</v>
      </c>
      <c r="C95" s="9">
        <v>6.3755531561999996</v>
      </c>
      <c r="D95" s="27" t="str">
        <f>IF($B95="N/A","N/A",IF(C95&gt;10,"No",IF(C95&lt;5,"No","Yes")))</f>
        <v>Yes</v>
      </c>
      <c r="E95" s="9">
        <v>6.0896230509000002</v>
      </c>
      <c r="F95" s="27" t="str">
        <f>IF($B95="N/A","N/A",IF(E95&gt;10,"No",IF(E95&lt;5,"No","Yes")))</f>
        <v>Yes</v>
      </c>
      <c r="G95" s="9">
        <v>6.0894188192999996</v>
      </c>
      <c r="H95" s="27" t="str">
        <f t="shared" ref="H95:H98" si="34">IF($B95="N/A","N/A",IF(G95&gt;10,"No",IF(G95&lt;5,"No","Yes")))</f>
        <v>Yes</v>
      </c>
      <c r="I95" s="8">
        <v>-4.4800000000000004</v>
      </c>
      <c r="J95" s="8">
        <v>-3.0000000000000001E-3</v>
      </c>
      <c r="K95" s="30" t="s">
        <v>738</v>
      </c>
      <c r="L95" s="111" t="str">
        <f t="shared" si="30"/>
        <v>Yes</v>
      </c>
    </row>
    <row r="96" spans="1:12" x14ac:dyDescent="0.25">
      <c r="A96" s="134" t="s">
        <v>149</v>
      </c>
      <c r="B96" s="30" t="s">
        <v>285</v>
      </c>
      <c r="C96" s="9">
        <v>5.3300688879000004</v>
      </c>
      <c r="D96" s="27" t="str">
        <f>IF($B96="N/A","N/A",IF(C96&gt;10,"No",IF(C96&lt;5,"No","Yes")))</f>
        <v>Yes</v>
      </c>
      <c r="E96" s="9">
        <v>5.1855816241000001</v>
      </c>
      <c r="F96" s="27" t="str">
        <f t="shared" ref="F96:F98" si="35">IF($B96="N/A","N/A",IF(E96&gt;10,"No",IF(E96&lt;5,"No","Yes")))</f>
        <v>Yes</v>
      </c>
      <c r="G96" s="9">
        <v>5.0983440445000001</v>
      </c>
      <c r="H96" s="27" t="str">
        <f t="shared" si="34"/>
        <v>Yes</v>
      </c>
      <c r="I96" s="8">
        <v>-2.71</v>
      </c>
      <c r="J96" s="8">
        <v>-1.68</v>
      </c>
      <c r="K96" s="30" t="s">
        <v>738</v>
      </c>
      <c r="L96" s="111" t="str">
        <f t="shared" si="30"/>
        <v>Yes</v>
      </c>
    </row>
    <row r="97" spans="1:12" x14ac:dyDescent="0.25">
      <c r="A97" s="134" t="s">
        <v>150</v>
      </c>
      <c r="B97" s="30" t="s">
        <v>285</v>
      </c>
      <c r="C97" s="9">
        <v>6.0235100899000003</v>
      </c>
      <c r="D97" s="27" t="str">
        <f>IF($B97="N/A","N/A",IF(C97&gt;10,"No",IF(C97&lt;5,"No","Yes")))</f>
        <v>Yes</v>
      </c>
      <c r="E97" s="9">
        <v>5.7489802413</v>
      </c>
      <c r="F97" s="27" t="str">
        <f t="shared" si="35"/>
        <v>Yes</v>
      </c>
      <c r="G97" s="9">
        <v>5.7118665242000004</v>
      </c>
      <c r="H97" s="27" t="str">
        <f t="shared" si="34"/>
        <v>Yes</v>
      </c>
      <c r="I97" s="8">
        <v>-4.5599999999999996</v>
      </c>
      <c r="J97" s="8">
        <v>-0.64600000000000002</v>
      </c>
      <c r="K97" s="30" t="s">
        <v>738</v>
      </c>
      <c r="L97" s="111" t="str">
        <f t="shared" si="30"/>
        <v>Yes</v>
      </c>
    </row>
    <row r="98" spans="1:12" x14ac:dyDescent="0.25">
      <c r="A98" s="134" t="s">
        <v>151</v>
      </c>
      <c r="B98" s="30" t="s">
        <v>285</v>
      </c>
      <c r="C98" s="9">
        <v>6.4112897094000001</v>
      </c>
      <c r="D98" s="27" t="str">
        <f>IF($B98="N/A","N/A",IF(C98&gt;10,"No",IF(C98&lt;5,"No","Yes")))</f>
        <v>Yes</v>
      </c>
      <c r="E98" s="9">
        <v>6.1322938061999999</v>
      </c>
      <c r="F98" s="27" t="str">
        <f t="shared" si="35"/>
        <v>Yes</v>
      </c>
      <c r="G98" s="9">
        <v>6.1206501673</v>
      </c>
      <c r="H98" s="27" t="str">
        <f t="shared" si="34"/>
        <v>Yes</v>
      </c>
      <c r="I98" s="8">
        <v>-4.3499999999999996</v>
      </c>
      <c r="J98" s="8">
        <v>-0.19</v>
      </c>
      <c r="K98" s="30" t="s">
        <v>738</v>
      </c>
      <c r="L98" s="111" t="str">
        <f t="shared" si="30"/>
        <v>Yes</v>
      </c>
    </row>
    <row r="99" spans="1:12" x14ac:dyDescent="0.25">
      <c r="A99" s="134" t="s">
        <v>963</v>
      </c>
      <c r="B99" s="30" t="s">
        <v>213</v>
      </c>
      <c r="C99" s="1">
        <v>1861</v>
      </c>
      <c r="D99" s="7" t="str">
        <f t="shared" ref="D99:D110" si="36">IF($B99="N/A","N/A",IF(C99&gt;10,"No",IF(C99&lt;-10,"No","Yes")))</f>
        <v>N/A</v>
      </c>
      <c r="E99" s="1">
        <v>1773</v>
      </c>
      <c r="F99" s="7" t="str">
        <f t="shared" ref="F99:F110" si="37">IF($B99="N/A","N/A",IF(E99&gt;10,"No",IF(E99&lt;-10,"No","Yes")))</f>
        <v>N/A</v>
      </c>
      <c r="G99" s="1">
        <v>1872</v>
      </c>
      <c r="H99" s="7" t="str">
        <f t="shared" ref="H99:H110" si="38">IF($B99="N/A","N/A",IF(G99&gt;10,"No",IF(G99&lt;-10,"No","Yes")))</f>
        <v>N/A</v>
      </c>
      <c r="I99" s="8">
        <v>-4.7300000000000004</v>
      </c>
      <c r="J99" s="8">
        <v>5.5839999999999996</v>
      </c>
      <c r="K99" s="28" t="s">
        <v>737</v>
      </c>
      <c r="L99" s="111" t="str">
        <f t="shared" si="30"/>
        <v>Yes</v>
      </c>
    </row>
    <row r="100" spans="1:12" x14ac:dyDescent="0.25">
      <c r="A100" s="134" t="s">
        <v>964</v>
      </c>
      <c r="B100" s="30" t="s">
        <v>213</v>
      </c>
      <c r="C100" s="1">
        <v>686</v>
      </c>
      <c r="D100" s="7" t="str">
        <f t="shared" si="36"/>
        <v>N/A</v>
      </c>
      <c r="E100" s="1">
        <v>669</v>
      </c>
      <c r="F100" s="7" t="str">
        <f t="shared" si="37"/>
        <v>N/A</v>
      </c>
      <c r="G100" s="1">
        <v>707</v>
      </c>
      <c r="H100" s="7" t="str">
        <f t="shared" si="38"/>
        <v>N/A</v>
      </c>
      <c r="I100" s="8">
        <v>-2.48</v>
      </c>
      <c r="J100" s="8">
        <v>5.68</v>
      </c>
      <c r="K100" s="28" t="s">
        <v>737</v>
      </c>
      <c r="L100" s="111" t="str">
        <f t="shared" si="30"/>
        <v>Yes</v>
      </c>
    </row>
    <row r="101" spans="1:12" x14ac:dyDescent="0.25">
      <c r="A101" s="134" t="s">
        <v>1</v>
      </c>
      <c r="B101" s="30" t="s">
        <v>213</v>
      </c>
      <c r="C101" s="9">
        <v>99.849450265000002</v>
      </c>
      <c r="D101" s="7" t="str">
        <f t="shared" si="36"/>
        <v>N/A</v>
      </c>
      <c r="E101" s="9">
        <v>99.849567507000003</v>
      </c>
      <c r="F101" s="7" t="str">
        <f t="shared" si="37"/>
        <v>N/A</v>
      </c>
      <c r="G101" s="9">
        <v>99.824410422</v>
      </c>
      <c r="H101" s="7" t="str">
        <f t="shared" si="38"/>
        <v>N/A</v>
      </c>
      <c r="I101" s="8">
        <v>1E-4</v>
      </c>
      <c r="J101" s="8">
        <v>-2.5000000000000001E-2</v>
      </c>
      <c r="K101" s="30" t="s">
        <v>738</v>
      </c>
      <c r="L101" s="111" t="str">
        <f t="shared" si="30"/>
        <v>Yes</v>
      </c>
    </row>
    <row r="102" spans="1:12" x14ac:dyDescent="0.25">
      <c r="A102" s="134" t="s">
        <v>69</v>
      </c>
      <c r="B102" s="30" t="s">
        <v>213</v>
      </c>
      <c r="C102" s="9">
        <v>99.233932378999995</v>
      </c>
      <c r="D102" s="7" t="str">
        <f t="shared" si="36"/>
        <v>N/A</v>
      </c>
      <c r="E102" s="9">
        <v>99.361147326999998</v>
      </c>
      <c r="F102" s="7" t="str">
        <f t="shared" si="37"/>
        <v>N/A</v>
      </c>
      <c r="G102" s="9">
        <v>99.494552709999994</v>
      </c>
      <c r="H102" s="7" t="str">
        <f t="shared" si="38"/>
        <v>N/A</v>
      </c>
      <c r="I102" s="8">
        <v>0.12820000000000001</v>
      </c>
      <c r="J102" s="8">
        <v>0.1343</v>
      </c>
      <c r="K102" s="30" t="s">
        <v>738</v>
      </c>
      <c r="L102" s="111" t="str">
        <f t="shared" si="30"/>
        <v>Yes</v>
      </c>
    </row>
    <row r="103" spans="1:12" x14ac:dyDescent="0.25">
      <c r="A103" s="143" t="s">
        <v>70</v>
      </c>
      <c r="B103" s="30" t="s">
        <v>213</v>
      </c>
      <c r="C103" s="1">
        <v>123243</v>
      </c>
      <c r="D103" s="7" t="str">
        <f t="shared" si="36"/>
        <v>N/A</v>
      </c>
      <c r="E103" s="1">
        <v>129672</v>
      </c>
      <c r="F103" s="7" t="str">
        <f t="shared" si="37"/>
        <v>N/A</v>
      </c>
      <c r="G103" s="1">
        <v>135653</v>
      </c>
      <c r="H103" s="7" t="str">
        <f t="shared" si="38"/>
        <v>N/A</v>
      </c>
      <c r="I103" s="8">
        <v>5.2169999999999996</v>
      </c>
      <c r="J103" s="8">
        <v>4.6120000000000001</v>
      </c>
      <c r="K103" s="30" t="s">
        <v>737</v>
      </c>
      <c r="L103" s="111" t="str">
        <f t="shared" si="30"/>
        <v>Yes</v>
      </c>
    </row>
    <row r="104" spans="1:12" x14ac:dyDescent="0.25">
      <c r="A104" s="134" t="s">
        <v>689</v>
      </c>
      <c r="B104" s="30" t="s">
        <v>213</v>
      </c>
      <c r="C104" s="9">
        <v>1.5238187969999999</v>
      </c>
      <c r="D104" s="7" t="str">
        <f t="shared" si="36"/>
        <v>N/A</v>
      </c>
      <c r="E104" s="9">
        <v>1.4521253624999999</v>
      </c>
      <c r="F104" s="7" t="str">
        <f t="shared" si="37"/>
        <v>N/A</v>
      </c>
      <c r="G104" s="9">
        <v>1.3423956713</v>
      </c>
      <c r="H104" s="7" t="str">
        <f t="shared" si="38"/>
        <v>N/A</v>
      </c>
      <c r="I104" s="8">
        <v>-4.7</v>
      </c>
      <c r="J104" s="8">
        <v>-7.56</v>
      </c>
      <c r="K104" s="30" t="s">
        <v>738</v>
      </c>
      <c r="L104" s="111" t="str">
        <f t="shared" ref="L104:L110" si="39">IF(J104="Div by 0", "N/A", IF(K104="N/A","N/A", IF(J104&gt;VALUE(MID(K104,1,2)), "No", IF(J104&lt;-1*VALUE(MID(K104,1,2)), "No", "Yes"))))</f>
        <v>Yes</v>
      </c>
    </row>
    <row r="105" spans="1:12" x14ac:dyDescent="0.25">
      <c r="A105" s="134" t="s">
        <v>688</v>
      </c>
      <c r="B105" s="30" t="s">
        <v>213</v>
      </c>
      <c r="C105" s="9">
        <v>0.2734435221</v>
      </c>
      <c r="D105" s="7" t="str">
        <f t="shared" si="36"/>
        <v>N/A</v>
      </c>
      <c r="E105" s="9">
        <v>0.2891911901</v>
      </c>
      <c r="F105" s="7" t="str">
        <f t="shared" si="37"/>
        <v>N/A</v>
      </c>
      <c r="G105" s="9">
        <v>0.13637737459999999</v>
      </c>
      <c r="H105" s="7" t="str">
        <f t="shared" si="38"/>
        <v>N/A</v>
      </c>
      <c r="I105" s="8">
        <v>5.7590000000000003</v>
      </c>
      <c r="J105" s="8">
        <v>-52.8</v>
      </c>
      <c r="K105" s="30" t="s">
        <v>738</v>
      </c>
      <c r="L105" s="111" t="str">
        <f t="shared" si="39"/>
        <v>No</v>
      </c>
    </row>
    <row r="106" spans="1:12" x14ac:dyDescent="0.25">
      <c r="A106" s="134" t="s">
        <v>687</v>
      </c>
      <c r="B106" s="30" t="s">
        <v>213</v>
      </c>
      <c r="C106" s="9">
        <v>98.202737681000002</v>
      </c>
      <c r="D106" s="7" t="str">
        <f t="shared" si="36"/>
        <v>N/A</v>
      </c>
      <c r="E106" s="9">
        <v>98.258683446999996</v>
      </c>
      <c r="F106" s="7" t="str">
        <f t="shared" si="37"/>
        <v>N/A</v>
      </c>
      <c r="G106" s="9">
        <v>98.521226953999999</v>
      </c>
      <c r="H106" s="7" t="str">
        <f t="shared" si="38"/>
        <v>N/A</v>
      </c>
      <c r="I106" s="8">
        <v>5.7000000000000002E-2</v>
      </c>
      <c r="J106" s="8">
        <v>0.26719999999999999</v>
      </c>
      <c r="K106" s="30" t="s">
        <v>738</v>
      </c>
      <c r="L106" s="111" t="str">
        <f t="shared" si="39"/>
        <v>Yes</v>
      </c>
    </row>
    <row r="107" spans="1:12" ht="25" x14ac:dyDescent="0.25">
      <c r="A107" s="143" t="s">
        <v>965</v>
      </c>
      <c r="B107" s="30" t="s">
        <v>213</v>
      </c>
      <c r="C107" s="9">
        <v>45.287337094999998</v>
      </c>
      <c r="D107" s="7" t="str">
        <f t="shared" si="36"/>
        <v>N/A</v>
      </c>
      <c r="E107" s="9">
        <v>45.410362483999997</v>
      </c>
      <c r="F107" s="7" t="str">
        <f t="shared" si="37"/>
        <v>N/A</v>
      </c>
      <c r="G107" s="9">
        <v>45.687991894</v>
      </c>
      <c r="H107" s="7" t="str">
        <f t="shared" si="38"/>
        <v>N/A</v>
      </c>
      <c r="I107" s="8">
        <v>0.2717</v>
      </c>
      <c r="J107" s="8">
        <v>0.61140000000000005</v>
      </c>
      <c r="K107" s="30" t="s">
        <v>738</v>
      </c>
      <c r="L107" s="111" t="str">
        <f t="shared" si="39"/>
        <v>Yes</v>
      </c>
    </row>
    <row r="108" spans="1:12" ht="25" x14ac:dyDescent="0.25">
      <c r="A108" s="143" t="s">
        <v>966</v>
      </c>
      <c r="B108" s="30" t="s">
        <v>213</v>
      </c>
      <c r="C108" s="9">
        <v>52.831551574999999</v>
      </c>
      <c r="D108" s="7" t="str">
        <f t="shared" si="36"/>
        <v>N/A</v>
      </c>
      <c r="E108" s="9">
        <v>52.79963549</v>
      </c>
      <c r="F108" s="7" t="str">
        <f t="shared" si="37"/>
        <v>N/A</v>
      </c>
      <c r="G108" s="9">
        <v>52.604694418999998</v>
      </c>
      <c r="H108" s="7" t="str">
        <f t="shared" si="38"/>
        <v>N/A</v>
      </c>
      <c r="I108" s="8">
        <v>-0.06</v>
      </c>
      <c r="J108" s="8">
        <v>-0.36899999999999999</v>
      </c>
      <c r="K108" s="30" t="s">
        <v>738</v>
      </c>
      <c r="L108" s="111" t="str">
        <f t="shared" si="39"/>
        <v>Yes</v>
      </c>
    </row>
    <row r="109" spans="1:12" ht="25" x14ac:dyDescent="0.25">
      <c r="A109" s="143" t="s">
        <v>967</v>
      </c>
      <c r="B109" s="30" t="s">
        <v>213</v>
      </c>
      <c r="C109" s="9">
        <v>0.86984291120000001</v>
      </c>
      <c r="D109" s="7" t="str">
        <f t="shared" si="36"/>
        <v>N/A</v>
      </c>
      <c r="E109" s="9">
        <v>0.81508375040000003</v>
      </c>
      <c r="F109" s="7" t="str">
        <f t="shared" si="37"/>
        <v>N/A</v>
      </c>
      <c r="G109" s="9">
        <v>0.78008966869999996</v>
      </c>
      <c r="H109" s="7" t="str">
        <f t="shared" si="38"/>
        <v>N/A</v>
      </c>
      <c r="I109" s="8">
        <v>-6.3</v>
      </c>
      <c r="J109" s="8">
        <v>-4.29</v>
      </c>
      <c r="K109" s="30" t="s">
        <v>738</v>
      </c>
      <c r="L109" s="111" t="str">
        <f t="shared" si="39"/>
        <v>Yes</v>
      </c>
    </row>
    <row r="110" spans="1:12" ht="25" x14ac:dyDescent="0.25">
      <c r="A110" s="143" t="s">
        <v>968</v>
      </c>
      <c r="B110" s="30" t="s">
        <v>213</v>
      </c>
      <c r="C110" s="9">
        <v>1.0112684194999999</v>
      </c>
      <c r="D110" s="7" t="str">
        <f t="shared" si="36"/>
        <v>N/A</v>
      </c>
      <c r="E110" s="9">
        <v>0.97491827470000003</v>
      </c>
      <c r="F110" s="7" t="str">
        <f t="shared" si="37"/>
        <v>N/A</v>
      </c>
      <c r="G110" s="9">
        <v>0.92722401899999995</v>
      </c>
      <c r="H110" s="7" t="str">
        <f t="shared" si="38"/>
        <v>N/A</v>
      </c>
      <c r="I110" s="8">
        <v>-3.59</v>
      </c>
      <c r="J110" s="8">
        <v>-4.8899999999999997</v>
      </c>
      <c r="K110" s="30" t="s">
        <v>738</v>
      </c>
      <c r="L110" s="111" t="str">
        <f t="shared" si="39"/>
        <v>Yes</v>
      </c>
    </row>
    <row r="111" spans="1:12" x14ac:dyDescent="0.25">
      <c r="A111" s="134" t="s">
        <v>969</v>
      </c>
      <c r="B111" s="30" t="s">
        <v>286</v>
      </c>
      <c r="C111" s="9">
        <v>99.032788710000005</v>
      </c>
      <c r="D111" s="27" t="str">
        <f>IF($B111="N/A","N/A",IF(C111&gt;=99,"Yes","No"))</f>
        <v>Yes</v>
      </c>
      <c r="E111" s="9">
        <v>98.919127117000002</v>
      </c>
      <c r="F111" s="27" t="str">
        <f>IF($B111="N/A","N/A",IF(E111&gt;=99,"Yes","No"))</f>
        <v>No</v>
      </c>
      <c r="G111" s="9">
        <v>99.061690358000007</v>
      </c>
      <c r="H111" s="27" t="str">
        <f>IF($B111="N/A","N/A",IF(G111&gt;=99,"Yes","No"))</f>
        <v>Yes</v>
      </c>
      <c r="I111" s="8">
        <v>-0.115</v>
      </c>
      <c r="J111" s="8">
        <v>0.14410000000000001</v>
      </c>
      <c r="K111" s="30" t="s">
        <v>737</v>
      </c>
      <c r="L111" s="111" t="str">
        <f t="shared" ref="L111:L145" si="40">IF(J111="Div by 0", "N/A", IF(K111="N/A","N/A", IF(J111&gt;VALUE(MID(K111,1,2)), "No", IF(J111&lt;-1*VALUE(MID(K111,1,2)), "No", "Yes"))))</f>
        <v>Yes</v>
      </c>
    </row>
    <row r="112" spans="1:12" x14ac:dyDescent="0.25">
      <c r="A112" s="134" t="s">
        <v>970</v>
      </c>
      <c r="B112" s="30" t="s">
        <v>213</v>
      </c>
      <c r="C112" s="9">
        <v>6.0299083000000002E-3</v>
      </c>
      <c r="D112" s="27" t="str">
        <f>IF($B112="N/A","N/A",IF(C112&gt;10,"No",IF(C112&lt;-10,"No","Yes")))</f>
        <v>N/A</v>
      </c>
      <c r="E112" s="9">
        <v>1.07602811E-2</v>
      </c>
      <c r="F112" s="27" t="str">
        <f>IF($B112="N/A","N/A",IF(E112&gt;10,"No",IF(E112&lt;-10,"No","Yes")))</f>
        <v>N/A</v>
      </c>
      <c r="G112" s="9">
        <v>1.34073419E-2</v>
      </c>
      <c r="H112" s="27" t="str">
        <f>IF($B112="N/A","N/A",IF(G112&gt;10,"No",IF(G112&lt;-10,"No","Yes")))</f>
        <v>N/A</v>
      </c>
      <c r="I112" s="8">
        <v>78.45</v>
      </c>
      <c r="J112" s="8">
        <v>24.6</v>
      </c>
      <c r="K112" s="30" t="s">
        <v>737</v>
      </c>
      <c r="L112" s="111" t="str">
        <f t="shared" si="40"/>
        <v>No</v>
      </c>
    </row>
    <row r="113" spans="1:12" x14ac:dyDescent="0.25">
      <c r="A113" s="110" t="s">
        <v>971</v>
      </c>
      <c r="B113" s="30" t="s">
        <v>280</v>
      </c>
      <c r="C113" s="4">
        <v>98.675372827999993</v>
      </c>
      <c r="D113" s="27" t="str">
        <f>IF($B113="N/A","N/A",IF(C113&gt;=98,"Yes","No"))</f>
        <v>Yes</v>
      </c>
      <c r="E113" s="4">
        <v>98.614737683000001</v>
      </c>
      <c r="F113" s="27" t="str">
        <f>IF($B113="N/A","N/A",IF(E113&gt;=98,"Yes","No"))</f>
        <v>Yes</v>
      </c>
      <c r="G113" s="4">
        <v>98.523934591</v>
      </c>
      <c r="H113" s="27" t="str">
        <f>IF($B113="N/A","N/A",IF(G113&gt;=98,"Yes","No"))</f>
        <v>Yes</v>
      </c>
      <c r="I113" s="8">
        <v>-6.0999999999999999E-2</v>
      </c>
      <c r="J113" s="8">
        <v>-9.1999999999999998E-2</v>
      </c>
      <c r="K113" s="28" t="s">
        <v>737</v>
      </c>
      <c r="L113" s="111" t="str">
        <f t="shared" si="40"/>
        <v>Yes</v>
      </c>
    </row>
    <row r="114" spans="1:12" x14ac:dyDescent="0.25">
      <c r="A114" s="110" t="s">
        <v>972</v>
      </c>
      <c r="B114" s="30" t="s">
        <v>287</v>
      </c>
      <c r="C114" s="4">
        <v>99.037357645</v>
      </c>
      <c r="D114" s="27" t="str">
        <f>IF($B114="N/A","N/A",IF(C114&gt;=80,"Yes","No"))</f>
        <v>Yes</v>
      </c>
      <c r="E114" s="4">
        <v>99.186777648000003</v>
      </c>
      <c r="F114" s="27" t="str">
        <f>IF($B114="N/A","N/A",IF(E114&gt;=80,"Yes","No"))</f>
        <v>Yes</v>
      </c>
      <c r="G114" s="4">
        <v>99.265935060999993</v>
      </c>
      <c r="H114" s="27" t="str">
        <f>IF($B114="N/A","N/A",IF(G114&gt;=80,"Yes","No"))</f>
        <v>Yes</v>
      </c>
      <c r="I114" s="8">
        <v>0.15090000000000001</v>
      </c>
      <c r="J114" s="8">
        <v>7.9799999999999996E-2</v>
      </c>
      <c r="K114" s="28" t="s">
        <v>737</v>
      </c>
      <c r="L114" s="111" t="str">
        <f t="shared" si="40"/>
        <v>Yes</v>
      </c>
    </row>
    <row r="115" spans="1:12" ht="25" x14ac:dyDescent="0.25">
      <c r="A115" s="134" t="s">
        <v>973</v>
      </c>
      <c r="B115" s="30" t="s">
        <v>288</v>
      </c>
      <c r="C115" s="9">
        <v>99.485194141999997</v>
      </c>
      <c r="D115" s="27" t="str">
        <f>IF($B115="N/A","N/A",IF(C115&gt;=100,"Yes","No"))</f>
        <v>No</v>
      </c>
      <c r="E115" s="9">
        <v>99.143621608999993</v>
      </c>
      <c r="F115" s="27" t="str">
        <f t="shared" ref="F115:F116" si="41">IF($B115="N/A","N/A",IF(E115&gt;=100,"Yes","No"))</f>
        <v>No</v>
      </c>
      <c r="G115" s="9">
        <v>99.448814764000005</v>
      </c>
      <c r="H115" s="27" t="str">
        <f t="shared" ref="H115:H116" si="42">IF($B115="N/A","N/A",IF(G115&gt;=100,"Yes","No"))</f>
        <v>No</v>
      </c>
      <c r="I115" s="8">
        <v>-0.34300000000000003</v>
      </c>
      <c r="J115" s="8">
        <v>0.30780000000000002</v>
      </c>
      <c r="K115" s="28" t="s">
        <v>736</v>
      </c>
      <c r="L115" s="111" t="str">
        <f t="shared" si="40"/>
        <v>Yes</v>
      </c>
    </row>
    <row r="116" spans="1:12" ht="25" x14ac:dyDescent="0.25">
      <c r="A116" s="110" t="s">
        <v>974</v>
      </c>
      <c r="B116" s="30" t="s">
        <v>288</v>
      </c>
      <c r="C116" s="9">
        <v>95.165849015000006</v>
      </c>
      <c r="D116" s="27" t="str">
        <f>IF($B116="N/A","N/A",IF(C116&gt;=100,"Yes","No"))</f>
        <v>No</v>
      </c>
      <c r="E116" s="9">
        <v>94.916938630000004</v>
      </c>
      <c r="F116" s="27" t="str">
        <f t="shared" si="41"/>
        <v>No</v>
      </c>
      <c r="G116" s="9">
        <v>99.407415232000005</v>
      </c>
      <c r="H116" s="27" t="str">
        <f t="shared" si="42"/>
        <v>No</v>
      </c>
      <c r="I116" s="8">
        <v>-0.26200000000000001</v>
      </c>
      <c r="J116" s="8">
        <v>4.7309999999999999</v>
      </c>
      <c r="K116" s="28" t="s">
        <v>736</v>
      </c>
      <c r="L116" s="111" t="str">
        <f t="shared" si="40"/>
        <v>Yes</v>
      </c>
    </row>
    <row r="117" spans="1:12" ht="25" x14ac:dyDescent="0.25">
      <c r="A117" s="134" t="s">
        <v>975</v>
      </c>
      <c r="B117" s="30" t="s">
        <v>213</v>
      </c>
      <c r="C117" s="9">
        <v>9.7599892473000001</v>
      </c>
      <c r="D117" s="23" t="s">
        <v>739</v>
      </c>
      <c r="E117" s="9">
        <v>10.869135206999999</v>
      </c>
      <c r="F117" s="23" t="s">
        <v>739</v>
      </c>
      <c r="G117" s="9">
        <v>12.208007644</v>
      </c>
      <c r="H117" s="27" t="str">
        <f>IF($B117="N/A","N/A",IF(G117&lt;100,"No",IF(G117=100,"No","Yes")))</f>
        <v>N/A</v>
      </c>
      <c r="I117" s="8">
        <v>11.36</v>
      </c>
      <c r="J117" s="8">
        <v>12.32</v>
      </c>
      <c r="K117" s="28" t="s">
        <v>736</v>
      </c>
      <c r="L117" s="111" t="str">
        <f t="shared" si="40"/>
        <v>Yes</v>
      </c>
    </row>
    <row r="118" spans="1:12" ht="25" x14ac:dyDescent="0.25">
      <c r="A118" s="134" t="s">
        <v>976</v>
      </c>
      <c r="B118" s="22" t="s">
        <v>213</v>
      </c>
      <c r="C118" s="9">
        <v>8.0418775600999997</v>
      </c>
      <c r="D118" s="27" t="str">
        <f>IF($B118="N/A","N/A",IF(C118&gt;10,"No",IF(C118&lt;-10,"No","Yes")))</f>
        <v>N/A</v>
      </c>
      <c r="E118" s="9">
        <v>9.0165300526000003</v>
      </c>
      <c r="F118" s="27" t="str">
        <f>IF($B118="N/A","N/A",IF(E118&gt;10,"No",IF(E118&lt;-10,"No","Yes")))</f>
        <v>N/A</v>
      </c>
      <c r="G118" s="9">
        <v>10.38796039</v>
      </c>
      <c r="H118" s="27" t="str">
        <f>IF($B118="N/A","N/A",IF(G118&gt;10,"No",IF(G118&lt;-10,"No","Yes")))</f>
        <v>N/A</v>
      </c>
      <c r="I118" s="8">
        <v>12.12</v>
      </c>
      <c r="J118" s="8">
        <v>15.21</v>
      </c>
      <c r="K118" s="28" t="s">
        <v>736</v>
      </c>
      <c r="L118" s="111" t="str">
        <f>IF(J118="Div by 0", "N/A", IF(OR(J118="N/A",K118="N/A"),"N/A", IF(J118&gt;VALUE(MID(K118,1,2)), "No", IF(J118&lt;-1*VALUE(MID(K118,1,2)), "No", "Yes"))))</f>
        <v>Yes</v>
      </c>
    </row>
    <row r="119" spans="1:12" x14ac:dyDescent="0.25">
      <c r="A119" s="158" t="s">
        <v>100</v>
      </c>
      <c r="B119" s="22" t="s">
        <v>213</v>
      </c>
      <c r="C119" s="23">
        <v>80851</v>
      </c>
      <c r="D119" s="27" t="str">
        <f t="shared" ref="D119:D145" si="43">IF($B119="N/A","N/A",IF(C119&gt;10,"No",IF(C119&lt;-10,"No","Yes")))</f>
        <v>N/A</v>
      </c>
      <c r="E119" s="23">
        <v>83081</v>
      </c>
      <c r="F119" s="27" t="str">
        <f t="shared" ref="F119:F145" si="44">IF($B119="N/A","N/A",IF(E119&gt;10,"No",IF(E119&lt;-10,"No","Yes")))</f>
        <v>N/A</v>
      </c>
      <c r="G119" s="23">
        <v>85686</v>
      </c>
      <c r="H119" s="27" t="str">
        <f t="shared" ref="H119:H145" si="45">IF($B119="N/A","N/A",IF(G119&gt;10,"No",IF(G119&lt;-10,"No","Yes")))</f>
        <v>N/A</v>
      </c>
      <c r="I119" s="8">
        <v>2.758</v>
      </c>
      <c r="J119" s="8">
        <v>3.1349999999999998</v>
      </c>
      <c r="K119" s="28" t="s">
        <v>737</v>
      </c>
      <c r="L119" s="111" t="str">
        <f t="shared" si="40"/>
        <v>Yes</v>
      </c>
    </row>
    <row r="120" spans="1:12" x14ac:dyDescent="0.25">
      <c r="A120" s="134" t="s">
        <v>977</v>
      </c>
      <c r="B120" s="22" t="s">
        <v>213</v>
      </c>
      <c r="C120" s="23">
        <v>28272</v>
      </c>
      <c r="D120" s="27" t="str">
        <f t="shared" si="43"/>
        <v>N/A</v>
      </c>
      <c r="E120" s="23">
        <v>28326</v>
      </c>
      <c r="F120" s="27" t="str">
        <f t="shared" si="44"/>
        <v>N/A</v>
      </c>
      <c r="G120" s="23">
        <v>28596</v>
      </c>
      <c r="H120" s="27" t="str">
        <f t="shared" si="45"/>
        <v>N/A</v>
      </c>
      <c r="I120" s="8">
        <v>0.191</v>
      </c>
      <c r="J120" s="8">
        <v>0.95320000000000005</v>
      </c>
      <c r="K120" s="28" t="s">
        <v>737</v>
      </c>
      <c r="L120" s="111" t="str">
        <f t="shared" si="40"/>
        <v>Yes</v>
      </c>
    </row>
    <row r="121" spans="1:12" x14ac:dyDescent="0.25">
      <c r="A121" s="134" t="s">
        <v>978</v>
      </c>
      <c r="B121" s="22" t="s">
        <v>213</v>
      </c>
      <c r="C121" s="23">
        <v>23510</v>
      </c>
      <c r="D121" s="27" t="str">
        <f t="shared" si="43"/>
        <v>N/A</v>
      </c>
      <c r="E121" s="23">
        <v>23676</v>
      </c>
      <c r="F121" s="27" t="str">
        <f t="shared" si="44"/>
        <v>N/A</v>
      </c>
      <c r="G121" s="23">
        <v>24243</v>
      </c>
      <c r="H121" s="27" t="str">
        <f t="shared" si="45"/>
        <v>N/A</v>
      </c>
      <c r="I121" s="8">
        <v>0.70609999999999995</v>
      </c>
      <c r="J121" s="8">
        <v>2.395</v>
      </c>
      <c r="K121" s="28" t="s">
        <v>737</v>
      </c>
      <c r="L121" s="111" t="str">
        <f t="shared" si="40"/>
        <v>Yes</v>
      </c>
    </row>
    <row r="122" spans="1:12" x14ac:dyDescent="0.25">
      <c r="A122" s="134" t="s">
        <v>979</v>
      </c>
      <c r="B122" s="22" t="s">
        <v>213</v>
      </c>
      <c r="C122" s="23">
        <v>26791</v>
      </c>
      <c r="D122" s="27" t="str">
        <f t="shared" si="43"/>
        <v>N/A</v>
      </c>
      <c r="E122" s="23">
        <v>28627</v>
      </c>
      <c r="F122" s="27" t="str">
        <f t="shared" si="44"/>
        <v>N/A</v>
      </c>
      <c r="G122" s="23">
        <v>30461</v>
      </c>
      <c r="H122" s="27" t="str">
        <f t="shared" si="45"/>
        <v>N/A</v>
      </c>
      <c r="I122" s="8">
        <v>6.8529999999999998</v>
      </c>
      <c r="J122" s="8">
        <v>6.407</v>
      </c>
      <c r="K122" s="28" t="s">
        <v>737</v>
      </c>
      <c r="L122" s="111" t="str">
        <f t="shared" si="40"/>
        <v>Yes</v>
      </c>
    </row>
    <row r="123" spans="1:12" x14ac:dyDescent="0.25">
      <c r="A123" s="134" t="s">
        <v>980</v>
      </c>
      <c r="B123" s="22" t="s">
        <v>213</v>
      </c>
      <c r="C123" s="23">
        <v>2278</v>
      </c>
      <c r="D123" s="27" t="str">
        <f t="shared" si="43"/>
        <v>N/A</v>
      </c>
      <c r="E123" s="23">
        <v>2449</v>
      </c>
      <c r="F123" s="27" t="str">
        <f t="shared" si="44"/>
        <v>N/A</v>
      </c>
      <c r="G123" s="23">
        <v>2381</v>
      </c>
      <c r="H123" s="27" t="str">
        <f t="shared" si="45"/>
        <v>N/A</v>
      </c>
      <c r="I123" s="8">
        <v>7.5069999999999997</v>
      </c>
      <c r="J123" s="8">
        <v>-2.78</v>
      </c>
      <c r="K123" s="28" t="s">
        <v>737</v>
      </c>
      <c r="L123" s="111" t="str">
        <f t="shared" si="40"/>
        <v>Yes</v>
      </c>
    </row>
    <row r="124" spans="1:12" x14ac:dyDescent="0.25">
      <c r="A124" s="134" t="s">
        <v>981</v>
      </c>
      <c r="B124" s="22" t="s">
        <v>213</v>
      </c>
      <c r="C124" s="23">
        <v>0</v>
      </c>
      <c r="D124" s="27" t="str">
        <f t="shared" si="43"/>
        <v>N/A</v>
      </c>
      <c r="E124" s="23">
        <v>11</v>
      </c>
      <c r="F124" s="27" t="str">
        <f t="shared" si="44"/>
        <v>N/A</v>
      </c>
      <c r="G124" s="23">
        <v>11</v>
      </c>
      <c r="H124" s="27" t="str">
        <f t="shared" si="45"/>
        <v>N/A</v>
      </c>
      <c r="I124" s="8" t="s">
        <v>1748</v>
      </c>
      <c r="J124" s="8">
        <v>66.67</v>
      </c>
      <c r="K124" s="28" t="s">
        <v>737</v>
      </c>
      <c r="L124" s="111" t="str">
        <f t="shared" si="40"/>
        <v>No</v>
      </c>
    </row>
    <row r="125" spans="1:12" x14ac:dyDescent="0.25">
      <c r="A125" s="158" t="s">
        <v>101</v>
      </c>
      <c r="B125" s="22" t="s">
        <v>213</v>
      </c>
      <c r="C125" s="23">
        <v>149256</v>
      </c>
      <c r="D125" s="27" t="str">
        <f t="shared" si="43"/>
        <v>N/A</v>
      </c>
      <c r="E125" s="23">
        <v>148695</v>
      </c>
      <c r="F125" s="27" t="str">
        <f t="shared" si="44"/>
        <v>N/A</v>
      </c>
      <c r="G125" s="23">
        <v>149172</v>
      </c>
      <c r="H125" s="27" t="str">
        <f t="shared" si="45"/>
        <v>N/A</v>
      </c>
      <c r="I125" s="8">
        <v>-0.376</v>
      </c>
      <c r="J125" s="8">
        <v>0.32079999999999997</v>
      </c>
      <c r="K125" s="28" t="s">
        <v>737</v>
      </c>
      <c r="L125" s="111" t="str">
        <f t="shared" si="40"/>
        <v>Yes</v>
      </c>
    </row>
    <row r="126" spans="1:12" x14ac:dyDescent="0.25">
      <c r="A126" s="134" t="s">
        <v>982</v>
      </c>
      <c r="B126" s="22" t="s">
        <v>213</v>
      </c>
      <c r="C126" s="23">
        <v>103223</v>
      </c>
      <c r="D126" s="27" t="str">
        <f t="shared" si="43"/>
        <v>N/A</v>
      </c>
      <c r="E126" s="23">
        <v>104663</v>
      </c>
      <c r="F126" s="27" t="str">
        <f t="shared" si="44"/>
        <v>N/A</v>
      </c>
      <c r="G126" s="23">
        <v>106289</v>
      </c>
      <c r="H126" s="27" t="str">
        <f t="shared" si="45"/>
        <v>N/A</v>
      </c>
      <c r="I126" s="8">
        <v>1.395</v>
      </c>
      <c r="J126" s="8">
        <v>1.554</v>
      </c>
      <c r="K126" s="28" t="s">
        <v>737</v>
      </c>
      <c r="L126" s="111" t="str">
        <f t="shared" si="40"/>
        <v>Yes</v>
      </c>
    </row>
    <row r="127" spans="1:12" x14ac:dyDescent="0.25">
      <c r="A127" s="134" t="s">
        <v>983</v>
      </c>
      <c r="B127" s="22" t="s">
        <v>213</v>
      </c>
      <c r="C127" s="23">
        <v>20860</v>
      </c>
      <c r="D127" s="27" t="str">
        <f t="shared" si="43"/>
        <v>N/A</v>
      </c>
      <c r="E127" s="23">
        <v>17212</v>
      </c>
      <c r="F127" s="27" t="str">
        <f t="shared" si="44"/>
        <v>N/A</v>
      </c>
      <c r="G127" s="23">
        <v>14531</v>
      </c>
      <c r="H127" s="27" t="str">
        <f t="shared" si="45"/>
        <v>N/A</v>
      </c>
      <c r="I127" s="8">
        <v>-17.5</v>
      </c>
      <c r="J127" s="8">
        <v>-15.6</v>
      </c>
      <c r="K127" s="28" t="s">
        <v>737</v>
      </c>
      <c r="L127" s="111" t="str">
        <f t="shared" si="40"/>
        <v>No</v>
      </c>
    </row>
    <row r="128" spans="1:12" x14ac:dyDescent="0.25">
      <c r="A128" s="134" t="s">
        <v>984</v>
      </c>
      <c r="B128" s="22" t="s">
        <v>213</v>
      </c>
      <c r="C128" s="23">
        <v>20336</v>
      </c>
      <c r="D128" s="27" t="str">
        <f t="shared" si="43"/>
        <v>N/A</v>
      </c>
      <c r="E128" s="23">
        <v>21881</v>
      </c>
      <c r="F128" s="27" t="str">
        <f t="shared" si="44"/>
        <v>N/A</v>
      </c>
      <c r="G128" s="23">
        <v>23324</v>
      </c>
      <c r="H128" s="27" t="str">
        <f t="shared" si="45"/>
        <v>N/A</v>
      </c>
      <c r="I128" s="8">
        <v>7.5970000000000004</v>
      </c>
      <c r="J128" s="8">
        <v>6.5949999999999998</v>
      </c>
      <c r="K128" s="28" t="s">
        <v>737</v>
      </c>
      <c r="L128" s="111" t="str">
        <f t="shared" si="40"/>
        <v>Yes</v>
      </c>
    </row>
    <row r="129" spans="1:12" x14ac:dyDescent="0.25">
      <c r="A129" s="134" t="s">
        <v>985</v>
      </c>
      <c r="B129" s="22" t="s">
        <v>213</v>
      </c>
      <c r="C129" s="23">
        <v>4836</v>
      </c>
      <c r="D129" s="27" t="str">
        <f t="shared" si="43"/>
        <v>N/A</v>
      </c>
      <c r="E129" s="23">
        <v>4935</v>
      </c>
      <c r="F129" s="27" t="str">
        <f t="shared" si="44"/>
        <v>N/A</v>
      </c>
      <c r="G129" s="23">
        <v>5019</v>
      </c>
      <c r="H129" s="27" t="str">
        <f t="shared" si="45"/>
        <v>N/A</v>
      </c>
      <c r="I129" s="8">
        <v>2.0470000000000002</v>
      </c>
      <c r="J129" s="8">
        <v>1.702</v>
      </c>
      <c r="K129" s="28" t="s">
        <v>737</v>
      </c>
      <c r="L129" s="111" t="str">
        <f t="shared" si="40"/>
        <v>Yes</v>
      </c>
    </row>
    <row r="130" spans="1:12" x14ac:dyDescent="0.25">
      <c r="A130" s="134" t="s">
        <v>986</v>
      </c>
      <c r="B130" s="22" t="s">
        <v>213</v>
      </c>
      <c r="C130" s="23">
        <v>11</v>
      </c>
      <c r="D130" s="27" t="str">
        <f t="shared" si="43"/>
        <v>N/A</v>
      </c>
      <c r="E130" s="23">
        <v>11</v>
      </c>
      <c r="F130" s="27" t="str">
        <f t="shared" si="44"/>
        <v>N/A</v>
      </c>
      <c r="G130" s="23">
        <v>11</v>
      </c>
      <c r="H130" s="27" t="str">
        <f t="shared" si="45"/>
        <v>N/A</v>
      </c>
      <c r="I130" s="8">
        <v>300</v>
      </c>
      <c r="J130" s="8">
        <v>125</v>
      </c>
      <c r="K130" s="28" t="s">
        <v>737</v>
      </c>
      <c r="L130" s="111" t="str">
        <f t="shared" si="40"/>
        <v>No</v>
      </c>
    </row>
    <row r="131" spans="1:12" x14ac:dyDescent="0.25">
      <c r="A131" s="158" t="s">
        <v>104</v>
      </c>
      <c r="B131" s="22" t="s">
        <v>213</v>
      </c>
      <c r="C131" s="23">
        <v>609530</v>
      </c>
      <c r="D131" s="27" t="str">
        <f t="shared" si="43"/>
        <v>N/A</v>
      </c>
      <c r="E131" s="23">
        <v>631144</v>
      </c>
      <c r="F131" s="27" t="str">
        <f t="shared" si="44"/>
        <v>N/A</v>
      </c>
      <c r="G131" s="23">
        <v>648413</v>
      </c>
      <c r="H131" s="27" t="str">
        <f t="shared" si="45"/>
        <v>N/A</v>
      </c>
      <c r="I131" s="8">
        <v>3.5459999999999998</v>
      </c>
      <c r="J131" s="8">
        <v>2.7360000000000002</v>
      </c>
      <c r="K131" s="28" t="s">
        <v>737</v>
      </c>
      <c r="L131" s="111" t="str">
        <f t="shared" si="40"/>
        <v>Yes</v>
      </c>
    </row>
    <row r="132" spans="1:12" x14ac:dyDescent="0.25">
      <c r="A132" s="134" t="s">
        <v>987</v>
      </c>
      <c r="B132" s="22" t="s">
        <v>213</v>
      </c>
      <c r="C132" s="23">
        <v>314986</v>
      </c>
      <c r="D132" s="27" t="str">
        <f t="shared" si="43"/>
        <v>N/A</v>
      </c>
      <c r="E132" s="23">
        <v>329408</v>
      </c>
      <c r="F132" s="27" t="str">
        <f t="shared" si="44"/>
        <v>N/A</v>
      </c>
      <c r="G132" s="23">
        <v>347141</v>
      </c>
      <c r="H132" s="27" t="str">
        <f t="shared" si="45"/>
        <v>N/A</v>
      </c>
      <c r="I132" s="8">
        <v>4.5789999999999997</v>
      </c>
      <c r="J132" s="8">
        <v>5.383</v>
      </c>
      <c r="K132" s="28" t="s">
        <v>737</v>
      </c>
      <c r="L132" s="111" t="str">
        <f t="shared" si="40"/>
        <v>Yes</v>
      </c>
    </row>
    <row r="133" spans="1:12" x14ac:dyDescent="0.25">
      <c r="A133" s="134" t="s">
        <v>988</v>
      </c>
      <c r="B133" s="22" t="s">
        <v>213</v>
      </c>
      <c r="C133" s="23">
        <v>0</v>
      </c>
      <c r="D133" s="27" t="str">
        <f t="shared" si="43"/>
        <v>N/A</v>
      </c>
      <c r="E133" s="23">
        <v>0</v>
      </c>
      <c r="F133" s="27" t="str">
        <f t="shared" si="44"/>
        <v>N/A</v>
      </c>
      <c r="G133" s="23">
        <v>0</v>
      </c>
      <c r="H133" s="27" t="str">
        <f t="shared" si="45"/>
        <v>N/A</v>
      </c>
      <c r="I133" s="8" t="s">
        <v>1748</v>
      </c>
      <c r="J133" s="8" t="s">
        <v>1748</v>
      </c>
      <c r="K133" s="28" t="s">
        <v>737</v>
      </c>
      <c r="L133" s="111" t="str">
        <f t="shared" si="40"/>
        <v>N/A</v>
      </c>
    </row>
    <row r="134" spans="1:12" x14ac:dyDescent="0.25">
      <c r="A134" s="134" t="s">
        <v>989</v>
      </c>
      <c r="B134" s="22" t="s">
        <v>213</v>
      </c>
      <c r="C134" s="23">
        <v>1931</v>
      </c>
      <c r="D134" s="27" t="str">
        <f t="shared" si="43"/>
        <v>N/A</v>
      </c>
      <c r="E134" s="23">
        <v>1852</v>
      </c>
      <c r="F134" s="27" t="str">
        <f t="shared" si="44"/>
        <v>N/A</v>
      </c>
      <c r="G134" s="23">
        <v>1728</v>
      </c>
      <c r="H134" s="27" t="str">
        <f t="shared" si="45"/>
        <v>N/A</v>
      </c>
      <c r="I134" s="8">
        <v>-4.09</v>
      </c>
      <c r="J134" s="8">
        <v>-6.7</v>
      </c>
      <c r="K134" s="28" t="s">
        <v>737</v>
      </c>
      <c r="L134" s="111" t="str">
        <f t="shared" si="40"/>
        <v>Yes</v>
      </c>
    </row>
    <row r="135" spans="1:12" x14ac:dyDescent="0.25">
      <c r="A135" s="134" t="s">
        <v>990</v>
      </c>
      <c r="B135" s="22" t="s">
        <v>213</v>
      </c>
      <c r="C135" s="23">
        <v>234208</v>
      </c>
      <c r="D135" s="27" t="str">
        <f t="shared" si="43"/>
        <v>N/A</v>
      </c>
      <c r="E135" s="23">
        <v>239631</v>
      </c>
      <c r="F135" s="27" t="str">
        <f t="shared" si="44"/>
        <v>N/A</v>
      </c>
      <c r="G135" s="23">
        <v>239409</v>
      </c>
      <c r="H135" s="27" t="str">
        <f t="shared" si="45"/>
        <v>N/A</v>
      </c>
      <c r="I135" s="8">
        <v>2.3149999999999999</v>
      </c>
      <c r="J135" s="8">
        <v>-9.2999999999999999E-2</v>
      </c>
      <c r="K135" s="28" t="s">
        <v>737</v>
      </c>
      <c r="L135" s="111" t="str">
        <f t="shared" si="40"/>
        <v>Yes</v>
      </c>
    </row>
    <row r="136" spans="1:12" x14ac:dyDescent="0.25">
      <c r="A136" s="134" t="s">
        <v>991</v>
      </c>
      <c r="B136" s="22" t="s">
        <v>213</v>
      </c>
      <c r="C136" s="23">
        <v>39347</v>
      </c>
      <c r="D136" s="27" t="str">
        <f t="shared" si="43"/>
        <v>N/A</v>
      </c>
      <c r="E136" s="23">
        <v>41185</v>
      </c>
      <c r="F136" s="27" t="str">
        <f t="shared" si="44"/>
        <v>N/A</v>
      </c>
      <c r="G136" s="23">
        <v>41805</v>
      </c>
      <c r="H136" s="27" t="str">
        <f t="shared" si="45"/>
        <v>N/A</v>
      </c>
      <c r="I136" s="8">
        <v>4.6710000000000003</v>
      </c>
      <c r="J136" s="8">
        <v>1.5049999999999999</v>
      </c>
      <c r="K136" s="28" t="s">
        <v>737</v>
      </c>
      <c r="L136" s="111" t="str">
        <f t="shared" si="40"/>
        <v>Yes</v>
      </c>
    </row>
    <row r="137" spans="1:12" x14ac:dyDescent="0.25">
      <c r="A137" s="134" t="s">
        <v>992</v>
      </c>
      <c r="B137" s="22" t="s">
        <v>213</v>
      </c>
      <c r="C137" s="23">
        <v>17566</v>
      </c>
      <c r="D137" s="27" t="str">
        <f t="shared" si="43"/>
        <v>N/A</v>
      </c>
      <c r="E137" s="23">
        <v>17012</v>
      </c>
      <c r="F137" s="27" t="str">
        <f t="shared" si="44"/>
        <v>N/A</v>
      </c>
      <c r="G137" s="23">
        <v>16516</v>
      </c>
      <c r="H137" s="27" t="str">
        <f t="shared" si="45"/>
        <v>N/A</v>
      </c>
      <c r="I137" s="8">
        <v>-3.15</v>
      </c>
      <c r="J137" s="8">
        <v>-2.92</v>
      </c>
      <c r="K137" s="28" t="s">
        <v>737</v>
      </c>
      <c r="L137" s="111" t="str">
        <f t="shared" si="40"/>
        <v>Yes</v>
      </c>
    </row>
    <row r="138" spans="1:12" x14ac:dyDescent="0.25">
      <c r="A138" s="134" t="s">
        <v>993</v>
      </c>
      <c r="B138" s="22" t="s">
        <v>213</v>
      </c>
      <c r="C138" s="23">
        <v>1492</v>
      </c>
      <c r="D138" s="27" t="str">
        <f t="shared" si="43"/>
        <v>N/A</v>
      </c>
      <c r="E138" s="23">
        <v>2056</v>
      </c>
      <c r="F138" s="27" t="str">
        <f t="shared" si="44"/>
        <v>N/A</v>
      </c>
      <c r="G138" s="23">
        <v>1814</v>
      </c>
      <c r="H138" s="27" t="str">
        <f t="shared" si="45"/>
        <v>N/A</v>
      </c>
      <c r="I138" s="8">
        <v>37.799999999999997</v>
      </c>
      <c r="J138" s="8">
        <v>-11.8</v>
      </c>
      <c r="K138" s="28" t="s">
        <v>737</v>
      </c>
      <c r="L138" s="111" t="str">
        <f t="shared" si="40"/>
        <v>No</v>
      </c>
    </row>
    <row r="139" spans="1:12" x14ac:dyDescent="0.25">
      <c r="A139" s="158" t="s">
        <v>105</v>
      </c>
      <c r="B139" s="22" t="s">
        <v>213</v>
      </c>
      <c r="C139" s="23">
        <v>325770</v>
      </c>
      <c r="D139" s="27" t="str">
        <f t="shared" si="43"/>
        <v>N/A</v>
      </c>
      <c r="E139" s="23">
        <v>360541</v>
      </c>
      <c r="F139" s="27" t="str">
        <f t="shared" si="44"/>
        <v>N/A</v>
      </c>
      <c r="G139" s="23">
        <v>393017</v>
      </c>
      <c r="H139" s="27" t="str">
        <f t="shared" si="45"/>
        <v>N/A</v>
      </c>
      <c r="I139" s="8">
        <v>10.67</v>
      </c>
      <c r="J139" s="8">
        <v>9.0079999999999991</v>
      </c>
      <c r="K139" s="28" t="s">
        <v>737</v>
      </c>
      <c r="L139" s="111" t="str">
        <f t="shared" si="40"/>
        <v>Yes</v>
      </c>
    </row>
    <row r="140" spans="1:12" x14ac:dyDescent="0.25">
      <c r="A140" s="134" t="s">
        <v>994</v>
      </c>
      <c r="B140" s="22" t="s">
        <v>213</v>
      </c>
      <c r="C140" s="23">
        <v>170766</v>
      </c>
      <c r="D140" s="27" t="str">
        <f t="shared" si="43"/>
        <v>N/A</v>
      </c>
      <c r="E140" s="23">
        <v>184996</v>
      </c>
      <c r="F140" s="27" t="str">
        <f t="shared" si="44"/>
        <v>N/A</v>
      </c>
      <c r="G140" s="23">
        <v>195620</v>
      </c>
      <c r="H140" s="27" t="str">
        <f t="shared" si="45"/>
        <v>N/A</v>
      </c>
      <c r="I140" s="8">
        <v>8.3330000000000002</v>
      </c>
      <c r="J140" s="8">
        <v>5.7430000000000003</v>
      </c>
      <c r="K140" s="28" t="s">
        <v>737</v>
      </c>
      <c r="L140" s="111" t="str">
        <f t="shared" si="40"/>
        <v>Yes</v>
      </c>
    </row>
    <row r="141" spans="1:12" x14ac:dyDescent="0.25">
      <c r="A141" s="134" t="s">
        <v>995</v>
      </c>
      <c r="B141" s="22" t="s">
        <v>213</v>
      </c>
      <c r="C141" s="23">
        <v>0</v>
      </c>
      <c r="D141" s="27" t="str">
        <f t="shared" si="43"/>
        <v>N/A</v>
      </c>
      <c r="E141" s="23">
        <v>0</v>
      </c>
      <c r="F141" s="27" t="str">
        <f t="shared" si="44"/>
        <v>N/A</v>
      </c>
      <c r="G141" s="23">
        <v>0</v>
      </c>
      <c r="H141" s="27" t="str">
        <f t="shared" si="45"/>
        <v>N/A</v>
      </c>
      <c r="I141" s="8" t="s">
        <v>1748</v>
      </c>
      <c r="J141" s="8" t="s">
        <v>1748</v>
      </c>
      <c r="K141" s="28" t="s">
        <v>737</v>
      </c>
      <c r="L141" s="111" t="str">
        <f t="shared" si="40"/>
        <v>N/A</v>
      </c>
    </row>
    <row r="142" spans="1:12" x14ac:dyDescent="0.25">
      <c r="A142" s="134" t="s">
        <v>996</v>
      </c>
      <c r="B142" s="22" t="s">
        <v>213</v>
      </c>
      <c r="C142" s="23">
        <v>4005</v>
      </c>
      <c r="D142" s="27" t="str">
        <f t="shared" si="43"/>
        <v>N/A</v>
      </c>
      <c r="E142" s="23">
        <v>3876</v>
      </c>
      <c r="F142" s="27" t="str">
        <f t="shared" si="44"/>
        <v>N/A</v>
      </c>
      <c r="G142" s="23">
        <v>3705</v>
      </c>
      <c r="H142" s="27" t="str">
        <f t="shared" si="45"/>
        <v>N/A</v>
      </c>
      <c r="I142" s="8">
        <v>-3.22</v>
      </c>
      <c r="J142" s="8">
        <v>-4.41</v>
      </c>
      <c r="K142" s="28" t="s">
        <v>737</v>
      </c>
      <c r="L142" s="111" t="str">
        <f t="shared" si="40"/>
        <v>Yes</v>
      </c>
    </row>
    <row r="143" spans="1:12" x14ac:dyDescent="0.25">
      <c r="A143" s="134" t="s">
        <v>997</v>
      </c>
      <c r="B143" s="22" t="s">
        <v>213</v>
      </c>
      <c r="C143" s="23">
        <v>11818</v>
      </c>
      <c r="D143" s="27" t="str">
        <f t="shared" si="43"/>
        <v>N/A</v>
      </c>
      <c r="E143" s="23">
        <v>12261</v>
      </c>
      <c r="F143" s="27" t="str">
        <f t="shared" si="44"/>
        <v>N/A</v>
      </c>
      <c r="G143" s="23">
        <v>12152</v>
      </c>
      <c r="H143" s="27" t="str">
        <f t="shared" si="45"/>
        <v>N/A</v>
      </c>
      <c r="I143" s="8">
        <v>3.7490000000000001</v>
      </c>
      <c r="J143" s="8">
        <v>-0.88900000000000001</v>
      </c>
      <c r="K143" s="28" t="s">
        <v>737</v>
      </c>
      <c r="L143" s="111" t="str">
        <f t="shared" si="40"/>
        <v>Yes</v>
      </c>
    </row>
    <row r="144" spans="1:12" x14ac:dyDescent="0.25">
      <c r="A144" s="134" t="s">
        <v>998</v>
      </c>
      <c r="B144" s="22" t="s">
        <v>213</v>
      </c>
      <c r="C144" s="23">
        <v>44327</v>
      </c>
      <c r="D144" s="27" t="str">
        <f t="shared" si="43"/>
        <v>N/A</v>
      </c>
      <c r="E144" s="23">
        <v>47853</v>
      </c>
      <c r="F144" s="27" t="str">
        <f t="shared" si="44"/>
        <v>N/A</v>
      </c>
      <c r="G144" s="23">
        <v>50019</v>
      </c>
      <c r="H144" s="27" t="str">
        <f t="shared" si="45"/>
        <v>N/A</v>
      </c>
      <c r="I144" s="8">
        <v>7.9550000000000001</v>
      </c>
      <c r="J144" s="8">
        <v>4.5259999999999998</v>
      </c>
      <c r="K144" s="28" t="s">
        <v>737</v>
      </c>
      <c r="L144" s="111" t="str">
        <f t="shared" si="40"/>
        <v>Yes</v>
      </c>
    </row>
    <row r="145" spans="1:12" x14ac:dyDescent="0.25">
      <c r="A145" s="134" t="s">
        <v>999</v>
      </c>
      <c r="B145" s="22" t="s">
        <v>213</v>
      </c>
      <c r="C145" s="23">
        <v>94854</v>
      </c>
      <c r="D145" s="27" t="str">
        <f t="shared" si="43"/>
        <v>N/A</v>
      </c>
      <c r="E145" s="23">
        <v>111555</v>
      </c>
      <c r="F145" s="27" t="str">
        <f t="shared" si="44"/>
        <v>N/A</v>
      </c>
      <c r="G145" s="23">
        <v>131521</v>
      </c>
      <c r="H145" s="27" t="str">
        <f t="shared" si="45"/>
        <v>N/A</v>
      </c>
      <c r="I145" s="8">
        <v>17.61</v>
      </c>
      <c r="J145" s="8">
        <v>17.899999999999999</v>
      </c>
      <c r="K145" s="28" t="s">
        <v>737</v>
      </c>
      <c r="L145" s="111" t="str">
        <f t="shared" si="40"/>
        <v>No</v>
      </c>
    </row>
    <row r="146" spans="1:12" ht="25" x14ac:dyDescent="0.25">
      <c r="A146" s="144" t="s">
        <v>1000</v>
      </c>
      <c r="B146" s="1" t="s">
        <v>213</v>
      </c>
      <c r="C146" s="1">
        <v>24998</v>
      </c>
      <c r="D146" s="7" t="str">
        <f t="shared" ref="D146:D151" si="46">IF($B146="N/A","N/A",IF(C146&gt;10,"No",IF(C146&lt;-10,"No","Yes")))</f>
        <v>N/A</v>
      </c>
      <c r="E146" s="1">
        <v>25093</v>
      </c>
      <c r="F146" s="7" t="str">
        <f t="shared" ref="F146:F151" si="47">IF($B146="N/A","N/A",IF(E146&gt;10,"No",IF(E146&lt;-10,"No","Yes")))</f>
        <v>N/A</v>
      </c>
      <c r="G146" s="1">
        <v>24816</v>
      </c>
      <c r="H146" s="7" t="str">
        <f t="shared" ref="H146:H151" si="48">IF($B146="N/A","N/A",IF(G146&gt;10,"No",IF(G146&lt;-10,"No","Yes")))</f>
        <v>N/A</v>
      </c>
      <c r="I146" s="36">
        <v>0.38</v>
      </c>
      <c r="J146" s="36">
        <v>-1.1000000000000001</v>
      </c>
      <c r="K146" s="28" t="s">
        <v>736</v>
      </c>
      <c r="L146" s="111" t="str">
        <f t="shared" ref="L146:L151" si="49">IF(J146="Div by 0", "N/A", IF(K146="N/A","N/A", IF(J146&gt;VALUE(MID(K146,1,2)), "No", IF(J146&lt;-1*VALUE(MID(K146,1,2)), "No", "Yes"))))</f>
        <v>Yes</v>
      </c>
    </row>
    <row r="147" spans="1:12" x14ac:dyDescent="0.25">
      <c r="A147" s="157" t="s">
        <v>326</v>
      </c>
      <c r="B147" s="30" t="s">
        <v>213</v>
      </c>
      <c r="C147" s="9">
        <v>2.1450017033000002</v>
      </c>
      <c r="D147" s="7" t="str">
        <f t="shared" si="46"/>
        <v>N/A</v>
      </c>
      <c r="E147" s="9">
        <v>2.0509848700000002</v>
      </c>
      <c r="F147" s="7" t="str">
        <f t="shared" si="47"/>
        <v>N/A</v>
      </c>
      <c r="G147" s="9">
        <v>1.9443887273</v>
      </c>
      <c r="H147" s="7" t="str">
        <f t="shared" si="48"/>
        <v>N/A</v>
      </c>
      <c r="I147" s="36">
        <v>-4.38</v>
      </c>
      <c r="J147" s="36">
        <v>-5.2</v>
      </c>
      <c r="K147" s="28" t="s">
        <v>736</v>
      </c>
      <c r="L147" s="111" t="str">
        <f t="shared" si="49"/>
        <v>Yes</v>
      </c>
    </row>
    <row r="148" spans="1:12" x14ac:dyDescent="0.25">
      <c r="A148" s="134" t="s">
        <v>327</v>
      </c>
      <c r="B148" s="30" t="s">
        <v>213</v>
      </c>
      <c r="C148" s="9">
        <v>21.824096177000001</v>
      </c>
      <c r="D148" s="7" t="str">
        <f t="shared" si="46"/>
        <v>N/A</v>
      </c>
      <c r="E148" s="9">
        <v>21.200996618000001</v>
      </c>
      <c r="F148" s="7" t="str">
        <f t="shared" si="47"/>
        <v>N/A</v>
      </c>
      <c r="G148" s="9">
        <v>20.607800573999999</v>
      </c>
      <c r="H148" s="7" t="str">
        <f t="shared" si="48"/>
        <v>N/A</v>
      </c>
      <c r="I148" s="36">
        <v>-2.86</v>
      </c>
      <c r="J148" s="36">
        <v>-2.8</v>
      </c>
      <c r="K148" s="28" t="s">
        <v>736</v>
      </c>
      <c r="L148" s="111" t="str">
        <f t="shared" si="49"/>
        <v>Yes</v>
      </c>
    </row>
    <row r="149" spans="1:12" x14ac:dyDescent="0.25">
      <c r="A149" s="134" t="s">
        <v>328</v>
      </c>
      <c r="B149" s="30" t="s">
        <v>213</v>
      </c>
      <c r="C149" s="9">
        <v>3.4946668811000001</v>
      </c>
      <c r="D149" s="7" t="str">
        <f t="shared" si="46"/>
        <v>N/A</v>
      </c>
      <c r="E149" s="9">
        <v>3.5320622750999999</v>
      </c>
      <c r="F149" s="7" t="str">
        <f t="shared" si="47"/>
        <v>N/A</v>
      </c>
      <c r="G149" s="9">
        <v>3.4657978708999999</v>
      </c>
      <c r="H149" s="7" t="str">
        <f t="shared" si="48"/>
        <v>N/A</v>
      </c>
      <c r="I149" s="36">
        <v>1.07</v>
      </c>
      <c r="J149" s="36">
        <v>-1.88</v>
      </c>
      <c r="K149" s="28" t="s">
        <v>736</v>
      </c>
      <c r="L149" s="111" t="str">
        <f t="shared" si="49"/>
        <v>Yes</v>
      </c>
    </row>
    <row r="150" spans="1:12" x14ac:dyDescent="0.25">
      <c r="A150" s="134" t="s">
        <v>329</v>
      </c>
      <c r="B150" s="30" t="s">
        <v>213</v>
      </c>
      <c r="C150" s="9">
        <v>0.34141059499999998</v>
      </c>
      <c r="D150" s="7" t="str">
        <f t="shared" si="46"/>
        <v>N/A</v>
      </c>
      <c r="E150" s="9">
        <v>0.34191880140000003</v>
      </c>
      <c r="F150" s="7" t="str">
        <f t="shared" si="47"/>
        <v>N/A</v>
      </c>
      <c r="G150" s="9">
        <v>0.29934624999999998</v>
      </c>
      <c r="H150" s="7" t="str">
        <f t="shared" si="48"/>
        <v>N/A</v>
      </c>
      <c r="I150" s="36">
        <v>0.1489</v>
      </c>
      <c r="J150" s="36">
        <v>-12.5</v>
      </c>
      <c r="K150" s="28" t="s">
        <v>736</v>
      </c>
      <c r="L150" s="111" t="str">
        <f t="shared" si="49"/>
        <v>Yes</v>
      </c>
    </row>
    <row r="151" spans="1:12" x14ac:dyDescent="0.25">
      <c r="A151" s="134" t="s">
        <v>330</v>
      </c>
      <c r="B151" s="30" t="s">
        <v>213</v>
      </c>
      <c r="C151" s="9">
        <v>1.71900421E-2</v>
      </c>
      <c r="D151" s="7" t="str">
        <f t="shared" si="46"/>
        <v>N/A</v>
      </c>
      <c r="E151" s="9">
        <v>1.9137906600000001E-2</v>
      </c>
      <c r="F151" s="7" t="str">
        <f t="shared" si="47"/>
        <v>N/A</v>
      </c>
      <c r="G151" s="9">
        <v>1.19587702E-2</v>
      </c>
      <c r="H151" s="7" t="str">
        <f t="shared" si="48"/>
        <v>N/A</v>
      </c>
      <c r="I151" s="36">
        <v>11.33</v>
      </c>
      <c r="J151" s="36">
        <v>-37.5</v>
      </c>
      <c r="K151" s="28" t="s">
        <v>736</v>
      </c>
      <c r="L151" s="111" t="str">
        <f t="shared" si="49"/>
        <v>No</v>
      </c>
    </row>
    <row r="152" spans="1:12" x14ac:dyDescent="0.25">
      <c r="A152" s="144" t="s">
        <v>1001</v>
      </c>
      <c r="B152" s="22" t="s">
        <v>213</v>
      </c>
      <c r="C152" s="23">
        <v>45059</v>
      </c>
      <c r="D152" s="27" t="str">
        <f t="shared" ref="D152:D158" si="50">IF($B152="N/A","N/A",IF(C152&gt;10,"No",IF(C152&lt;-10,"No","Yes")))</f>
        <v>N/A</v>
      </c>
      <c r="E152" s="23">
        <v>48519</v>
      </c>
      <c r="F152" s="27" t="str">
        <f t="shared" ref="F152:F158" si="51">IF($B152="N/A","N/A",IF(E152&gt;10,"No",IF(E152&lt;-10,"No","Yes")))</f>
        <v>N/A</v>
      </c>
      <c r="G152" s="23">
        <v>51897</v>
      </c>
      <c r="H152" s="27" t="str">
        <f t="shared" ref="H152:H158" si="52">IF($B152="N/A","N/A",IF(G152&gt;10,"No",IF(G152&lt;-10,"No","Yes")))</f>
        <v>N/A</v>
      </c>
      <c r="I152" s="8">
        <v>7.6790000000000003</v>
      </c>
      <c r="J152" s="8">
        <v>6.9619999999999997</v>
      </c>
      <c r="K152" s="28" t="s">
        <v>736</v>
      </c>
      <c r="L152" s="111" t="str">
        <f t="shared" ref="L152:L159" si="53">IF(J152="Div by 0", "N/A", IF(K152="N/A","N/A", IF(J152&gt;VALUE(MID(K152,1,2)), "No", IF(J152&lt;-1*VALUE(MID(K152,1,2)), "No", "Yes"))))</f>
        <v>Yes</v>
      </c>
    </row>
    <row r="153" spans="1:12" x14ac:dyDescent="0.25">
      <c r="A153" s="157" t="s">
        <v>1002</v>
      </c>
      <c r="B153" s="22" t="s">
        <v>213</v>
      </c>
      <c r="C153" s="4">
        <v>3.8663745799</v>
      </c>
      <c r="D153" s="27" t="str">
        <f t="shared" si="50"/>
        <v>N/A</v>
      </c>
      <c r="E153" s="4">
        <v>3.9657169293000001</v>
      </c>
      <c r="F153" s="27" t="str">
        <f t="shared" si="51"/>
        <v>N/A</v>
      </c>
      <c r="G153" s="4">
        <v>4.0662452362000003</v>
      </c>
      <c r="H153" s="27" t="str">
        <f t="shared" si="52"/>
        <v>N/A</v>
      </c>
      <c r="I153" s="8">
        <v>2.569</v>
      </c>
      <c r="J153" s="8">
        <v>2.5350000000000001</v>
      </c>
      <c r="K153" s="28" t="s">
        <v>736</v>
      </c>
      <c r="L153" s="111" t="str">
        <f t="shared" si="53"/>
        <v>Yes</v>
      </c>
    </row>
    <row r="154" spans="1:12" x14ac:dyDescent="0.25">
      <c r="A154" s="144" t="s">
        <v>1003</v>
      </c>
      <c r="B154" s="22" t="s">
        <v>213</v>
      </c>
      <c r="C154" s="4">
        <v>11.371535293000001</v>
      </c>
      <c r="D154" s="27" t="str">
        <f t="shared" si="50"/>
        <v>N/A</v>
      </c>
      <c r="E154" s="4">
        <v>12.127923352</v>
      </c>
      <c r="F154" s="27" t="str">
        <f t="shared" si="51"/>
        <v>N/A</v>
      </c>
      <c r="G154" s="4">
        <v>12.182853675</v>
      </c>
      <c r="H154" s="27" t="str">
        <f t="shared" si="52"/>
        <v>N/A</v>
      </c>
      <c r="I154" s="8">
        <v>6.6520000000000001</v>
      </c>
      <c r="J154" s="8">
        <v>0.45290000000000002</v>
      </c>
      <c r="K154" s="28" t="s">
        <v>736</v>
      </c>
      <c r="L154" s="111" t="str">
        <f t="shared" si="53"/>
        <v>Yes</v>
      </c>
    </row>
    <row r="155" spans="1:12" x14ac:dyDescent="0.25">
      <c r="A155" s="144" t="s">
        <v>1004</v>
      </c>
      <c r="B155" s="22" t="s">
        <v>213</v>
      </c>
      <c r="C155" s="4">
        <v>17.561103071000002</v>
      </c>
      <c r="D155" s="27" t="str">
        <f t="shared" si="50"/>
        <v>N/A</v>
      </c>
      <c r="E155" s="4">
        <v>18.452537072999998</v>
      </c>
      <c r="F155" s="27" t="str">
        <f t="shared" si="51"/>
        <v>N/A</v>
      </c>
      <c r="G155" s="4">
        <v>19.022336631999998</v>
      </c>
      <c r="H155" s="27" t="str">
        <f t="shared" si="52"/>
        <v>N/A</v>
      </c>
      <c r="I155" s="8">
        <v>5.0759999999999996</v>
      </c>
      <c r="J155" s="8">
        <v>3.0880000000000001</v>
      </c>
      <c r="K155" s="28" t="s">
        <v>736</v>
      </c>
      <c r="L155" s="111" t="str">
        <f t="shared" si="53"/>
        <v>Yes</v>
      </c>
    </row>
    <row r="156" spans="1:12" x14ac:dyDescent="0.25">
      <c r="A156" s="144" t="s">
        <v>1005</v>
      </c>
      <c r="B156" s="22" t="s">
        <v>213</v>
      </c>
      <c r="C156" s="4">
        <v>1.3577674602000001</v>
      </c>
      <c r="D156" s="27" t="str">
        <f t="shared" si="50"/>
        <v>N/A</v>
      </c>
      <c r="E156" s="4">
        <v>1.4901512175</v>
      </c>
      <c r="F156" s="27" t="str">
        <f t="shared" si="51"/>
        <v>N/A</v>
      </c>
      <c r="G156" s="4">
        <v>1.5698328072000001</v>
      </c>
      <c r="H156" s="27" t="str">
        <f t="shared" si="52"/>
        <v>N/A</v>
      </c>
      <c r="I156" s="8">
        <v>9.75</v>
      </c>
      <c r="J156" s="8">
        <v>5.3470000000000004</v>
      </c>
      <c r="K156" s="28" t="s">
        <v>736</v>
      </c>
      <c r="L156" s="111" t="str">
        <f t="shared" si="53"/>
        <v>Yes</v>
      </c>
    </row>
    <row r="157" spans="1:12" x14ac:dyDescent="0.25">
      <c r="A157" s="144" t="s">
        <v>1006</v>
      </c>
      <c r="B157" s="22" t="s">
        <v>213</v>
      </c>
      <c r="C157" s="4">
        <v>0.42299782050000001</v>
      </c>
      <c r="D157" s="27" t="str">
        <f t="shared" si="50"/>
        <v>N/A</v>
      </c>
      <c r="E157" s="4">
        <v>0.44377754539999997</v>
      </c>
      <c r="F157" s="27" t="str">
        <f t="shared" si="51"/>
        <v>N/A</v>
      </c>
      <c r="G157" s="4">
        <v>0.73864489320000004</v>
      </c>
      <c r="H157" s="27" t="str">
        <f t="shared" si="52"/>
        <v>N/A</v>
      </c>
      <c r="I157" s="8">
        <v>4.9119999999999999</v>
      </c>
      <c r="J157" s="8">
        <v>66.44</v>
      </c>
      <c r="K157" s="28" t="s">
        <v>736</v>
      </c>
      <c r="L157" s="111" t="str">
        <f t="shared" si="53"/>
        <v>No</v>
      </c>
    </row>
    <row r="158" spans="1:12" x14ac:dyDescent="0.25">
      <c r="A158" s="134" t="s">
        <v>1007</v>
      </c>
      <c r="B158" s="22" t="s">
        <v>213</v>
      </c>
      <c r="C158" s="23">
        <v>1578</v>
      </c>
      <c r="D158" s="27" t="str">
        <f t="shared" si="50"/>
        <v>N/A</v>
      </c>
      <c r="E158" s="23">
        <v>2297</v>
      </c>
      <c r="F158" s="27" t="str">
        <f t="shared" si="51"/>
        <v>N/A</v>
      </c>
      <c r="G158" s="23">
        <v>2537</v>
      </c>
      <c r="H158" s="27" t="str">
        <f t="shared" si="52"/>
        <v>N/A</v>
      </c>
      <c r="I158" s="8">
        <v>45.56</v>
      </c>
      <c r="J158" s="8">
        <v>10.45</v>
      </c>
      <c r="K158" s="28" t="s">
        <v>736</v>
      </c>
      <c r="L158" s="111" t="str">
        <f t="shared" si="53"/>
        <v>Yes</v>
      </c>
    </row>
    <row r="159" spans="1:12" ht="25" x14ac:dyDescent="0.25">
      <c r="A159" s="144" t="s">
        <v>1008</v>
      </c>
      <c r="B159" s="22" t="s">
        <v>213</v>
      </c>
      <c r="C159" s="23">
        <v>45988</v>
      </c>
      <c r="D159" s="27" t="str">
        <f>IF($B159="N/A","N/A",IF(C159&gt;10,"No",IF(C159&lt;-10,"No","Yes")))</f>
        <v>N/A</v>
      </c>
      <c r="E159" s="23">
        <v>49083</v>
      </c>
      <c r="F159" s="27" t="str">
        <f>IF($B159="N/A","N/A",IF(E159&gt;10,"No",IF(E159&lt;-10,"No","Yes")))</f>
        <v>N/A</v>
      </c>
      <c r="G159" s="23">
        <v>52523</v>
      </c>
      <c r="H159" s="27" t="str">
        <f>IF($B159="N/A","N/A",IF(G159&gt;10,"No",IF(G159&lt;-10,"No","Yes")))</f>
        <v>N/A</v>
      </c>
      <c r="I159" s="8">
        <v>6.73</v>
      </c>
      <c r="J159" s="8">
        <v>7.0090000000000003</v>
      </c>
      <c r="K159" s="28" t="s">
        <v>736</v>
      </c>
      <c r="L159" s="111" t="str">
        <f t="shared" si="53"/>
        <v>Yes</v>
      </c>
    </row>
    <row r="160" spans="1:12" x14ac:dyDescent="0.25">
      <c r="A160" s="143" t="s">
        <v>1009</v>
      </c>
      <c r="B160" s="22" t="s">
        <v>213</v>
      </c>
      <c r="C160" s="23">
        <v>23184</v>
      </c>
      <c r="D160" s="27" t="str">
        <f t="shared" ref="D160:D234" si="54">IF($B160="N/A","N/A",IF(C160&gt;10,"No",IF(C160&lt;-10,"No","Yes")))</f>
        <v>N/A</v>
      </c>
      <c r="E160" s="23">
        <v>24320</v>
      </c>
      <c r="F160" s="27" t="str">
        <f t="shared" ref="F160:F234" si="55">IF($B160="N/A","N/A",IF(E160&gt;10,"No",IF(E160&lt;-10,"No","Yes")))</f>
        <v>N/A</v>
      </c>
      <c r="G160" s="23">
        <v>25150</v>
      </c>
      <c r="H160" s="27" t="str">
        <f t="shared" ref="H160:H223" si="56">IF($B160="N/A","N/A",IF(G160&gt;10,"No",IF(G160&lt;-10,"No","Yes")))</f>
        <v>N/A</v>
      </c>
      <c r="I160" s="8">
        <v>4.9000000000000004</v>
      </c>
      <c r="J160" s="8">
        <v>3.4129999999999998</v>
      </c>
      <c r="K160" s="28" t="s">
        <v>736</v>
      </c>
      <c r="L160" s="111" t="str">
        <f t="shared" ref="L160:L223" si="57">IF(J160="Div by 0", "N/A", IF(K160="N/A","N/A", IF(J160&gt;VALUE(MID(K160,1,2)), "No", IF(J160&lt;-1*VALUE(MID(K160,1,2)), "No", "Yes"))))</f>
        <v>Yes</v>
      </c>
    </row>
    <row r="161" spans="1:12" x14ac:dyDescent="0.25">
      <c r="A161" s="159" t="s">
        <v>71</v>
      </c>
      <c r="B161" s="22" t="s">
        <v>213</v>
      </c>
      <c r="C161" s="4">
        <v>1.9893479274000001</v>
      </c>
      <c r="D161" s="27" t="str">
        <f t="shared" si="54"/>
        <v>N/A</v>
      </c>
      <c r="E161" s="4">
        <v>1.9878034526999999</v>
      </c>
      <c r="F161" s="27" t="str">
        <f t="shared" si="55"/>
        <v>N/A</v>
      </c>
      <c r="G161" s="4">
        <v>1.9705583692999999</v>
      </c>
      <c r="H161" s="27" t="str">
        <f t="shared" si="56"/>
        <v>N/A</v>
      </c>
      <c r="I161" s="8">
        <v>-7.8E-2</v>
      </c>
      <c r="J161" s="8">
        <v>-0.86799999999999999</v>
      </c>
      <c r="K161" s="28" t="s">
        <v>736</v>
      </c>
      <c r="L161" s="111" t="str">
        <f t="shared" si="57"/>
        <v>Yes</v>
      </c>
    </row>
    <row r="162" spans="1:12" x14ac:dyDescent="0.25">
      <c r="A162" s="143" t="s">
        <v>111</v>
      </c>
      <c r="B162" s="22" t="s">
        <v>213</v>
      </c>
      <c r="C162" s="4">
        <v>8.6133752211000001</v>
      </c>
      <c r="D162" s="27" t="str">
        <f t="shared" si="54"/>
        <v>N/A</v>
      </c>
      <c r="E162" s="4">
        <v>8.9695598271999994</v>
      </c>
      <c r="F162" s="27" t="str">
        <f t="shared" si="55"/>
        <v>N/A</v>
      </c>
      <c r="G162" s="4">
        <v>8.8976028756000005</v>
      </c>
      <c r="H162" s="27" t="str">
        <f t="shared" si="56"/>
        <v>N/A</v>
      </c>
      <c r="I162" s="8">
        <v>4.1349999999999998</v>
      </c>
      <c r="J162" s="8">
        <v>-0.80200000000000005</v>
      </c>
      <c r="K162" s="28" t="s">
        <v>736</v>
      </c>
      <c r="L162" s="111" t="str">
        <f t="shared" si="57"/>
        <v>Yes</v>
      </c>
    </row>
    <row r="163" spans="1:12" x14ac:dyDescent="0.25">
      <c r="A163" s="143" t="s">
        <v>112</v>
      </c>
      <c r="B163" s="22" t="s">
        <v>213</v>
      </c>
      <c r="C163" s="4">
        <v>10.769416305</v>
      </c>
      <c r="D163" s="27" t="str">
        <f t="shared" si="54"/>
        <v>N/A</v>
      </c>
      <c r="E163" s="4">
        <v>11.198762567999999</v>
      </c>
      <c r="F163" s="27" t="str">
        <f t="shared" si="55"/>
        <v>N/A</v>
      </c>
      <c r="G163" s="4">
        <v>11.589306304000001</v>
      </c>
      <c r="H163" s="27" t="str">
        <f t="shared" si="56"/>
        <v>N/A</v>
      </c>
      <c r="I163" s="8">
        <v>3.9870000000000001</v>
      </c>
      <c r="J163" s="8">
        <v>3.4870000000000001</v>
      </c>
      <c r="K163" s="28" t="s">
        <v>736</v>
      </c>
      <c r="L163" s="111" t="str">
        <f t="shared" si="57"/>
        <v>Yes</v>
      </c>
    </row>
    <row r="164" spans="1:12" x14ac:dyDescent="0.25">
      <c r="A164" s="143" t="s">
        <v>113</v>
      </c>
      <c r="B164" s="22" t="s">
        <v>213</v>
      </c>
      <c r="C164" s="4">
        <v>1.7390448400000001E-2</v>
      </c>
      <c r="D164" s="27" t="str">
        <f t="shared" si="54"/>
        <v>N/A</v>
      </c>
      <c r="E164" s="4">
        <v>2.3924809599999999E-2</v>
      </c>
      <c r="F164" s="27" t="str">
        <f t="shared" si="55"/>
        <v>N/A</v>
      </c>
      <c r="G164" s="4">
        <v>2.5755190000000001E-2</v>
      </c>
      <c r="H164" s="27" t="str">
        <f t="shared" si="56"/>
        <v>N/A</v>
      </c>
      <c r="I164" s="8">
        <v>37.57</v>
      </c>
      <c r="J164" s="8">
        <v>7.6509999999999998</v>
      </c>
      <c r="K164" s="28" t="s">
        <v>736</v>
      </c>
      <c r="L164" s="111" t="str">
        <f t="shared" si="57"/>
        <v>Yes</v>
      </c>
    </row>
    <row r="165" spans="1:12" x14ac:dyDescent="0.25">
      <c r="A165" s="143" t="s">
        <v>114</v>
      </c>
      <c r="B165" s="22" t="s">
        <v>213</v>
      </c>
      <c r="C165" s="4">
        <v>1.22786015E-2</v>
      </c>
      <c r="D165" s="27" t="str">
        <f t="shared" si="54"/>
        <v>N/A</v>
      </c>
      <c r="E165" s="4">
        <v>1.8028462799999999E-2</v>
      </c>
      <c r="F165" s="27" t="str">
        <f t="shared" si="55"/>
        <v>N/A</v>
      </c>
      <c r="G165" s="4">
        <v>1.8065376300000002E-2</v>
      </c>
      <c r="H165" s="27" t="str">
        <f t="shared" si="56"/>
        <v>N/A</v>
      </c>
      <c r="I165" s="8">
        <v>46.83</v>
      </c>
      <c r="J165" s="8">
        <v>0.20480000000000001</v>
      </c>
      <c r="K165" s="28" t="s">
        <v>736</v>
      </c>
      <c r="L165" s="111" t="str">
        <f t="shared" si="57"/>
        <v>Yes</v>
      </c>
    </row>
    <row r="166" spans="1:12" x14ac:dyDescent="0.25">
      <c r="A166" s="143" t="s">
        <v>426</v>
      </c>
      <c r="B166" s="22" t="s">
        <v>213</v>
      </c>
      <c r="C166" s="23">
        <v>6495</v>
      </c>
      <c r="D166" s="27" t="str">
        <f>IF($B166="N/A","N/A",IF(C166&gt;10,"No",IF(C166&lt;-10,"No","Yes")))</f>
        <v>N/A</v>
      </c>
      <c r="E166" s="23">
        <v>7079</v>
      </c>
      <c r="F166" s="27" t="str">
        <f>IF($B166="N/A","N/A",IF(E166&gt;10,"No",IF(E166&lt;-10,"No","Yes")))</f>
        <v>N/A</v>
      </c>
      <c r="G166" s="23">
        <v>7328</v>
      </c>
      <c r="H166" s="27" t="str">
        <f>IF($B166="N/A","N/A",IF(G166&gt;10,"No",IF(G166&lt;-10,"No","Yes")))</f>
        <v>N/A</v>
      </c>
      <c r="I166" s="8">
        <v>8.9920000000000009</v>
      </c>
      <c r="J166" s="8">
        <v>3.5169999999999999</v>
      </c>
      <c r="K166" s="28" t="s">
        <v>736</v>
      </c>
      <c r="L166" s="111" t="str">
        <f t="shared" si="57"/>
        <v>Yes</v>
      </c>
    </row>
    <row r="167" spans="1:12" x14ac:dyDescent="0.25">
      <c r="A167" s="143" t="s">
        <v>427</v>
      </c>
      <c r="B167" s="22" t="s">
        <v>213</v>
      </c>
      <c r="C167" s="23">
        <v>469</v>
      </c>
      <c r="D167" s="27" t="str">
        <f>IF($B167="N/A","N/A",IF(C167&gt;10,"No",IF(C167&lt;-10,"No","Yes")))</f>
        <v>N/A</v>
      </c>
      <c r="E167" s="23">
        <v>373</v>
      </c>
      <c r="F167" s="27" t="str">
        <f>IF($B167="N/A","N/A",IF(E167&gt;10,"No",IF(E167&lt;-10,"No","Yes")))</f>
        <v>N/A</v>
      </c>
      <c r="G167" s="23">
        <v>296</v>
      </c>
      <c r="H167" s="27" t="str">
        <f>IF($B167="N/A","N/A",IF(G167&gt;10,"No",IF(G167&lt;-10,"No","Yes")))</f>
        <v>N/A</v>
      </c>
      <c r="I167" s="8">
        <v>-20.5</v>
      </c>
      <c r="J167" s="8">
        <v>-20.6</v>
      </c>
      <c r="K167" s="28" t="s">
        <v>736</v>
      </c>
      <c r="L167" s="111" t="str">
        <f t="shared" si="57"/>
        <v>Yes</v>
      </c>
    </row>
    <row r="168" spans="1:12" x14ac:dyDescent="0.25">
      <c r="A168" s="143" t="s">
        <v>428</v>
      </c>
      <c r="B168" s="22" t="s">
        <v>213</v>
      </c>
      <c r="C168" s="23">
        <v>8348</v>
      </c>
      <c r="D168" s="27" t="str">
        <f>IF($B168="N/A","N/A",IF(C168&gt;10,"No",IF(C168&lt;-10,"No","Yes")))</f>
        <v>N/A</v>
      </c>
      <c r="E168" s="23">
        <v>8578</v>
      </c>
      <c r="F168" s="27" t="str">
        <f>IF($B168="N/A","N/A",IF(E168&gt;10,"No",IF(E168&lt;-10,"No","Yes")))</f>
        <v>N/A</v>
      </c>
      <c r="G168" s="23">
        <v>8806</v>
      </c>
      <c r="H168" s="27" t="str">
        <f>IF($B168="N/A","N/A",IF(G168&gt;10,"No",IF(G168&lt;-10,"No","Yes")))</f>
        <v>N/A</v>
      </c>
      <c r="I168" s="8">
        <v>2.7549999999999999</v>
      </c>
      <c r="J168" s="8">
        <v>2.6579999999999999</v>
      </c>
      <c r="K168" s="28" t="s">
        <v>736</v>
      </c>
      <c r="L168" s="111" t="str">
        <f t="shared" si="57"/>
        <v>Yes</v>
      </c>
    </row>
    <row r="169" spans="1:12" x14ac:dyDescent="0.25">
      <c r="A169" s="143" t="s">
        <v>429</v>
      </c>
      <c r="B169" s="22" t="s">
        <v>213</v>
      </c>
      <c r="C169" s="23">
        <v>7726</v>
      </c>
      <c r="D169" s="27" t="str">
        <f>IF($B169="N/A","N/A",IF(C169&gt;10,"No",IF(C169&lt;-10,"No","Yes")))</f>
        <v>N/A</v>
      </c>
      <c r="E169" s="23">
        <v>8074</v>
      </c>
      <c r="F169" s="27" t="str">
        <f>IF($B169="N/A","N/A",IF(E169&gt;10,"No",IF(E169&lt;-10,"No","Yes")))</f>
        <v>N/A</v>
      </c>
      <c r="G169" s="23">
        <v>8482</v>
      </c>
      <c r="H169" s="27" t="str">
        <f>IF($B169="N/A","N/A",IF(G169&gt;10,"No",IF(G169&lt;-10,"No","Yes")))</f>
        <v>N/A</v>
      </c>
      <c r="I169" s="8">
        <v>4.5039999999999996</v>
      </c>
      <c r="J169" s="8">
        <v>5.0529999999999999</v>
      </c>
      <c r="K169" s="28" t="s">
        <v>736</v>
      </c>
      <c r="L169" s="111" t="str">
        <f t="shared" si="57"/>
        <v>Yes</v>
      </c>
    </row>
    <row r="170" spans="1:12" x14ac:dyDescent="0.25">
      <c r="A170" s="143" t="s">
        <v>430</v>
      </c>
      <c r="B170" s="22" t="s">
        <v>213</v>
      </c>
      <c r="C170" s="23">
        <v>146</v>
      </c>
      <c r="D170" s="27" t="str">
        <f>IF($B170="N/A","N/A",IF(C170&gt;10,"No",IF(C170&lt;-10,"No","Yes")))</f>
        <v>N/A</v>
      </c>
      <c r="E170" s="23">
        <v>216</v>
      </c>
      <c r="F170" s="27" t="str">
        <f>IF($B170="N/A","N/A",IF(E170&gt;10,"No",IF(E170&lt;-10,"No","Yes")))</f>
        <v>N/A</v>
      </c>
      <c r="G170" s="23">
        <v>238</v>
      </c>
      <c r="H170" s="27" t="str">
        <f>IF($B170="N/A","N/A",IF(G170&gt;10,"No",IF(G170&lt;-10,"No","Yes")))</f>
        <v>N/A</v>
      </c>
      <c r="I170" s="8">
        <v>47.95</v>
      </c>
      <c r="J170" s="8">
        <v>10.19</v>
      </c>
      <c r="K170" s="28" t="s">
        <v>736</v>
      </c>
      <c r="L170" s="111" t="str">
        <f t="shared" si="57"/>
        <v>Yes</v>
      </c>
    </row>
    <row r="171" spans="1:12" x14ac:dyDescent="0.25">
      <c r="A171" s="157" t="s">
        <v>1010</v>
      </c>
      <c r="B171" s="22" t="s">
        <v>213</v>
      </c>
      <c r="C171" s="23">
        <v>8408</v>
      </c>
      <c r="D171" s="27" t="str">
        <f t="shared" si="54"/>
        <v>N/A</v>
      </c>
      <c r="E171" s="23">
        <v>8850</v>
      </c>
      <c r="F171" s="27" t="str">
        <f t="shared" si="55"/>
        <v>N/A</v>
      </c>
      <c r="G171" s="23">
        <v>8932</v>
      </c>
      <c r="H171" s="27" t="str">
        <f t="shared" si="56"/>
        <v>N/A</v>
      </c>
      <c r="I171" s="8">
        <v>5.2569999999999997</v>
      </c>
      <c r="J171" s="8">
        <v>0.92659999999999998</v>
      </c>
      <c r="K171" s="28" t="s">
        <v>736</v>
      </c>
      <c r="L171" s="111" t="str">
        <f t="shared" si="57"/>
        <v>Yes</v>
      </c>
    </row>
    <row r="172" spans="1:12" x14ac:dyDescent="0.25">
      <c r="A172" s="143" t="s">
        <v>1011</v>
      </c>
      <c r="B172" s="22" t="s">
        <v>213</v>
      </c>
      <c r="C172" s="23">
        <v>5799</v>
      </c>
      <c r="D172" s="27" t="str">
        <f>IF($B172="N/A","N/A",IF(C172&gt;10,"No",IF(C172&lt;-10,"No","Yes")))</f>
        <v>N/A</v>
      </c>
      <c r="E172" s="23">
        <v>6286</v>
      </c>
      <c r="F172" s="27" t="str">
        <f>IF($B172="N/A","N/A",IF(E172&gt;10,"No",IF(E172&lt;-10,"No","Yes")))</f>
        <v>N/A</v>
      </c>
      <c r="G172" s="23">
        <v>6448</v>
      </c>
      <c r="H172" s="27" t="str">
        <f>IF($B172="N/A","N/A",IF(G172&gt;10,"No",IF(G172&lt;-10,"No","Yes")))</f>
        <v>N/A</v>
      </c>
      <c r="I172" s="8">
        <v>8.3979999999999997</v>
      </c>
      <c r="J172" s="8">
        <v>2.577</v>
      </c>
      <c r="K172" s="28" t="s">
        <v>736</v>
      </c>
      <c r="L172" s="111" t="str">
        <f t="shared" si="57"/>
        <v>Yes</v>
      </c>
    </row>
    <row r="173" spans="1:12" x14ac:dyDescent="0.25">
      <c r="A173" s="143" t="s">
        <v>1012</v>
      </c>
      <c r="B173" s="22" t="s">
        <v>213</v>
      </c>
      <c r="C173" s="23">
        <v>406</v>
      </c>
      <c r="D173" s="27" t="str">
        <f>IF($B173="N/A","N/A",IF(C173&gt;10,"No",IF(C173&lt;-10,"No","Yes")))</f>
        <v>N/A</v>
      </c>
      <c r="E173" s="23">
        <v>326</v>
      </c>
      <c r="F173" s="27" t="str">
        <f>IF($B173="N/A","N/A",IF(E173&gt;10,"No",IF(E173&lt;-10,"No","Yes")))</f>
        <v>N/A</v>
      </c>
      <c r="G173" s="23">
        <v>257</v>
      </c>
      <c r="H173" s="27" t="str">
        <f>IF($B173="N/A","N/A",IF(G173&gt;10,"No",IF(G173&lt;-10,"No","Yes")))</f>
        <v>N/A</v>
      </c>
      <c r="I173" s="8">
        <v>-19.7</v>
      </c>
      <c r="J173" s="8">
        <v>-21.2</v>
      </c>
      <c r="K173" s="28" t="s">
        <v>736</v>
      </c>
      <c r="L173" s="111" t="str">
        <f t="shared" si="57"/>
        <v>Yes</v>
      </c>
    </row>
    <row r="174" spans="1:12" x14ac:dyDescent="0.25">
      <c r="A174" s="143" t="s">
        <v>1013</v>
      </c>
      <c r="B174" s="22" t="s">
        <v>213</v>
      </c>
      <c r="C174" s="23">
        <v>993</v>
      </c>
      <c r="D174" s="27" t="str">
        <f>IF($B174="N/A","N/A",IF(C174&gt;10,"No",IF(C174&lt;-10,"No","Yes")))</f>
        <v>N/A</v>
      </c>
      <c r="E174" s="23">
        <v>1010</v>
      </c>
      <c r="F174" s="27" t="str">
        <f>IF($B174="N/A","N/A",IF(E174&gt;10,"No",IF(E174&lt;-10,"No","Yes")))</f>
        <v>N/A</v>
      </c>
      <c r="G174" s="23">
        <v>1004</v>
      </c>
      <c r="H174" s="27" t="str">
        <f>IF($B174="N/A","N/A",IF(G174&gt;10,"No",IF(G174&lt;-10,"No","Yes")))</f>
        <v>N/A</v>
      </c>
      <c r="I174" s="8">
        <v>1.712</v>
      </c>
      <c r="J174" s="8">
        <v>-0.59399999999999997</v>
      </c>
      <c r="K174" s="28" t="s">
        <v>736</v>
      </c>
      <c r="L174" s="111" t="str">
        <f t="shared" si="57"/>
        <v>Yes</v>
      </c>
    </row>
    <row r="175" spans="1:12" x14ac:dyDescent="0.25">
      <c r="A175" s="143" t="s">
        <v>1014</v>
      </c>
      <c r="B175" s="22" t="s">
        <v>213</v>
      </c>
      <c r="C175" s="23">
        <v>1193</v>
      </c>
      <c r="D175" s="27" t="str">
        <f>IF($B175="N/A","N/A",IF(C175&gt;10,"No",IF(C175&lt;-10,"No","Yes")))</f>
        <v>N/A</v>
      </c>
      <c r="E175" s="23">
        <v>1204</v>
      </c>
      <c r="F175" s="27" t="str">
        <f>IF($B175="N/A","N/A",IF(E175&gt;10,"No",IF(E175&lt;-10,"No","Yes")))</f>
        <v>N/A</v>
      </c>
      <c r="G175" s="23">
        <v>1195</v>
      </c>
      <c r="H175" s="27" t="str">
        <f>IF($B175="N/A","N/A",IF(G175&gt;10,"No",IF(G175&lt;-10,"No","Yes")))</f>
        <v>N/A</v>
      </c>
      <c r="I175" s="8">
        <v>0.92200000000000004</v>
      </c>
      <c r="J175" s="8">
        <v>-0.748</v>
      </c>
      <c r="K175" s="28" t="s">
        <v>736</v>
      </c>
      <c r="L175" s="111" t="str">
        <f t="shared" si="57"/>
        <v>Yes</v>
      </c>
    </row>
    <row r="176" spans="1:12" ht="25" x14ac:dyDescent="0.25">
      <c r="A176" s="143" t="s">
        <v>1015</v>
      </c>
      <c r="B176" s="22" t="s">
        <v>213</v>
      </c>
      <c r="C176" s="23">
        <v>17</v>
      </c>
      <c r="D176" s="27" t="str">
        <f>IF($B176="N/A","N/A",IF(C176&gt;10,"No",IF(C176&lt;-10,"No","Yes")))</f>
        <v>N/A</v>
      </c>
      <c r="E176" s="23">
        <v>24</v>
      </c>
      <c r="F176" s="27" t="str">
        <f>IF($B176="N/A","N/A",IF(E176&gt;10,"No",IF(E176&lt;-10,"No","Yes")))</f>
        <v>N/A</v>
      </c>
      <c r="G176" s="23">
        <v>28</v>
      </c>
      <c r="H176" s="27" t="str">
        <f>IF($B176="N/A","N/A",IF(G176&gt;10,"No",IF(G176&lt;-10,"No","Yes")))</f>
        <v>N/A</v>
      </c>
      <c r="I176" s="8">
        <v>41.18</v>
      </c>
      <c r="J176" s="8">
        <v>16.670000000000002</v>
      </c>
      <c r="K176" s="28" t="s">
        <v>736</v>
      </c>
      <c r="L176" s="111" t="str">
        <f t="shared" si="57"/>
        <v>Yes</v>
      </c>
    </row>
    <row r="177" spans="1:12" x14ac:dyDescent="0.25">
      <c r="A177" s="157" t="s">
        <v>1016</v>
      </c>
      <c r="B177" s="22" t="s">
        <v>213</v>
      </c>
      <c r="C177" s="23">
        <v>0</v>
      </c>
      <c r="D177" s="27" t="str">
        <f t="shared" si="54"/>
        <v>N/A</v>
      </c>
      <c r="E177" s="23">
        <v>0</v>
      </c>
      <c r="F177" s="27" t="str">
        <f t="shared" si="55"/>
        <v>N/A</v>
      </c>
      <c r="G177" s="23">
        <v>0</v>
      </c>
      <c r="H177" s="27" t="str">
        <f t="shared" si="56"/>
        <v>N/A</v>
      </c>
      <c r="I177" s="8" t="s">
        <v>1748</v>
      </c>
      <c r="J177" s="8" t="s">
        <v>1748</v>
      </c>
      <c r="K177" s="28" t="s">
        <v>736</v>
      </c>
      <c r="L177" s="111" t="str">
        <f t="shared" si="57"/>
        <v>N/A</v>
      </c>
    </row>
    <row r="178" spans="1:12" x14ac:dyDescent="0.25">
      <c r="A178" s="143" t="s">
        <v>1017</v>
      </c>
      <c r="B178" s="22" t="s">
        <v>213</v>
      </c>
      <c r="C178" s="23">
        <v>0</v>
      </c>
      <c r="D178" s="27" t="str">
        <f t="shared" si="54"/>
        <v>N/A</v>
      </c>
      <c r="E178" s="23">
        <v>0</v>
      </c>
      <c r="F178" s="27" t="str">
        <f t="shared" si="55"/>
        <v>N/A</v>
      </c>
      <c r="G178" s="23">
        <v>0</v>
      </c>
      <c r="H178" s="27" t="str">
        <f t="shared" si="56"/>
        <v>N/A</v>
      </c>
      <c r="I178" s="8" t="s">
        <v>1748</v>
      </c>
      <c r="J178" s="8" t="s">
        <v>1748</v>
      </c>
      <c r="K178" s="28" t="s">
        <v>736</v>
      </c>
      <c r="L178" s="111" t="str">
        <f t="shared" si="57"/>
        <v>N/A</v>
      </c>
    </row>
    <row r="179" spans="1:12" x14ac:dyDescent="0.25">
      <c r="A179" s="143" t="s">
        <v>1018</v>
      </c>
      <c r="B179" s="22" t="s">
        <v>213</v>
      </c>
      <c r="C179" s="23">
        <v>0</v>
      </c>
      <c r="D179" s="27" t="str">
        <f t="shared" si="54"/>
        <v>N/A</v>
      </c>
      <c r="E179" s="23">
        <v>0</v>
      </c>
      <c r="F179" s="27" t="str">
        <f t="shared" si="55"/>
        <v>N/A</v>
      </c>
      <c r="G179" s="23">
        <v>0</v>
      </c>
      <c r="H179" s="27" t="str">
        <f t="shared" si="56"/>
        <v>N/A</v>
      </c>
      <c r="I179" s="8" t="s">
        <v>1748</v>
      </c>
      <c r="J179" s="8" t="s">
        <v>1748</v>
      </c>
      <c r="K179" s="28" t="s">
        <v>736</v>
      </c>
      <c r="L179" s="111" t="str">
        <f t="shared" si="57"/>
        <v>N/A</v>
      </c>
    </row>
    <row r="180" spans="1:12" x14ac:dyDescent="0.25">
      <c r="A180" s="143" t="s">
        <v>1019</v>
      </c>
      <c r="B180" s="22" t="s">
        <v>213</v>
      </c>
      <c r="C180" s="23">
        <v>0</v>
      </c>
      <c r="D180" s="27" t="str">
        <f t="shared" si="54"/>
        <v>N/A</v>
      </c>
      <c r="E180" s="23">
        <v>0</v>
      </c>
      <c r="F180" s="27" t="str">
        <f t="shared" si="55"/>
        <v>N/A</v>
      </c>
      <c r="G180" s="23">
        <v>0</v>
      </c>
      <c r="H180" s="27" t="str">
        <f t="shared" si="56"/>
        <v>N/A</v>
      </c>
      <c r="I180" s="8" t="s">
        <v>1748</v>
      </c>
      <c r="J180" s="8" t="s">
        <v>1748</v>
      </c>
      <c r="K180" s="28" t="s">
        <v>736</v>
      </c>
      <c r="L180" s="111" t="str">
        <f t="shared" si="57"/>
        <v>N/A</v>
      </c>
    </row>
    <row r="181" spans="1:12" x14ac:dyDescent="0.25">
      <c r="A181" s="143" t="s">
        <v>1020</v>
      </c>
      <c r="B181" s="22" t="s">
        <v>213</v>
      </c>
      <c r="C181" s="23">
        <v>0</v>
      </c>
      <c r="D181" s="27" t="str">
        <f t="shared" si="54"/>
        <v>N/A</v>
      </c>
      <c r="E181" s="23">
        <v>0</v>
      </c>
      <c r="F181" s="27" t="str">
        <f t="shared" si="55"/>
        <v>N/A</v>
      </c>
      <c r="G181" s="23">
        <v>0</v>
      </c>
      <c r="H181" s="27" t="str">
        <f t="shared" si="56"/>
        <v>N/A</v>
      </c>
      <c r="I181" s="8" t="s">
        <v>1748</v>
      </c>
      <c r="J181" s="8" t="s">
        <v>1748</v>
      </c>
      <c r="K181" s="28" t="s">
        <v>736</v>
      </c>
      <c r="L181" s="111" t="str">
        <f t="shared" si="57"/>
        <v>N/A</v>
      </c>
    </row>
    <row r="182" spans="1:12" x14ac:dyDescent="0.25">
      <c r="A182" s="143" t="s">
        <v>1021</v>
      </c>
      <c r="B182" s="22" t="s">
        <v>213</v>
      </c>
      <c r="C182" s="23">
        <v>0</v>
      </c>
      <c r="D182" s="27" t="str">
        <f t="shared" si="54"/>
        <v>N/A</v>
      </c>
      <c r="E182" s="23">
        <v>0</v>
      </c>
      <c r="F182" s="27" t="str">
        <f t="shared" si="55"/>
        <v>N/A</v>
      </c>
      <c r="G182" s="23">
        <v>0</v>
      </c>
      <c r="H182" s="27" t="str">
        <f t="shared" si="56"/>
        <v>N/A</v>
      </c>
      <c r="I182" s="8" t="s">
        <v>1748</v>
      </c>
      <c r="J182" s="8" t="s">
        <v>1748</v>
      </c>
      <c r="K182" s="28" t="s">
        <v>736</v>
      </c>
      <c r="L182" s="111" t="str">
        <f t="shared" si="57"/>
        <v>N/A</v>
      </c>
    </row>
    <row r="183" spans="1:12" x14ac:dyDescent="0.25">
      <c r="A183" s="157" t="s">
        <v>1022</v>
      </c>
      <c r="B183" s="30" t="s">
        <v>213</v>
      </c>
      <c r="C183" s="1">
        <v>451</v>
      </c>
      <c r="D183" s="7" t="str">
        <f t="shared" si="54"/>
        <v>N/A</v>
      </c>
      <c r="E183" s="1">
        <v>503</v>
      </c>
      <c r="F183" s="7" t="str">
        <f t="shared" si="55"/>
        <v>N/A</v>
      </c>
      <c r="G183" s="1">
        <v>583</v>
      </c>
      <c r="H183" s="7" t="str">
        <f t="shared" si="56"/>
        <v>N/A</v>
      </c>
      <c r="I183" s="36">
        <v>11.53</v>
      </c>
      <c r="J183" s="36">
        <v>15.9</v>
      </c>
      <c r="K183" s="30" t="s">
        <v>736</v>
      </c>
      <c r="L183" s="164" t="str">
        <f t="shared" si="57"/>
        <v>Yes</v>
      </c>
    </row>
    <row r="184" spans="1:12" x14ac:dyDescent="0.25">
      <c r="A184" s="143" t="s">
        <v>1023</v>
      </c>
      <c r="B184" s="22" t="s">
        <v>213</v>
      </c>
      <c r="C184" s="23">
        <v>13</v>
      </c>
      <c r="D184" s="27" t="str">
        <f t="shared" si="54"/>
        <v>N/A</v>
      </c>
      <c r="E184" s="23">
        <v>16</v>
      </c>
      <c r="F184" s="27" t="str">
        <f t="shared" si="55"/>
        <v>N/A</v>
      </c>
      <c r="G184" s="23">
        <v>26</v>
      </c>
      <c r="H184" s="27" t="str">
        <f t="shared" si="56"/>
        <v>N/A</v>
      </c>
      <c r="I184" s="8">
        <v>23.08</v>
      </c>
      <c r="J184" s="8">
        <v>62.5</v>
      </c>
      <c r="K184" s="28" t="s">
        <v>736</v>
      </c>
      <c r="L184" s="111" t="str">
        <f t="shared" si="57"/>
        <v>No</v>
      </c>
    </row>
    <row r="185" spans="1:12" x14ac:dyDescent="0.25">
      <c r="A185" s="143" t="s">
        <v>1024</v>
      </c>
      <c r="B185" s="22" t="s">
        <v>213</v>
      </c>
      <c r="C185" s="23">
        <v>11</v>
      </c>
      <c r="D185" s="27" t="str">
        <f t="shared" si="54"/>
        <v>N/A</v>
      </c>
      <c r="E185" s="23">
        <v>11</v>
      </c>
      <c r="F185" s="27" t="str">
        <f t="shared" si="55"/>
        <v>N/A</v>
      </c>
      <c r="G185" s="23">
        <v>11</v>
      </c>
      <c r="H185" s="27" t="str">
        <f t="shared" si="56"/>
        <v>N/A</v>
      </c>
      <c r="I185" s="8">
        <v>-50</v>
      </c>
      <c r="J185" s="8">
        <v>0</v>
      </c>
      <c r="K185" s="28" t="s">
        <v>736</v>
      </c>
      <c r="L185" s="111" t="str">
        <f t="shared" si="57"/>
        <v>Yes</v>
      </c>
    </row>
    <row r="186" spans="1:12" x14ac:dyDescent="0.25">
      <c r="A186" s="143" t="s">
        <v>1025</v>
      </c>
      <c r="B186" s="22" t="s">
        <v>213</v>
      </c>
      <c r="C186" s="23">
        <v>281</v>
      </c>
      <c r="D186" s="27" t="str">
        <f t="shared" si="54"/>
        <v>N/A</v>
      </c>
      <c r="E186" s="23">
        <v>321</v>
      </c>
      <c r="F186" s="27" t="str">
        <f t="shared" si="55"/>
        <v>N/A</v>
      </c>
      <c r="G186" s="23">
        <v>373</v>
      </c>
      <c r="H186" s="27" t="str">
        <f t="shared" si="56"/>
        <v>N/A</v>
      </c>
      <c r="I186" s="8">
        <v>14.23</v>
      </c>
      <c r="J186" s="8">
        <v>16.2</v>
      </c>
      <c r="K186" s="28" t="s">
        <v>736</v>
      </c>
      <c r="L186" s="111" t="str">
        <f t="shared" si="57"/>
        <v>Yes</v>
      </c>
    </row>
    <row r="187" spans="1:12" x14ac:dyDescent="0.25">
      <c r="A187" s="143" t="s">
        <v>1026</v>
      </c>
      <c r="B187" s="22" t="s">
        <v>213</v>
      </c>
      <c r="C187" s="23">
        <v>153</v>
      </c>
      <c r="D187" s="27" t="str">
        <f t="shared" si="54"/>
        <v>N/A</v>
      </c>
      <c r="E187" s="23">
        <v>163</v>
      </c>
      <c r="F187" s="27" t="str">
        <f t="shared" si="55"/>
        <v>N/A</v>
      </c>
      <c r="G187" s="23">
        <v>181</v>
      </c>
      <c r="H187" s="27" t="str">
        <f t="shared" si="56"/>
        <v>N/A</v>
      </c>
      <c r="I187" s="8">
        <v>6.5359999999999996</v>
      </c>
      <c r="J187" s="8">
        <v>11.04</v>
      </c>
      <c r="K187" s="28" t="s">
        <v>736</v>
      </c>
      <c r="L187" s="111" t="str">
        <f t="shared" si="57"/>
        <v>Yes</v>
      </c>
    </row>
    <row r="188" spans="1:12" x14ac:dyDescent="0.25">
      <c r="A188" s="143" t="s">
        <v>1027</v>
      </c>
      <c r="B188" s="22" t="s">
        <v>213</v>
      </c>
      <c r="C188" s="23">
        <v>11</v>
      </c>
      <c r="D188" s="27" t="str">
        <f t="shared" si="54"/>
        <v>N/A</v>
      </c>
      <c r="E188" s="23">
        <v>11</v>
      </c>
      <c r="F188" s="27" t="str">
        <f t="shared" si="55"/>
        <v>N/A</v>
      </c>
      <c r="G188" s="23">
        <v>11</v>
      </c>
      <c r="H188" s="27" t="str">
        <f t="shared" si="56"/>
        <v>N/A</v>
      </c>
      <c r="I188" s="8">
        <v>0</v>
      </c>
      <c r="J188" s="8">
        <v>0</v>
      </c>
      <c r="K188" s="28" t="s">
        <v>736</v>
      </c>
      <c r="L188" s="111" t="str">
        <f t="shared" si="57"/>
        <v>Yes</v>
      </c>
    </row>
    <row r="189" spans="1:12" x14ac:dyDescent="0.25">
      <c r="A189" s="157" t="s">
        <v>1028</v>
      </c>
      <c r="B189" s="30" t="s">
        <v>213</v>
      </c>
      <c r="C189" s="1">
        <v>52</v>
      </c>
      <c r="D189" s="7" t="str">
        <f t="shared" si="54"/>
        <v>N/A</v>
      </c>
      <c r="E189" s="1">
        <v>57</v>
      </c>
      <c r="F189" s="7" t="str">
        <f t="shared" si="55"/>
        <v>N/A</v>
      </c>
      <c r="G189" s="1">
        <v>60</v>
      </c>
      <c r="H189" s="7" t="str">
        <f t="shared" si="56"/>
        <v>N/A</v>
      </c>
      <c r="I189" s="36">
        <v>9.6150000000000002</v>
      </c>
      <c r="J189" s="36">
        <v>5.2629999999999999</v>
      </c>
      <c r="K189" s="30" t="s">
        <v>736</v>
      </c>
      <c r="L189" s="164" t="str">
        <f t="shared" si="57"/>
        <v>Yes</v>
      </c>
    </row>
    <row r="190" spans="1:12" ht="25" x14ac:dyDescent="0.25">
      <c r="A190" s="143" t="s">
        <v>1029</v>
      </c>
      <c r="B190" s="22" t="s">
        <v>213</v>
      </c>
      <c r="C190" s="23">
        <v>11</v>
      </c>
      <c r="D190" s="27" t="str">
        <f t="shared" si="54"/>
        <v>N/A</v>
      </c>
      <c r="E190" s="23">
        <v>11</v>
      </c>
      <c r="F190" s="27" t="str">
        <f t="shared" si="55"/>
        <v>N/A</v>
      </c>
      <c r="G190" s="23">
        <v>11</v>
      </c>
      <c r="H190" s="27" t="str">
        <f t="shared" si="56"/>
        <v>N/A</v>
      </c>
      <c r="I190" s="8">
        <v>0</v>
      </c>
      <c r="J190" s="8">
        <v>50</v>
      </c>
      <c r="K190" s="28" t="s">
        <v>736</v>
      </c>
      <c r="L190" s="111" t="str">
        <f t="shared" si="57"/>
        <v>No</v>
      </c>
    </row>
    <row r="191" spans="1:12" ht="25" x14ac:dyDescent="0.25">
      <c r="A191" s="143" t="s">
        <v>1030</v>
      </c>
      <c r="B191" s="22" t="s">
        <v>213</v>
      </c>
      <c r="C191" s="23">
        <v>0</v>
      </c>
      <c r="D191" s="27" t="str">
        <f t="shared" si="54"/>
        <v>N/A</v>
      </c>
      <c r="E191" s="23">
        <v>0</v>
      </c>
      <c r="F191" s="27" t="str">
        <f t="shared" si="55"/>
        <v>N/A</v>
      </c>
      <c r="G191" s="23">
        <v>0</v>
      </c>
      <c r="H191" s="27" t="str">
        <f t="shared" si="56"/>
        <v>N/A</v>
      </c>
      <c r="I191" s="8" t="s">
        <v>1748</v>
      </c>
      <c r="J191" s="8" t="s">
        <v>1748</v>
      </c>
      <c r="K191" s="28" t="s">
        <v>736</v>
      </c>
      <c r="L191" s="111" t="str">
        <f t="shared" si="57"/>
        <v>N/A</v>
      </c>
    </row>
    <row r="192" spans="1:12" ht="25" x14ac:dyDescent="0.25">
      <c r="A192" s="143" t="s">
        <v>1031</v>
      </c>
      <c r="B192" s="22" t="s">
        <v>213</v>
      </c>
      <c r="C192" s="23">
        <v>31</v>
      </c>
      <c r="D192" s="27" t="str">
        <f t="shared" si="54"/>
        <v>N/A</v>
      </c>
      <c r="E192" s="23">
        <v>37</v>
      </c>
      <c r="F192" s="27" t="str">
        <f t="shared" si="55"/>
        <v>N/A</v>
      </c>
      <c r="G192" s="23">
        <v>40</v>
      </c>
      <c r="H192" s="27" t="str">
        <f t="shared" si="56"/>
        <v>N/A</v>
      </c>
      <c r="I192" s="8">
        <v>19.350000000000001</v>
      </c>
      <c r="J192" s="8">
        <v>8.1080000000000005</v>
      </c>
      <c r="K192" s="28" t="s">
        <v>736</v>
      </c>
      <c r="L192" s="111" t="str">
        <f t="shared" si="57"/>
        <v>Yes</v>
      </c>
    </row>
    <row r="193" spans="1:12" ht="25" x14ac:dyDescent="0.25">
      <c r="A193" s="143" t="s">
        <v>1032</v>
      </c>
      <c r="B193" s="22" t="s">
        <v>213</v>
      </c>
      <c r="C193" s="23">
        <v>18</v>
      </c>
      <c r="D193" s="27" t="str">
        <f t="shared" si="54"/>
        <v>N/A</v>
      </c>
      <c r="E193" s="23">
        <v>18</v>
      </c>
      <c r="F193" s="27" t="str">
        <f t="shared" si="55"/>
        <v>N/A</v>
      </c>
      <c r="G193" s="23">
        <v>17</v>
      </c>
      <c r="H193" s="27" t="str">
        <f t="shared" si="56"/>
        <v>N/A</v>
      </c>
      <c r="I193" s="8">
        <v>0</v>
      </c>
      <c r="J193" s="8">
        <v>-5.56</v>
      </c>
      <c r="K193" s="28" t="s">
        <v>736</v>
      </c>
      <c r="L193" s="111" t="str">
        <f t="shared" si="57"/>
        <v>Yes</v>
      </c>
    </row>
    <row r="194" spans="1:12" ht="25" x14ac:dyDescent="0.25">
      <c r="A194" s="143" t="s">
        <v>1033</v>
      </c>
      <c r="B194" s="22" t="s">
        <v>213</v>
      </c>
      <c r="C194" s="23">
        <v>11</v>
      </c>
      <c r="D194" s="27" t="str">
        <f t="shared" si="54"/>
        <v>N/A</v>
      </c>
      <c r="E194" s="23">
        <v>0</v>
      </c>
      <c r="F194" s="27" t="str">
        <f t="shared" si="55"/>
        <v>N/A</v>
      </c>
      <c r="G194" s="23">
        <v>0</v>
      </c>
      <c r="H194" s="27" t="str">
        <f t="shared" si="56"/>
        <v>N/A</v>
      </c>
      <c r="I194" s="8">
        <v>-100</v>
      </c>
      <c r="J194" s="8" t="s">
        <v>1748</v>
      </c>
      <c r="K194" s="28" t="s">
        <v>736</v>
      </c>
      <c r="L194" s="111" t="str">
        <f t="shared" si="57"/>
        <v>N/A</v>
      </c>
    </row>
    <row r="195" spans="1:12" x14ac:dyDescent="0.25">
      <c r="A195" s="157" t="s">
        <v>1034</v>
      </c>
      <c r="B195" s="30" t="s">
        <v>213</v>
      </c>
      <c r="C195" s="1">
        <v>0</v>
      </c>
      <c r="D195" s="7" t="str">
        <f t="shared" si="54"/>
        <v>N/A</v>
      </c>
      <c r="E195" s="1">
        <v>0</v>
      </c>
      <c r="F195" s="7" t="str">
        <f t="shared" si="55"/>
        <v>N/A</v>
      </c>
      <c r="G195" s="1">
        <v>0</v>
      </c>
      <c r="H195" s="7" t="str">
        <f t="shared" si="56"/>
        <v>N/A</v>
      </c>
      <c r="I195" s="36" t="s">
        <v>1748</v>
      </c>
      <c r="J195" s="36" t="s">
        <v>1748</v>
      </c>
      <c r="K195" s="30" t="s">
        <v>736</v>
      </c>
      <c r="L195" s="164" t="str">
        <f t="shared" si="57"/>
        <v>N/A</v>
      </c>
    </row>
    <row r="196" spans="1:12" x14ac:dyDescent="0.25">
      <c r="A196" s="143" t="s">
        <v>1035</v>
      </c>
      <c r="B196" s="22" t="s">
        <v>213</v>
      </c>
      <c r="C196" s="23">
        <v>0</v>
      </c>
      <c r="D196" s="27" t="str">
        <f t="shared" si="54"/>
        <v>N/A</v>
      </c>
      <c r="E196" s="23">
        <v>0</v>
      </c>
      <c r="F196" s="27" t="str">
        <f t="shared" si="55"/>
        <v>N/A</v>
      </c>
      <c r="G196" s="23">
        <v>0</v>
      </c>
      <c r="H196" s="27" t="str">
        <f t="shared" si="56"/>
        <v>N/A</v>
      </c>
      <c r="I196" s="8" t="s">
        <v>1748</v>
      </c>
      <c r="J196" s="8" t="s">
        <v>1748</v>
      </c>
      <c r="K196" s="28" t="s">
        <v>736</v>
      </c>
      <c r="L196" s="111" t="str">
        <f t="shared" si="57"/>
        <v>N/A</v>
      </c>
    </row>
    <row r="197" spans="1:12" x14ac:dyDescent="0.25">
      <c r="A197" s="143" t="s">
        <v>1036</v>
      </c>
      <c r="B197" s="22" t="s">
        <v>213</v>
      </c>
      <c r="C197" s="23">
        <v>0</v>
      </c>
      <c r="D197" s="27" t="str">
        <f t="shared" si="54"/>
        <v>N/A</v>
      </c>
      <c r="E197" s="23">
        <v>0</v>
      </c>
      <c r="F197" s="27" t="str">
        <f t="shared" si="55"/>
        <v>N/A</v>
      </c>
      <c r="G197" s="23">
        <v>0</v>
      </c>
      <c r="H197" s="27" t="str">
        <f t="shared" si="56"/>
        <v>N/A</v>
      </c>
      <c r="I197" s="8" t="s">
        <v>1748</v>
      </c>
      <c r="J197" s="8" t="s">
        <v>1748</v>
      </c>
      <c r="K197" s="28" t="s">
        <v>736</v>
      </c>
      <c r="L197" s="111" t="str">
        <f t="shared" si="57"/>
        <v>N/A</v>
      </c>
    </row>
    <row r="198" spans="1:12" ht="25" x14ac:dyDescent="0.25">
      <c r="A198" s="143" t="s">
        <v>1037</v>
      </c>
      <c r="B198" s="22" t="s">
        <v>213</v>
      </c>
      <c r="C198" s="23">
        <v>0</v>
      </c>
      <c r="D198" s="27" t="str">
        <f t="shared" si="54"/>
        <v>N/A</v>
      </c>
      <c r="E198" s="23">
        <v>0</v>
      </c>
      <c r="F198" s="27" t="str">
        <f t="shared" si="55"/>
        <v>N/A</v>
      </c>
      <c r="G198" s="23">
        <v>0</v>
      </c>
      <c r="H198" s="27" t="str">
        <f t="shared" si="56"/>
        <v>N/A</v>
      </c>
      <c r="I198" s="8" t="s">
        <v>1748</v>
      </c>
      <c r="J198" s="8" t="s">
        <v>1748</v>
      </c>
      <c r="K198" s="28" t="s">
        <v>736</v>
      </c>
      <c r="L198" s="111" t="str">
        <f t="shared" si="57"/>
        <v>N/A</v>
      </c>
    </row>
    <row r="199" spans="1:12" ht="25" x14ac:dyDescent="0.25">
      <c r="A199" s="143" t="s">
        <v>1038</v>
      </c>
      <c r="B199" s="22" t="s">
        <v>213</v>
      </c>
      <c r="C199" s="23">
        <v>0</v>
      </c>
      <c r="D199" s="27" t="str">
        <f t="shared" si="54"/>
        <v>N/A</v>
      </c>
      <c r="E199" s="23">
        <v>0</v>
      </c>
      <c r="F199" s="27" t="str">
        <f t="shared" si="55"/>
        <v>N/A</v>
      </c>
      <c r="G199" s="23">
        <v>0</v>
      </c>
      <c r="H199" s="27" t="str">
        <f t="shared" si="56"/>
        <v>N/A</v>
      </c>
      <c r="I199" s="8" t="s">
        <v>1748</v>
      </c>
      <c r="J199" s="8" t="s">
        <v>1748</v>
      </c>
      <c r="K199" s="28" t="s">
        <v>736</v>
      </c>
      <c r="L199" s="111" t="str">
        <f t="shared" si="57"/>
        <v>N/A</v>
      </c>
    </row>
    <row r="200" spans="1:12" ht="25" x14ac:dyDescent="0.25">
      <c r="A200" s="143" t="s">
        <v>1039</v>
      </c>
      <c r="B200" s="22" t="s">
        <v>213</v>
      </c>
      <c r="C200" s="23">
        <v>0</v>
      </c>
      <c r="D200" s="27" t="str">
        <f t="shared" si="54"/>
        <v>N/A</v>
      </c>
      <c r="E200" s="23">
        <v>0</v>
      </c>
      <c r="F200" s="27" t="str">
        <f t="shared" si="55"/>
        <v>N/A</v>
      </c>
      <c r="G200" s="23">
        <v>0</v>
      </c>
      <c r="H200" s="27" t="str">
        <f t="shared" si="56"/>
        <v>N/A</v>
      </c>
      <c r="I200" s="8" t="s">
        <v>1748</v>
      </c>
      <c r="J200" s="8" t="s">
        <v>1748</v>
      </c>
      <c r="K200" s="28" t="s">
        <v>736</v>
      </c>
      <c r="L200" s="111" t="str">
        <f t="shared" si="57"/>
        <v>N/A</v>
      </c>
    </row>
    <row r="201" spans="1:12" x14ac:dyDescent="0.25">
      <c r="A201" s="157" t="s">
        <v>1040</v>
      </c>
      <c r="B201" s="30" t="s">
        <v>213</v>
      </c>
      <c r="C201" s="1">
        <v>13138</v>
      </c>
      <c r="D201" s="7" t="str">
        <f t="shared" si="54"/>
        <v>N/A</v>
      </c>
      <c r="E201" s="1">
        <v>13675</v>
      </c>
      <c r="F201" s="7" t="str">
        <f t="shared" si="55"/>
        <v>N/A</v>
      </c>
      <c r="G201" s="1">
        <v>14228</v>
      </c>
      <c r="H201" s="7" t="str">
        <f t="shared" si="56"/>
        <v>N/A</v>
      </c>
      <c r="I201" s="36">
        <v>4.0869999999999997</v>
      </c>
      <c r="J201" s="36">
        <v>4.0439999999999996</v>
      </c>
      <c r="K201" s="30" t="s">
        <v>736</v>
      </c>
      <c r="L201" s="164" t="str">
        <f t="shared" si="57"/>
        <v>Yes</v>
      </c>
    </row>
    <row r="202" spans="1:12" x14ac:dyDescent="0.25">
      <c r="A202" s="143" t="s">
        <v>1041</v>
      </c>
      <c r="B202" s="22" t="s">
        <v>213</v>
      </c>
      <c r="C202" s="23">
        <v>681</v>
      </c>
      <c r="D202" s="27" t="str">
        <f t="shared" si="54"/>
        <v>N/A</v>
      </c>
      <c r="E202" s="23">
        <v>775</v>
      </c>
      <c r="F202" s="27" t="str">
        <f t="shared" si="55"/>
        <v>N/A</v>
      </c>
      <c r="G202" s="23">
        <v>851</v>
      </c>
      <c r="H202" s="27" t="str">
        <f t="shared" si="56"/>
        <v>N/A</v>
      </c>
      <c r="I202" s="8">
        <v>13.8</v>
      </c>
      <c r="J202" s="8">
        <v>9.8059999999999992</v>
      </c>
      <c r="K202" s="28" t="s">
        <v>736</v>
      </c>
      <c r="L202" s="111" t="str">
        <f t="shared" si="57"/>
        <v>Yes</v>
      </c>
    </row>
    <row r="203" spans="1:12" x14ac:dyDescent="0.25">
      <c r="A203" s="143" t="s">
        <v>1042</v>
      </c>
      <c r="B203" s="22" t="s">
        <v>213</v>
      </c>
      <c r="C203" s="23">
        <v>60</v>
      </c>
      <c r="D203" s="27" t="str">
        <f t="shared" si="54"/>
        <v>N/A</v>
      </c>
      <c r="E203" s="23">
        <v>45</v>
      </c>
      <c r="F203" s="27" t="str">
        <f t="shared" si="55"/>
        <v>N/A</v>
      </c>
      <c r="G203" s="23">
        <v>37</v>
      </c>
      <c r="H203" s="27" t="str">
        <f t="shared" si="56"/>
        <v>N/A</v>
      </c>
      <c r="I203" s="8">
        <v>-25</v>
      </c>
      <c r="J203" s="8">
        <v>-17.8</v>
      </c>
      <c r="K203" s="28" t="s">
        <v>736</v>
      </c>
      <c r="L203" s="111" t="str">
        <f t="shared" si="57"/>
        <v>Yes</v>
      </c>
    </row>
    <row r="204" spans="1:12" x14ac:dyDescent="0.25">
      <c r="A204" s="143" t="s">
        <v>1043</v>
      </c>
      <c r="B204" s="22" t="s">
        <v>213</v>
      </c>
      <c r="C204" s="23">
        <v>7031</v>
      </c>
      <c r="D204" s="27" t="str">
        <f t="shared" si="54"/>
        <v>N/A</v>
      </c>
      <c r="E204" s="23">
        <v>7201</v>
      </c>
      <c r="F204" s="27" t="str">
        <f t="shared" si="55"/>
        <v>N/A</v>
      </c>
      <c r="G204" s="23">
        <v>7375</v>
      </c>
      <c r="H204" s="27" t="str">
        <f t="shared" si="56"/>
        <v>N/A</v>
      </c>
      <c r="I204" s="8">
        <v>2.4180000000000001</v>
      </c>
      <c r="J204" s="8">
        <v>2.4159999999999999</v>
      </c>
      <c r="K204" s="28" t="s">
        <v>736</v>
      </c>
      <c r="L204" s="111" t="str">
        <f t="shared" si="57"/>
        <v>Yes</v>
      </c>
    </row>
    <row r="205" spans="1:12" x14ac:dyDescent="0.25">
      <c r="A205" s="143" t="s">
        <v>1044</v>
      </c>
      <c r="B205" s="22" t="s">
        <v>213</v>
      </c>
      <c r="C205" s="23">
        <v>5275</v>
      </c>
      <c r="D205" s="27" t="str">
        <f t="shared" si="54"/>
        <v>N/A</v>
      </c>
      <c r="E205" s="23">
        <v>5531</v>
      </c>
      <c r="F205" s="27" t="str">
        <f t="shared" si="55"/>
        <v>N/A</v>
      </c>
      <c r="G205" s="23">
        <v>5840</v>
      </c>
      <c r="H205" s="27" t="str">
        <f t="shared" si="56"/>
        <v>N/A</v>
      </c>
      <c r="I205" s="8">
        <v>4.8529999999999998</v>
      </c>
      <c r="J205" s="8">
        <v>5.5869999999999997</v>
      </c>
      <c r="K205" s="28" t="s">
        <v>736</v>
      </c>
      <c r="L205" s="111" t="str">
        <f t="shared" si="57"/>
        <v>Yes</v>
      </c>
    </row>
    <row r="206" spans="1:12" x14ac:dyDescent="0.25">
      <c r="A206" s="143" t="s">
        <v>1045</v>
      </c>
      <c r="B206" s="22" t="s">
        <v>213</v>
      </c>
      <c r="C206" s="23">
        <v>91</v>
      </c>
      <c r="D206" s="27" t="str">
        <f t="shared" si="54"/>
        <v>N/A</v>
      </c>
      <c r="E206" s="23">
        <v>123</v>
      </c>
      <c r="F206" s="27" t="str">
        <f t="shared" si="55"/>
        <v>N/A</v>
      </c>
      <c r="G206" s="23">
        <v>125</v>
      </c>
      <c r="H206" s="27" t="str">
        <f t="shared" si="56"/>
        <v>N/A</v>
      </c>
      <c r="I206" s="8">
        <v>35.159999999999997</v>
      </c>
      <c r="J206" s="8">
        <v>1.6259999999999999</v>
      </c>
      <c r="K206" s="28" t="s">
        <v>736</v>
      </c>
      <c r="L206" s="111" t="str">
        <f t="shared" si="57"/>
        <v>Yes</v>
      </c>
    </row>
    <row r="207" spans="1:12" x14ac:dyDescent="0.25">
      <c r="A207" s="157" t="s">
        <v>1046</v>
      </c>
      <c r="B207" s="22" t="s">
        <v>213</v>
      </c>
      <c r="C207" s="23">
        <v>0</v>
      </c>
      <c r="D207" s="27" t="str">
        <f t="shared" si="54"/>
        <v>N/A</v>
      </c>
      <c r="E207" s="23">
        <v>120</v>
      </c>
      <c r="F207" s="27" t="str">
        <f t="shared" si="55"/>
        <v>N/A</v>
      </c>
      <c r="G207" s="23">
        <v>95</v>
      </c>
      <c r="H207" s="27" t="str">
        <f t="shared" si="56"/>
        <v>N/A</v>
      </c>
      <c r="I207" s="8" t="s">
        <v>1748</v>
      </c>
      <c r="J207" s="8">
        <v>-20.8</v>
      </c>
      <c r="K207" s="28" t="s">
        <v>736</v>
      </c>
      <c r="L207" s="111" t="str">
        <f t="shared" si="57"/>
        <v>Yes</v>
      </c>
    </row>
    <row r="208" spans="1:12" x14ac:dyDescent="0.25">
      <c r="A208" s="143" t="s">
        <v>1047</v>
      </c>
      <c r="B208" s="22" t="s">
        <v>213</v>
      </c>
      <c r="C208" s="23">
        <v>0</v>
      </c>
      <c r="D208" s="27" t="str">
        <f t="shared" si="54"/>
        <v>N/A</v>
      </c>
      <c r="E208" s="23">
        <v>0</v>
      </c>
      <c r="F208" s="27" t="str">
        <f t="shared" si="55"/>
        <v>N/A</v>
      </c>
      <c r="G208" s="23">
        <v>0</v>
      </c>
      <c r="H208" s="27" t="str">
        <f t="shared" si="56"/>
        <v>N/A</v>
      </c>
      <c r="I208" s="8" t="s">
        <v>1748</v>
      </c>
      <c r="J208" s="8" t="s">
        <v>1748</v>
      </c>
      <c r="K208" s="28" t="s">
        <v>736</v>
      </c>
      <c r="L208" s="111" t="str">
        <f t="shared" si="57"/>
        <v>N/A</v>
      </c>
    </row>
    <row r="209" spans="1:12" x14ac:dyDescent="0.25">
      <c r="A209" s="143" t="s">
        <v>1048</v>
      </c>
      <c r="B209" s="22" t="s">
        <v>213</v>
      </c>
      <c r="C209" s="23">
        <v>0</v>
      </c>
      <c r="D209" s="27" t="str">
        <f t="shared" si="54"/>
        <v>N/A</v>
      </c>
      <c r="E209" s="23">
        <v>0</v>
      </c>
      <c r="F209" s="27" t="str">
        <f t="shared" si="55"/>
        <v>N/A</v>
      </c>
      <c r="G209" s="23">
        <v>0</v>
      </c>
      <c r="H209" s="27" t="str">
        <f t="shared" si="56"/>
        <v>N/A</v>
      </c>
      <c r="I209" s="8" t="s">
        <v>1748</v>
      </c>
      <c r="J209" s="8" t="s">
        <v>1748</v>
      </c>
      <c r="K209" s="28" t="s">
        <v>736</v>
      </c>
      <c r="L209" s="111" t="str">
        <f t="shared" si="57"/>
        <v>N/A</v>
      </c>
    </row>
    <row r="210" spans="1:12" ht="25" x14ac:dyDescent="0.25">
      <c r="A210" s="143" t="s">
        <v>1049</v>
      </c>
      <c r="B210" s="22" t="s">
        <v>213</v>
      </c>
      <c r="C210" s="23">
        <v>0</v>
      </c>
      <c r="D210" s="27" t="str">
        <f t="shared" si="54"/>
        <v>N/A</v>
      </c>
      <c r="E210" s="23">
        <v>0</v>
      </c>
      <c r="F210" s="27" t="str">
        <f t="shared" si="55"/>
        <v>N/A</v>
      </c>
      <c r="G210" s="23">
        <v>0</v>
      </c>
      <c r="H210" s="27" t="str">
        <f t="shared" si="56"/>
        <v>N/A</v>
      </c>
      <c r="I210" s="8" t="s">
        <v>1748</v>
      </c>
      <c r="J210" s="8" t="s">
        <v>1748</v>
      </c>
      <c r="K210" s="28" t="s">
        <v>736</v>
      </c>
      <c r="L210" s="111" t="str">
        <f t="shared" si="57"/>
        <v>N/A</v>
      </c>
    </row>
    <row r="211" spans="1:12" x14ac:dyDescent="0.25">
      <c r="A211" s="143" t="s">
        <v>1050</v>
      </c>
      <c r="B211" s="22" t="s">
        <v>213</v>
      </c>
      <c r="C211" s="23">
        <v>0</v>
      </c>
      <c r="D211" s="27" t="str">
        <f t="shared" si="54"/>
        <v>N/A</v>
      </c>
      <c r="E211" s="23">
        <v>85</v>
      </c>
      <c r="F211" s="27" t="str">
        <f t="shared" si="55"/>
        <v>N/A</v>
      </c>
      <c r="G211" s="23">
        <v>54</v>
      </c>
      <c r="H211" s="27" t="str">
        <f t="shared" si="56"/>
        <v>N/A</v>
      </c>
      <c r="I211" s="8" t="s">
        <v>1748</v>
      </c>
      <c r="J211" s="8">
        <v>-36.5</v>
      </c>
      <c r="K211" s="28" t="s">
        <v>736</v>
      </c>
      <c r="L211" s="111" t="str">
        <f t="shared" si="57"/>
        <v>No</v>
      </c>
    </row>
    <row r="212" spans="1:12" ht="25" x14ac:dyDescent="0.25">
      <c r="A212" s="143" t="s">
        <v>1051</v>
      </c>
      <c r="B212" s="22" t="s">
        <v>213</v>
      </c>
      <c r="C212" s="23">
        <v>0</v>
      </c>
      <c r="D212" s="27" t="str">
        <f t="shared" si="54"/>
        <v>N/A</v>
      </c>
      <c r="E212" s="23">
        <v>35</v>
      </c>
      <c r="F212" s="27" t="str">
        <f t="shared" si="55"/>
        <v>N/A</v>
      </c>
      <c r="G212" s="23">
        <v>41</v>
      </c>
      <c r="H212" s="27" t="str">
        <f t="shared" si="56"/>
        <v>N/A</v>
      </c>
      <c r="I212" s="8" t="s">
        <v>1748</v>
      </c>
      <c r="J212" s="8">
        <v>17.14</v>
      </c>
      <c r="K212" s="28" t="s">
        <v>736</v>
      </c>
      <c r="L212" s="111" t="str">
        <f t="shared" si="57"/>
        <v>Yes</v>
      </c>
    </row>
    <row r="213" spans="1:12" x14ac:dyDescent="0.25">
      <c r="A213" s="157" t="s">
        <v>1052</v>
      </c>
      <c r="B213" s="22" t="s">
        <v>213</v>
      </c>
      <c r="C213" s="23">
        <v>215</v>
      </c>
      <c r="D213" s="27" t="str">
        <f t="shared" si="54"/>
        <v>N/A</v>
      </c>
      <c r="E213" s="23">
        <v>213</v>
      </c>
      <c r="F213" s="27" t="str">
        <f t="shared" si="55"/>
        <v>N/A</v>
      </c>
      <c r="G213" s="23">
        <v>217</v>
      </c>
      <c r="H213" s="27" t="str">
        <f t="shared" si="56"/>
        <v>N/A</v>
      </c>
      <c r="I213" s="8">
        <v>-0.93</v>
      </c>
      <c r="J213" s="8">
        <v>1.8779999999999999</v>
      </c>
      <c r="K213" s="28" t="s">
        <v>736</v>
      </c>
      <c r="L213" s="111" t="str">
        <f t="shared" si="57"/>
        <v>Yes</v>
      </c>
    </row>
    <row r="214" spans="1:12" ht="25" x14ac:dyDescent="0.25">
      <c r="A214" s="143" t="s">
        <v>1053</v>
      </c>
      <c r="B214" s="22" t="s">
        <v>213</v>
      </c>
      <c r="C214" s="23">
        <v>0</v>
      </c>
      <c r="D214" s="27" t="str">
        <f t="shared" si="54"/>
        <v>N/A</v>
      </c>
      <c r="E214" s="23">
        <v>0</v>
      </c>
      <c r="F214" s="27" t="str">
        <f t="shared" si="55"/>
        <v>N/A</v>
      </c>
      <c r="G214" s="23">
        <v>0</v>
      </c>
      <c r="H214" s="27" t="str">
        <f t="shared" si="56"/>
        <v>N/A</v>
      </c>
      <c r="I214" s="8" t="s">
        <v>1748</v>
      </c>
      <c r="J214" s="8" t="s">
        <v>1748</v>
      </c>
      <c r="K214" s="28" t="s">
        <v>736</v>
      </c>
      <c r="L214" s="111" t="str">
        <f t="shared" si="57"/>
        <v>N/A</v>
      </c>
    </row>
    <row r="215" spans="1:12" ht="25" x14ac:dyDescent="0.25">
      <c r="A215" s="143" t="s">
        <v>1054</v>
      </c>
      <c r="B215" s="22" t="s">
        <v>213</v>
      </c>
      <c r="C215" s="23">
        <v>0</v>
      </c>
      <c r="D215" s="27" t="str">
        <f t="shared" si="54"/>
        <v>N/A</v>
      </c>
      <c r="E215" s="23">
        <v>0</v>
      </c>
      <c r="F215" s="27" t="str">
        <f t="shared" si="55"/>
        <v>N/A</v>
      </c>
      <c r="G215" s="23">
        <v>0</v>
      </c>
      <c r="H215" s="27" t="str">
        <f t="shared" si="56"/>
        <v>N/A</v>
      </c>
      <c r="I215" s="8" t="s">
        <v>1748</v>
      </c>
      <c r="J215" s="8" t="s">
        <v>1748</v>
      </c>
      <c r="K215" s="28" t="s">
        <v>736</v>
      </c>
      <c r="L215" s="111" t="str">
        <f t="shared" si="57"/>
        <v>N/A</v>
      </c>
    </row>
    <row r="216" spans="1:12" ht="25" x14ac:dyDescent="0.25">
      <c r="A216" s="143" t="s">
        <v>1055</v>
      </c>
      <c r="B216" s="22" t="s">
        <v>213</v>
      </c>
      <c r="C216" s="23">
        <v>11</v>
      </c>
      <c r="D216" s="27" t="str">
        <f t="shared" si="54"/>
        <v>N/A</v>
      </c>
      <c r="E216" s="23">
        <v>11</v>
      </c>
      <c r="F216" s="27" t="str">
        <f t="shared" si="55"/>
        <v>N/A</v>
      </c>
      <c r="G216" s="23">
        <v>11</v>
      </c>
      <c r="H216" s="27" t="str">
        <f t="shared" si="56"/>
        <v>N/A</v>
      </c>
      <c r="I216" s="8">
        <v>-25</v>
      </c>
      <c r="J216" s="8">
        <v>66.67</v>
      </c>
      <c r="K216" s="28" t="s">
        <v>736</v>
      </c>
      <c r="L216" s="111" t="str">
        <f t="shared" si="57"/>
        <v>No</v>
      </c>
    </row>
    <row r="217" spans="1:12" ht="25" x14ac:dyDescent="0.25">
      <c r="A217" s="143" t="s">
        <v>1056</v>
      </c>
      <c r="B217" s="22" t="s">
        <v>213</v>
      </c>
      <c r="C217" s="23">
        <v>210</v>
      </c>
      <c r="D217" s="27" t="str">
        <f t="shared" si="54"/>
        <v>N/A</v>
      </c>
      <c r="E217" s="23">
        <v>207</v>
      </c>
      <c r="F217" s="27" t="str">
        <f t="shared" si="55"/>
        <v>N/A</v>
      </c>
      <c r="G217" s="23">
        <v>211</v>
      </c>
      <c r="H217" s="27" t="str">
        <f t="shared" si="56"/>
        <v>N/A</v>
      </c>
      <c r="I217" s="8">
        <v>-1.43</v>
      </c>
      <c r="J217" s="8">
        <v>1.9319999999999999</v>
      </c>
      <c r="K217" s="28" t="s">
        <v>736</v>
      </c>
      <c r="L217" s="111" t="str">
        <f t="shared" si="57"/>
        <v>Yes</v>
      </c>
    </row>
    <row r="218" spans="1:12" ht="25" x14ac:dyDescent="0.25">
      <c r="A218" s="143" t="s">
        <v>1057</v>
      </c>
      <c r="B218" s="22" t="s">
        <v>213</v>
      </c>
      <c r="C218" s="23">
        <v>11</v>
      </c>
      <c r="D218" s="27" t="str">
        <f t="shared" si="54"/>
        <v>N/A</v>
      </c>
      <c r="E218" s="23">
        <v>11</v>
      </c>
      <c r="F218" s="27" t="str">
        <f t="shared" si="55"/>
        <v>N/A</v>
      </c>
      <c r="G218" s="23">
        <v>11</v>
      </c>
      <c r="H218" s="27" t="str">
        <f t="shared" si="56"/>
        <v>N/A</v>
      </c>
      <c r="I218" s="8">
        <v>200</v>
      </c>
      <c r="J218" s="8">
        <v>-66.7</v>
      </c>
      <c r="K218" s="28" t="s">
        <v>736</v>
      </c>
      <c r="L218" s="111" t="str">
        <f t="shared" si="57"/>
        <v>No</v>
      </c>
    </row>
    <row r="219" spans="1:12" x14ac:dyDescent="0.25">
      <c r="A219" s="157" t="s">
        <v>1058</v>
      </c>
      <c r="B219" s="22" t="s">
        <v>213</v>
      </c>
      <c r="C219" s="23">
        <v>920</v>
      </c>
      <c r="D219" s="27" t="str">
        <f t="shared" si="54"/>
        <v>N/A</v>
      </c>
      <c r="E219" s="23">
        <v>902</v>
      </c>
      <c r="F219" s="27" t="str">
        <f t="shared" si="55"/>
        <v>N/A</v>
      </c>
      <c r="G219" s="23">
        <v>1035</v>
      </c>
      <c r="H219" s="27" t="str">
        <f t="shared" si="56"/>
        <v>N/A</v>
      </c>
      <c r="I219" s="8">
        <v>-1.96</v>
      </c>
      <c r="J219" s="8">
        <v>14.75</v>
      </c>
      <c r="K219" s="28" t="s">
        <v>736</v>
      </c>
      <c r="L219" s="111" t="str">
        <f t="shared" si="57"/>
        <v>Yes</v>
      </c>
    </row>
    <row r="220" spans="1:12" ht="25" x14ac:dyDescent="0.25">
      <c r="A220" s="144" t="s">
        <v>1059</v>
      </c>
      <c r="B220" s="22" t="s">
        <v>213</v>
      </c>
      <c r="C220" s="23">
        <v>0</v>
      </c>
      <c r="D220" s="27" t="str">
        <f t="shared" si="54"/>
        <v>N/A</v>
      </c>
      <c r="E220" s="23">
        <v>0</v>
      </c>
      <c r="F220" s="27" t="str">
        <f t="shared" si="55"/>
        <v>N/A</v>
      </c>
      <c r="G220" s="23">
        <v>0</v>
      </c>
      <c r="H220" s="27" t="str">
        <f t="shared" si="56"/>
        <v>N/A</v>
      </c>
      <c r="I220" s="8" t="s">
        <v>1748</v>
      </c>
      <c r="J220" s="8" t="s">
        <v>1748</v>
      </c>
      <c r="K220" s="28" t="s">
        <v>736</v>
      </c>
      <c r="L220" s="111" t="str">
        <f t="shared" si="57"/>
        <v>N/A</v>
      </c>
    </row>
    <row r="221" spans="1:12" x14ac:dyDescent="0.25">
      <c r="A221" s="144" t="s">
        <v>1060</v>
      </c>
      <c r="B221" s="22" t="s">
        <v>213</v>
      </c>
      <c r="C221" s="23">
        <v>11</v>
      </c>
      <c r="D221" s="27" t="str">
        <f t="shared" si="54"/>
        <v>N/A</v>
      </c>
      <c r="E221" s="23">
        <v>11</v>
      </c>
      <c r="F221" s="27" t="str">
        <f t="shared" si="55"/>
        <v>N/A</v>
      </c>
      <c r="G221" s="23">
        <v>11</v>
      </c>
      <c r="H221" s="27" t="str">
        <f t="shared" si="56"/>
        <v>N/A</v>
      </c>
      <c r="I221" s="8">
        <v>0</v>
      </c>
      <c r="J221" s="8">
        <v>0</v>
      </c>
      <c r="K221" s="28" t="s">
        <v>736</v>
      </c>
      <c r="L221" s="111" t="str">
        <f t="shared" si="57"/>
        <v>Yes</v>
      </c>
    </row>
    <row r="222" spans="1:12" ht="25" x14ac:dyDescent="0.25">
      <c r="A222" s="144" t="s">
        <v>1061</v>
      </c>
      <c r="B222" s="22" t="s">
        <v>213</v>
      </c>
      <c r="C222" s="23">
        <v>11</v>
      </c>
      <c r="D222" s="27" t="str">
        <f t="shared" si="54"/>
        <v>N/A</v>
      </c>
      <c r="E222" s="23">
        <v>11</v>
      </c>
      <c r="F222" s="27" t="str">
        <f t="shared" si="55"/>
        <v>N/A</v>
      </c>
      <c r="G222" s="23">
        <v>11</v>
      </c>
      <c r="H222" s="27" t="str">
        <f t="shared" si="56"/>
        <v>N/A</v>
      </c>
      <c r="I222" s="8">
        <v>-25</v>
      </c>
      <c r="J222" s="8">
        <v>50</v>
      </c>
      <c r="K222" s="28" t="s">
        <v>736</v>
      </c>
      <c r="L222" s="111" t="str">
        <f t="shared" si="57"/>
        <v>No</v>
      </c>
    </row>
    <row r="223" spans="1:12" ht="25" x14ac:dyDescent="0.25">
      <c r="A223" s="144" t="s">
        <v>1062</v>
      </c>
      <c r="B223" s="22" t="s">
        <v>213</v>
      </c>
      <c r="C223" s="23">
        <v>877</v>
      </c>
      <c r="D223" s="27" t="str">
        <f t="shared" si="54"/>
        <v>N/A</v>
      </c>
      <c r="E223" s="23">
        <v>866</v>
      </c>
      <c r="F223" s="27" t="str">
        <f t="shared" si="55"/>
        <v>N/A</v>
      </c>
      <c r="G223" s="23">
        <v>984</v>
      </c>
      <c r="H223" s="27" t="str">
        <f t="shared" si="56"/>
        <v>N/A</v>
      </c>
      <c r="I223" s="8">
        <v>-1.25</v>
      </c>
      <c r="J223" s="8">
        <v>13.63</v>
      </c>
      <c r="K223" s="28" t="s">
        <v>736</v>
      </c>
      <c r="L223" s="111" t="str">
        <f t="shared" si="57"/>
        <v>Yes</v>
      </c>
    </row>
    <row r="224" spans="1:12" ht="25" x14ac:dyDescent="0.25">
      <c r="A224" s="144" t="s">
        <v>1063</v>
      </c>
      <c r="B224" s="22" t="s">
        <v>213</v>
      </c>
      <c r="C224" s="23">
        <v>34</v>
      </c>
      <c r="D224" s="27" t="str">
        <f t="shared" si="54"/>
        <v>N/A</v>
      </c>
      <c r="E224" s="23">
        <v>29</v>
      </c>
      <c r="F224" s="27" t="str">
        <f t="shared" si="55"/>
        <v>N/A</v>
      </c>
      <c r="G224" s="23">
        <v>41</v>
      </c>
      <c r="H224" s="27" t="str">
        <f t="shared" ref="H224:H230" si="58">IF($B224="N/A","N/A",IF(G224&gt;10,"No",IF(G224&lt;-10,"No","Yes")))</f>
        <v>N/A</v>
      </c>
      <c r="I224" s="8">
        <v>-14.7</v>
      </c>
      <c r="J224" s="8">
        <v>41.38</v>
      </c>
      <c r="K224" s="28" t="s">
        <v>736</v>
      </c>
      <c r="L224" s="111" t="str">
        <f t="shared" ref="L224:L235" si="59">IF(J224="Div by 0", "N/A", IF(K224="N/A","N/A", IF(J224&gt;VALUE(MID(K224,1,2)), "No", IF(J224&lt;-1*VALUE(MID(K224,1,2)), "No", "Yes"))))</f>
        <v>No</v>
      </c>
    </row>
    <row r="225" spans="1:12" x14ac:dyDescent="0.25">
      <c r="A225" s="157" t="s">
        <v>1064</v>
      </c>
      <c r="B225" s="22" t="s">
        <v>213</v>
      </c>
      <c r="C225" s="23">
        <v>0</v>
      </c>
      <c r="D225" s="27" t="str">
        <f t="shared" si="54"/>
        <v>N/A</v>
      </c>
      <c r="E225" s="23">
        <v>0</v>
      </c>
      <c r="F225" s="27" t="str">
        <f t="shared" si="55"/>
        <v>N/A</v>
      </c>
      <c r="G225" s="23">
        <v>0</v>
      </c>
      <c r="H225" s="27" t="str">
        <f t="shared" si="58"/>
        <v>N/A</v>
      </c>
      <c r="I225" s="8" t="s">
        <v>1748</v>
      </c>
      <c r="J225" s="8" t="s">
        <v>1748</v>
      </c>
      <c r="K225" s="28" t="s">
        <v>736</v>
      </c>
      <c r="L225" s="111" t="str">
        <f t="shared" si="59"/>
        <v>N/A</v>
      </c>
    </row>
    <row r="226" spans="1:12" ht="25" x14ac:dyDescent="0.25">
      <c r="A226" s="144" t="s">
        <v>1065</v>
      </c>
      <c r="B226" s="22" t="s">
        <v>213</v>
      </c>
      <c r="C226" s="23">
        <v>0</v>
      </c>
      <c r="D226" s="27" t="str">
        <f t="shared" si="54"/>
        <v>N/A</v>
      </c>
      <c r="E226" s="23">
        <v>0</v>
      </c>
      <c r="F226" s="27" t="str">
        <f t="shared" si="55"/>
        <v>N/A</v>
      </c>
      <c r="G226" s="23">
        <v>0</v>
      </c>
      <c r="H226" s="27" t="str">
        <f t="shared" si="58"/>
        <v>N/A</v>
      </c>
      <c r="I226" s="8" t="s">
        <v>1748</v>
      </c>
      <c r="J226" s="8" t="s">
        <v>1748</v>
      </c>
      <c r="K226" s="28" t="s">
        <v>736</v>
      </c>
      <c r="L226" s="111" t="str">
        <f t="shared" si="59"/>
        <v>N/A</v>
      </c>
    </row>
    <row r="227" spans="1:12" ht="25" x14ac:dyDescent="0.25">
      <c r="A227" s="144" t="s">
        <v>1066</v>
      </c>
      <c r="B227" s="22" t="s">
        <v>213</v>
      </c>
      <c r="C227" s="23">
        <v>0</v>
      </c>
      <c r="D227" s="27" t="str">
        <f t="shared" si="54"/>
        <v>N/A</v>
      </c>
      <c r="E227" s="23">
        <v>0</v>
      </c>
      <c r="F227" s="27" t="str">
        <f t="shared" si="55"/>
        <v>N/A</v>
      </c>
      <c r="G227" s="23">
        <v>0</v>
      </c>
      <c r="H227" s="27" t="str">
        <f t="shared" si="58"/>
        <v>N/A</v>
      </c>
      <c r="I227" s="8" t="s">
        <v>1748</v>
      </c>
      <c r="J227" s="8" t="s">
        <v>1748</v>
      </c>
      <c r="K227" s="28" t="s">
        <v>736</v>
      </c>
      <c r="L227" s="111" t="str">
        <f t="shared" si="59"/>
        <v>N/A</v>
      </c>
    </row>
    <row r="228" spans="1:12" ht="25" x14ac:dyDescent="0.25">
      <c r="A228" s="144" t="s">
        <v>1067</v>
      </c>
      <c r="B228" s="22" t="s">
        <v>213</v>
      </c>
      <c r="C228" s="23">
        <v>0</v>
      </c>
      <c r="D228" s="27" t="str">
        <f t="shared" si="54"/>
        <v>N/A</v>
      </c>
      <c r="E228" s="23">
        <v>0</v>
      </c>
      <c r="F228" s="27" t="str">
        <f t="shared" si="55"/>
        <v>N/A</v>
      </c>
      <c r="G228" s="23">
        <v>0</v>
      </c>
      <c r="H228" s="27" t="str">
        <f t="shared" si="58"/>
        <v>N/A</v>
      </c>
      <c r="I228" s="8" t="s">
        <v>1748</v>
      </c>
      <c r="J228" s="8" t="s">
        <v>1748</v>
      </c>
      <c r="K228" s="28" t="s">
        <v>736</v>
      </c>
      <c r="L228" s="111" t="str">
        <f t="shared" si="59"/>
        <v>N/A</v>
      </c>
    </row>
    <row r="229" spans="1:12" ht="25" x14ac:dyDescent="0.25">
      <c r="A229" s="144" t="s">
        <v>1068</v>
      </c>
      <c r="B229" s="22" t="s">
        <v>213</v>
      </c>
      <c r="C229" s="23">
        <v>0</v>
      </c>
      <c r="D229" s="27" t="str">
        <f t="shared" si="54"/>
        <v>N/A</v>
      </c>
      <c r="E229" s="23">
        <v>0</v>
      </c>
      <c r="F229" s="27" t="str">
        <f t="shared" si="55"/>
        <v>N/A</v>
      </c>
      <c r="G229" s="23">
        <v>0</v>
      </c>
      <c r="H229" s="27" t="str">
        <f t="shared" si="58"/>
        <v>N/A</v>
      </c>
      <c r="I229" s="8" t="s">
        <v>1748</v>
      </c>
      <c r="J229" s="8" t="s">
        <v>1748</v>
      </c>
      <c r="K229" s="28" t="s">
        <v>736</v>
      </c>
      <c r="L229" s="111" t="str">
        <f t="shared" si="59"/>
        <v>N/A</v>
      </c>
    </row>
    <row r="230" spans="1:12" ht="25" x14ac:dyDescent="0.25">
      <c r="A230" s="144" t="s">
        <v>1069</v>
      </c>
      <c r="B230" s="22" t="s">
        <v>213</v>
      </c>
      <c r="C230" s="23">
        <v>0</v>
      </c>
      <c r="D230" s="27" t="str">
        <f t="shared" si="54"/>
        <v>N/A</v>
      </c>
      <c r="E230" s="23">
        <v>0</v>
      </c>
      <c r="F230" s="27" t="str">
        <f t="shared" si="55"/>
        <v>N/A</v>
      </c>
      <c r="G230" s="23">
        <v>0</v>
      </c>
      <c r="H230" s="27" t="str">
        <f t="shared" si="58"/>
        <v>N/A</v>
      </c>
      <c r="I230" s="8" t="s">
        <v>1748</v>
      </c>
      <c r="J230" s="8" t="s">
        <v>1748</v>
      </c>
      <c r="K230" s="28" t="s">
        <v>736</v>
      </c>
      <c r="L230" s="111" t="str">
        <f t="shared" si="59"/>
        <v>N/A</v>
      </c>
    </row>
    <row r="231" spans="1:12" x14ac:dyDescent="0.25">
      <c r="A231" s="144" t="s">
        <v>1070</v>
      </c>
      <c r="B231" s="22" t="s">
        <v>289</v>
      </c>
      <c r="C231" s="4">
        <v>24.042443064</v>
      </c>
      <c r="D231" s="27" t="str">
        <f>IF($B231="N/A","N/A",IF(C231&lt;15,"Yes","No"))</f>
        <v>No</v>
      </c>
      <c r="E231" s="4">
        <v>23.297697368000001</v>
      </c>
      <c r="F231" s="27" t="str">
        <f>IF($B231="N/A","N/A",IF(E231&lt;15,"Yes","No"))</f>
        <v>No</v>
      </c>
      <c r="G231" s="4">
        <v>7.0019880715999996</v>
      </c>
      <c r="H231" s="27" t="str">
        <f>IF($B231="N/A","N/A",IF(G231&lt;15,"Yes","No"))</f>
        <v>Yes</v>
      </c>
      <c r="I231" s="8">
        <v>-3.1</v>
      </c>
      <c r="J231" s="8">
        <v>-69.900000000000006</v>
      </c>
      <c r="K231" s="28" t="s">
        <v>736</v>
      </c>
      <c r="L231" s="111" t="str">
        <f t="shared" si="59"/>
        <v>No</v>
      </c>
    </row>
    <row r="232" spans="1:12" x14ac:dyDescent="0.25">
      <c r="A232" s="144" t="s">
        <v>1071</v>
      </c>
      <c r="B232" s="22" t="s">
        <v>213</v>
      </c>
      <c r="C232" s="23">
        <v>421</v>
      </c>
      <c r="D232" s="27" t="str">
        <f t="shared" ref="D232" si="60">IF($B232="N/A","N/A",IF(C232&gt;10,"No",IF(C232&lt;-10,"No","Yes")))</f>
        <v>N/A</v>
      </c>
      <c r="E232" s="23">
        <v>376</v>
      </c>
      <c r="F232" s="27" t="str">
        <f t="shared" ref="F232" si="61">IF($B232="N/A","N/A",IF(E232&gt;10,"No",IF(E232&lt;-10,"No","Yes")))</f>
        <v>N/A</v>
      </c>
      <c r="G232" s="23">
        <v>684</v>
      </c>
      <c r="H232" s="27" t="str">
        <f t="shared" ref="H232" si="62">IF($B232="N/A","N/A",IF(G232&gt;10,"No",IF(G232&lt;-10,"No","Yes")))</f>
        <v>N/A</v>
      </c>
      <c r="I232" s="8">
        <v>-10.7</v>
      </c>
      <c r="J232" s="8">
        <v>81.91</v>
      </c>
      <c r="K232" s="28" t="s">
        <v>736</v>
      </c>
      <c r="L232" s="111" t="str">
        <f t="shared" si="59"/>
        <v>No</v>
      </c>
    </row>
    <row r="233" spans="1:12" x14ac:dyDescent="0.25">
      <c r="A233" s="144" t="s">
        <v>1072</v>
      </c>
      <c r="B233" s="22" t="s">
        <v>279</v>
      </c>
      <c r="C233" s="4">
        <v>2.3348677277999998</v>
      </c>
      <c r="D233" s="27" t="str">
        <f>IF($B233="N/A","N/A",IF(C233&lt;10,"Yes","No"))</f>
        <v>Yes</v>
      </c>
      <c r="E233" s="4">
        <v>1.9758276405999999</v>
      </c>
      <c r="F233" s="27" t="str">
        <f>IF($B233="N/A","N/A",IF(E233&lt;10,"Yes","No"))</f>
        <v>Yes</v>
      </c>
      <c r="G233" s="4">
        <v>2.8413575375</v>
      </c>
      <c r="H233" s="27" t="str">
        <f>IF($B233="N/A","N/A",IF(G233&lt;10,"Yes","No"))</f>
        <v>Yes</v>
      </c>
      <c r="I233" s="8">
        <v>-15.4</v>
      </c>
      <c r="J233" s="8">
        <v>43.81</v>
      </c>
      <c r="K233" s="28" t="s">
        <v>736</v>
      </c>
      <c r="L233" s="111" t="str">
        <f t="shared" si="59"/>
        <v>No</v>
      </c>
    </row>
    <row r="234" spans="1:12" x14ac:dyDescent="0.25">
      <c r="A234" s="134" t="s">
        <v>72</v>
      </c>
      <c r="B234" s="22" t="s">
        <v>213</v>
      </c>
      <c r="C234" s="4">
        <v>31.590752243000001</v>
      </c>
      <c r="D234" s="27" t="str">
        <f t="shared" si="54"/>
        <v>N/A</v>
      </c>
      <c r="E234" s="4">
        <v>31.315789473999999</v>
      </c>
      <c r="F234" s="27" t="str">
        <f t="shared" si="55"/>
        <v>N/A</v>
      </c>
      <c r="G234" s="4">
        <v>31.737574553000002</v>
      </c>
      <c r="H234" s="27" t="str">
        <f>IF($B234="N/A","N/A",IF(G234&gt;10,"No",IF(G234&lt;-10,"No","Yes")))</f>
        <v>N/A</v>
      </c>
      <c r="I234" s="8">
        <v>-0.87</v>
      </c>
      <c r="J234" s="8">
        <v>1.347</v>
      </c>
      <c r="K234" s="28" t="s">
        <v>736</v>
      </c>
      <c r="L234" s="111" t="str">
        <f t="shared" si="59"/>
        <v>Yes</v>
      </c>
    </row>
    <row r="235" spans="1:12" ht="25" x14ac:dyDescent="0.25">
      <c r="A235" s="144" t="s">
        <v>1073</v>
      </c>
      <c r="B235" s="22" t="s">
        <v>289</v>
      </c>
      <c r="C235" s="5">
        <v>18.452380951999999</v>
      </c>
      <c r="D235" s="27" t="str">
        <f>IF($B235="N/A","N/A",IF(C235&lt;15,"Yes","No"))</f>
        <v>No</v>
      </c>
      <c r="E235" s="5">
        <v>17.722039473999999</v>
      </c>
      <c r="F235" s="27" t="str">
        <f>IF($B235="N/A","N/A",IF(E235&lt;15,"Yes","No"))</f>
        <v>No</v>
      </c>
      <c r="G235" s="5">
        <v>4.2862823062000004</v>
      </c>
      <c r="H235" s="27" t="str">
        <f>IF($B235="N/A","N/A",IF(G235&lt;15,"Yes","No"))</f>
        <v>Yes</v>
      </c>
      <c r="I235" s="8">
        <v>-3.96</v>
      </c>
      <c r="J235" s="8">
        <v>-75.8</v>
      </c>
      <c r="K235" s="28" t="s">
        <v>736</v>
      </c>
      <c r="L235" s="111" t="str">
        <f t="shared" si="59"/>
        <v>No</v>
      </c>
    </row>
    <row r="236" spans="1:12" ht="25" x14ac:dyDescent="0.25">
      <c r="A236" s="144" t="s">
        <v>152</v>
      </c>
      <c r="B236" s="22" t="s">
        <v>213</v>
      </c>
      <c r="C236" s="23">
        <v>214</v>
      </c>
      <c r="D236" s="27" t="str">
        <f>IF($B236="N/A","N/A",IF(C236&gt;10,"No",IF(C236&lt;-10,"No","Yes")))</f>
        <v>N/A</v>
      </c>
      <c r="E236" s="23">
        <v>279</v>
      </c>
      <c r="F236" s="27" t="str">
        <f>IF($B236="N/A","N/A",IF(E236&gt;10,"No",IF(E236&lt;-10,"No","Yes")))</f>
        <v>N/A</v>
      </c>
      <c r="G236" s="23">
        <v>236</v>
      </c>
      <c r="H236" s="27" t="str">
        <f>IF($B236="N/A","N/A",IF(G236&gt;10,"No",IF(G236&lt;-10,"No","Yes")))</f>
        <v>N/A</v>
      </c>
      <c r="I236" s="8">
        <v>30.37</v>
      </c>
      <c r="J236" s="8">
        <v>-15.4</v>
      </c>
      <c r="K236" s="28" t="s">
        <v>736</v>
      </c>
      <c r="L236" s="111" t="str">
        <f>IF(J236="Div by 0", "N/A", IF(K236="N/A","N/A", IF(J236&gt;VALUE(MID(K236,1,2)), "No", IF(J236&lt;-1*VALUE(MID(K236,1,2)), "No", "Yes"))))</f>
        <v>Yes</v>
      </c>
    </row>
    <row r="237" spans="1:12" x14ac:dyDescent="0.25">
      <c r="A237" s="144" t="s">
        <v>1074</v>
      </c>
      <c r="B237" s="22" t="s">
        <v>213</v>
      </c>
      <c r="C237" s="23">
        <v>18031</v>
      </c>
      <c r="D237" s="27" t="str">
        <f t="shared" ref="D237:D242" si="63">IF($B237="N/A","N/A",IF(C237&gt;10,"No",IF(C237&lt;-10,"No","Yes")))</f>
        <v>N/A</v>
      </c>
      <c r="E237" s="23">
        <v>19030</v>
      </c>
      <c r="F237" s="27" t="str">
        <f t="shared" ref="F237:F242" si="64">IF($B237="N/A","N/A",IF(E237&gt;10,"No",IF(E237&lt;-10,"No","Yes")))</f>
        <v>N/A</v>
      </c>
      <c r="G237" s="23">
        <v>24073</v>
      </c>
      <c r="H237" s="27" t="str">
        <f>IF($B237="N/A","N/A",IF(G237&gt;10,"No",IF(G237&lt;-10,"No","Yes")))</f>
        <v>N/A</v>
      </c>
      <c r="I237" s="8">
        <v>5.54</v>
      </c>
      <c r="J237" s="8">
        <v>26.5</v>
      </c>
      <c r="K237" s="28" t="s">
        <v>736</v>
      </c>
      <c r="L237" s="111" t="str">
        <f>IF(J237="Div by 0", "N/A", IF(OR(J237="N/A",K237="N/A"),"N/A", IF(J237&gt;VALUE(MID(K237,1,2)), "No", IF(J237&lt;-1*VALUE(MID(K237,1,2)), "No", "Yes"))))</f>
        <v>Yes</v>
      </c>
    </row>
    <row r="238" spans="1:12" ht="25" x14ac:dyDescent="0.25">
      <c r="A238" s="144" t="s">
        <v>1075</v>
      </c>
      <c r="B238" s="22" t="s">
        <v>213</v>
      </c>
      <c r="C238" s="4">
        <v>99.995686680000006</v>
      </c>
      <c r="D238" s="27" t="str">
        <f t="shared" si="63"/>
        <v>N/A</v>
      </c>
      <c r="E238" s="4">
        <v>100</v>
      </c>
      <c r="F238" s="27" t="str">
        <f t="shared" si="64"/>
        <v>N/A</v>
      </c>
      <c r="G238" s="4">
        <v>100</v>
      </c>
      <c r="H238" s="27" t="str">
        <f t="shared" ref="H238:H242" si="65">IF($B238="N/A","N/A",IF(G238&gt;10,"No",IF(G238&lt;-10,"No","Yes")))</f>
        <v>N/A</v>
      </c>
      <c r="I238" s="8">
        <v>4.3E-3</v>
      </c>
      <c r="J238" s="8">
        <v>0</v>
      </c>
      <c r="K238" s="28" t="s">
        <v>213</v>
      </c>
      <c r="L238" s="111" t="str">
        <f t="shared" ref="L238:L242" si="66">IF(J238="Div by 0", "N/A", IF(OR(J238="N/A",K238="N/A"),"N/A", IF(J238&gt;VALUE(MID(K238,1,2)), "No", IF(J238&lt;-1*VALUE(MID(K238,1,2)), "No", "Yes"))))</f>
        <v>N/A</v>
      </c>
    </row>
    <row r="239" spans="1:12" ht="25" x14ac:dyDescent="0.25">
      <c r="A239" s="160" t="s">
        <v>1076</v>
      </c>
      <c r="B239" s="22" t="s">
        <v>213</v>
      </c>
      <c r="C239" s="23">
        <v>0</v>
      </c>
      <c r="D239" s="27" t="str">
        <f t="shared" si="63"/>
        <v>N/A</v>
      </c>
      <c r="E239" s="23">
        <v>0</v>
      </c>
      <c r="F239" s="27" t="str">
        <f t="shared" si="64"/>
        <v>N/A</v>
      </c>
      <c r="G239" s="23">
        <v>11</v>
      </c>
      <c r="H239" s="27" t="str">
        <f t="shared" si="65"/>
        <v>N/A</v>
      </c>
      <c r="I239" s="8" t="s">
        <v>1748</v>
      </c>
      <c r="J239" s="8" t="s">
        <v>1748</v>
      </c>
      <c r="K239" s="28" t="s">
        <v>213</v>
      </c>
      <c r="L239" s="111" t="str">
        <f t="shared" si="66"/>
        <v>N/A</v>
      </c>
    </row>
    <row r="240" spans="1:12" ht="25" x14ac:dyDescent="0.25">
      <c r="A240" s="144" t="s">
        <v>1077</v>
      </c>
      <c r="B240" s="22" t="s">
        <v>213</v>
      </c>
      <c r="C240" s="4">
        <v>0</v>
      </c>
      <c r="D240" s="27" t="str">
        <f t="shared" si="63"/>
        <v>N/A</v>
      </c>
      <c r="E240" s="4" t="s">
        <v>1748</v>
      </c>
      <c r="F240" s="27" t="str">
        <f t="shared" si="64"/>
        <v>N/A</v>
      </c>
      <c r="G240" s="4">
        <v>100</v>
      </c>
      <c r="H240" s="27" t="str">
        <f t="shared" si="65"/>
        <v>N/A</v>
      </c>
      <c r="I240" s="8" t="s">
        <v>1748</v>
      </c>
      <c r="J240" s="8" t="s">
        <v>1748</v>
      </c>
      <c r="K240" s="28" t="s">
        <v>213</v>
      </c>
      <c r="L240" s="111" t="str">
        <f t="shared" si="66"/>
        <v>N/A</v>
      </c>
    </row>
    <row r="241" spans="1:12" x14ac:dyDescent="0.25">
      <c r="A241" s="144" t="s">
        <v>1078</v>
      </c>
      <c r="B241" s="22" t="s">
        <v>213</v>
      </c>
      <c r="C241" s="23">
        <v>11</v>
      </c>
      <c r="D241" s="27" t="str">
        <f t="shared" si="63"/>
        <v>N/A</v>
      </c>
      <c r="E241" s="23">
        <v>0</v>
      </c>
      <c r="F241" s="27" t="str">
        <f t="shared" si="64"/>
        <v>N/A</v>
      </c>
      <c r="G241" s="23">
        <v>11</v>
      </c>
      <c r="H241" s="27" t="str">
        <f t="shared" si="65"/>
        <v>N/A</v>
      </c>
      <c r="I241" s="8">
        <v>-100</v>
      </c>
      <c r="J241" s="8" t="s">
        <v>1748</v>
      </c>
      <c r="K241" s="28" t="s">
        <v>213</v>
      </c>
      <c r="L241" s="111" t="str">
        <f t="shared" si="66"/>
        <v>N/A</v>
      </c>
    </row>
    <row r="242" spans="1:12" ht="25" x14ac:dyDescent="0.25">
      <c r="A242" s="144" t="s">
        <v>1079</v>
      </c>
      <c r="B242" s="22" t="s">
        <v>213</v>
      </c>
      <c r="C242" s="4">
        <v>24.042443064</v>
      </c>
      <c r="D242" s="27" t="str">
        <f t="shared" si="63"/>
        <v>N/A</v>
      </c>
      <c r="E242" s="4">
        <v>23.297697368000001</v>
      </c>
      <c r="F242" s="27" t="str">
        <f t="shared" si="64"/>
        <v>N/A</v>
      </c>
      <c r="G242" s="4">
        <v>7.0019880715999996</v>
      </c>
      <c r="H242" s="27" t="str">
        <f t="shared" si="65"/>
        <v>N/A</v>
      </c>
      <c r="I242" s="8">
        <v>-3.1</v>
      </c>
      <c r="J242" s="8">
        <v>-69.900000000000006</v>
      </c>
      <c r="K242" s="28" t="s">
        <v>213</v>
      </c>
      <c r="L242" s="111" t="str">
        <f t="shared" si="66"/>
        <v>N/A</v>
      </c>
    </row>
    <row r="243" spans="1:12" x14ac:dyDescent="0.25">
      <c r="A243" s="157" t="s">
        <v>1080</v>
      </c>
      <c r="B243" s="22" t="s">
        <v>213</v>
      </c>
      <c r="C243" s="23">
        <v>982081</v>
      </c>
      <c r="D243" s="27" t="str">
        <f>IF($B243="N/A","N/A",IF(C243&gt;10,"No",IF(C243&lt;-10,"No","Yes")))</f>
        <v>N/A</v>
      </c>
      <c r="E243" s="23">
        <v>1036375</v>
      </c>
      <c r="F243" s="27" t="str">
        <f>IF($B243="N/A","N/A",IF(E243&gt;10,"No",IF(E243&lt;-10,"No","Yes")))</f>
        <v>N/A</v>
      </c>
      <c r="G243" s="23">
        <v>1086287</v>
      </c>
      <c r="H243" s="27" t="str">
        <f>IF($B243="N/A","N/A",IF(G243&gt;10,"No",IF(G243&lt;-10,"No","Yes")))</f>
        <v>N/A</v>
      </c>
      <c r="I243" s="8">
        <v>5.5279999999999996</v>
      </c>
      <c r="J243" s="8">
        <v>4.8159999999999998</v>
      </c>
      <c r="K243" s="28" t="s">
        <v>736</v>
      </c>
      <c r="L243" s="111" t="str">
        <f t="shared" ref="L243:L276" si="67">IF(J243="Div by 0", "N/A", IF(K243="N/A","N/A", IF(J243&gt;VALUE(MID(K243,1,2)), "No", IF(J243&lt;-1*VALUE(MID(K243,1,2)), "No", "Yes"))))</f>
        <v>Yes</v>
      </c>
    </row>
    <row r="244" spans="1:12" x14ac:dyDescent="0.25">
      <c r="A244" s="134" t="s">
        <v>1081</v>
      </c>
      <c r="B244" s="22" t="s">
        <v>213</v>
      </c>
      <c r="C244" s="4">
        <v>1.8552646226</v>
      </c>
      <c r="D244" s="27" t="str">
        <f>IF($B244="N/A","N/A",IF(C244&gt;10,"No",IF(C244&lt;-10,"No","Yes")))</f>
        <v>N/A</v>
      </c>
      <c r="E244" s="4">
        <v>2.1039708237000001</v>
      </c>
      <c r="F244" s="27" t="str">
        <f>IF($B244="N/A","N/A",IF(E244&gt;10,"No",IF(E244&lt;-10,"No","Yes")))</f>
        <v>N/A</v>
      </c>
      <c r="G244" s="4">
        <v>1.9746516350000001</v>
      </c>
      <c r="H244" s="27" t="str">
        <f>IF($B244="N/A","N/A",IF(G244&gt;10,"No",IF(G244&lt;-10,"No","Yes")))</f>
        <v>N/A</v>
      </c>
      <c r="I244" s="8">
        <v>13.41</v>
      </c>
      <c r="J244" s="8">
        <v>-6.15</v>
      </c>
      <c r="K244" s="28" t="s">
        <v>736</v>
      </c>
      <c r="L244" s="111" t="str">
        <f t="shared" si="67"/>
        <v>Yes</v>
      </c>
    </row>
    <row r="245" spans="1:12" x14ac:dyDescent="0.25">
      <c r="A245" s="134" t="s">
        <v>1082</v>
      </c>
      <c r="B245" s="22" t="s">
        <v>213</v>
      </c>
      <c r="C245" s="4">
        <v>59.456906255</v>
      </c>
      <c r="D245" s="27" t="str">
        <f>IF($B245="N/A","N/A",IF(C245&gt;10,"No",IF(C245&lt;-10,"No","Yes")))</f>
        <v>N/A</v>
      </c>
      <c r="E245" s="4">
        <v>57.946803860000003</v>
      </c>
      <c r="F245" s="27" t="str">
        <f>IF($B245="N/A","N/A",IF(E245&gt;10,"No",IF(E245&lt;-10,"No","Yes")))</f>
        <v>N/A</v>
      </c>
      <c r="G245" s="4">
        <v>57.646207062999999</v>
      </c>
      <c r="H245" s="27" t="str">
        <f>IF($B245="N/A","N/A",IF(G245&gt;10,"No",IF(G245&lt;-10,"No","Yes")))</f>
        <v>N/A</v>
      </c>
      <c r="I245" s="8">
        <v>-2.54</v>
      </c>
      <c r="J245" s="8">
        <v>-0.51900000000000002</v>
      </c>
      <c r="K245" s="28" t="s">
        <v>736</v>
      </c>
      <c r="L245" s="111" t="str">
        <f t="shared" si="67"/>
        <v>Yes</v>
      </c>
    </row>
    <row r="246" spans="1:12" x14ac:dyDescent="0.25">
      <c r="A246" s="134" t="s">
        <v>1083</v>
      </c>
      <c r="B246" s="22" t="s">
        <v>213</v>
      </c>
      <c r="C246" s="4">
        <v>97.486423966000004</v>
      </c>
      <c r="D246" s="27" t="str">
        <f t="shared" ref="D246:D274" si="68">IF($B246="N/A","N/A",IF(C246&gt;10,"No",IF(C246&lt;-10,"No","Yes")))</f>
        <v>N/A</v>
      </c>
      <c r="E246" s="4">
        <v>97.771031649999998</v>
      </c>
      <c r="F246" s="27" t="str">
        <f t="shared" ref="F246:F274" si="69">IF($B246="N/A","N/A",IF(E246&gt;10,"No",IF(E246&lt;-10,"No","Yes")))</f>
        <v>N/A</v>
      </c>
      <c r="G246" s="4">
        <v>97.879746396000002</v>
      </c>
      <c r="H246" s="27" t="str">
        <f t="shared" ref="H246:H274" si="70">IF($B246="N/A","N/A",IF(G246&gt;10,"No",IF(G246&lt;-10,"No","Yes")))</f>
        <v>N/A</v>
      </c>
      <c r="I246" s="8">
        <v>0.29189999999999999</v>
      </c>
      <c r="J246" s="8">
        <v>0.11119999999999999</v>
      </c>
      <c r="K246" s="28" t="s">
        <v>736</v>
      </c>
      <c r="L246" s="111" t="str">
        <f t="shared" si="67"/>
        <v>Yes</v>
      </c>
    </row>
    <row r="247" spans="1:12" x14ac:dyDescent="0.25">
      <c r="A247" s="134" t="s">
        <v>1084</v>
      </c>
      <c r="B247" s="22" t="s">
        <v>213</v>
      </c>
      <c r="C247" s="4">
        <v>91.361696902999995</v>
      </c>
      <c r="D247" s="27" t="str">
        <f t="shared" si="68"/>
        <v>N/A</v>
      </c>
      <c r="E247" s="4">
        <v>91.913818401</v>
      </c>
      <c r="F247" s="27" t="str">
        <f t="shared" si="69"/>
        <v>N/A</v>
      </c>
      <c r="G247" s="4">
        <v>92.601083414000001</v>
      </c>
      <c r="H247" s="27" t="str">
        <f t="shared" si="70"/>
        <v>N/A</v>
      </c>
      <c r="I247" s="8">
        <v>0.60429999999999995</v>
      </c>
      <c r="J247" s="8">
        <v>0.74770000000000003</v>
      </c>
      <c r="K247" s="28" t="s">
        <v>736</v>
      </c>
      <c r="L247" s="111" t="str">
        <f t="shared" si="67"/>
        <v>Yes</v>
      </c>
    </row>
    <row r="248" spans="1:12" x14ac:dyDescent="0.25">
      <c r="A248" s="134" t="s">
        <v>1085</v>
      </c>
      <c r="B248" s="22" t="s">
        <v>213</v>
      </c>
      <c r="C248" s="4">
        <v>98.588405640999994</v>
      </c>
      <c r="D248" s="27" t="str">
        <f t="shared" si="68"/>
        <v>N/A</v>
      </c>
      <c r="E248" s="4">
        <v>98.214642382999997</v>
      </c>
      <c r="F248" s="27" t="str">
        <f t="shared" si="69"/>
        <v>N/A</v>
      </c>
      <c r="G248" s="4">
        <v>97.928724177000007</v>
      </c>
      <c r="H248" s="27" t="str">
        <f t="shared" si="70"/>
        <v>N/A</v>
      </c>
      <c r="I248" s="8">
        <v>-0.379</v>
      </c>
      <c r="J248" s="8">
        <v>-0.29099999999999998</v>
      </c>
      <c r="K248" s="28" t="s">
        <v>736</v>
      </c>
      <c r="L248" s="111" t="str">
        <f t="shared" si="67"/>
        <v>Yes</v>
      </c>
    </row>
    <row r="249" spans="1:12" x14ac:dyDescent="0.25">
      <c r="A249" s="157" t="s">
        <v>1086</v>
      </c>
      <c r="B249" s="22" t="s">
        <v>213</v>
      </c>
      <c r="C249" s="23">
        <v>0</v>
      </c>
      <c r="D249" s="27" t="str">
        <f t="shared" si="68"/>
        <v>N/A</v>
      </c>
      <c r="E249" s="23">
        <v>0</v>
      </c>
      <c r="F249" s="27" t="str">
        <f t="shared" si="69"/>
        <v>N/A</v>
      </c>
      <c r="G249" s="23">
        <v>0</v>
      </c>
      <c r="H249" s="27" t="str">
        <f t="shared" si="70"/>
        <v>N/A</v>
      </c>
      <c r="I249" s="8" t="s">
        <v>1748</v>
      </c>
      <c r="J249" s="8" t="s">
        <v>1748</v>
      </c>
      <c r="K249" s="28" t="s">
        <v>736</v>
      </c>
      <c r="L249" s="111" t="str">
        <f t="shared" si="67"/>
        <v>N/A</v>
      </c>
    </row>
    <row r="250" spans="1:12" x14ac:dyDescent="0.25">
      <c r="A250" s="134" t="s">
        <v>1087</v>
      </c>
      <c r="B250" s="22" t="s">
        <v>213</v>
      </c>
      <c r="C250" s="4">
        <v>0</v>
      </c>
      <c r="D250" s="27" t="str">
        <f t="shared" si="68"/>
        <v>N/A</v>
      </c>
      <c r="E250" s="4">
        <v>0</v>
      </c>
      <c r="F250" s="27" t="str">
        <f t="shared" si="69"/>
        <v>N/A</v>
      </c>
      <c r="G250" s="4">
        <v>0</v>
      </c>
      <c r="H250" s="27" t="str">
        <f t="shared" si="70"/>
        <v>N/A</v>
      </c>
      <c r="I250" s="8" t="s">
        <v>1748</v>
      </c>
      <c r="J250" s="8" t="s">
        <v>1748</v>
      </c>
      <c r="K250" s="28" t="s">
        <v>736</v>
      </c>
      <c r="L250" s="111" t="str">
        <f t="shared" si="67"/>
        <v>N/A</v>
      </c>
    </row>
    <row r="251" spans="1:12" x14ac:dyDescent="0.25">
      <c r="A251" s="134" t="s">
        <v>1088</v>
      </c>
      <c r="B251" s="22" t="s">
        <v>213</v>
      </c>
      <c r="C251" s="4">
        <v>0</v>
      </c>
      <c r="D251" s="27" t="str">
        <f t="shared" si="68"/>
        <v>N/A</v>
      </c>
      <c r="E251" s="4">
        <v>0</v>
      </c>
      <c r="F251" s="27" t="str">
        <f t="shared" si="69"/>
        <v>N/A</v>
      </c>
      <c r="G251" s="4">
        <v>0</v>
      </c>
      <c r="H251" s="27" t="str">
        <f t="shared" si="70"/>
        <v>N/A</v>
      </c>
      <c r="I251" s="8" t="s">
        <v>1748</v>
      </c>
      <c r="J251" s="8" t="s">
        <v>1748</v>
      </c>
      <c r="K251" s="28" t="s">
        <v>736</v>
      </c>
      <c r="L251" s="111" t="str">
        <f t="shared" si="67"/>
        <v>N/A</v>
      </c>
    </row>
    <row r="252" spans="1:12" x14ac:dyDescent="0.25">
      <c r="A252" s="134" t="s">
        <v>1089</v>
      </c>
      <c r="B252" s="22" t="s">
        <v>213</v>
      </c>
      <c r="C252" s="4">
        <v>0</v>
      </c>
      <c r="D252" s="27" t="str">
        <f t="shared" si="68"/>
        <v>N/A</v>
      </c>
      <c r="E252" s="4">
        <v>0</v>
      </c>
      <c r="F252" s="27" t="str">
        <f t="shared" si="69"/>
        <v>N/A</v>
      </c>
      <c r="G252" s="4">
        <v>0</v>
      </c>
      <c r="H252" s="27" t="str">
        <f t="shared" si="70"/>
        <v>N/A</v>
      </c>
      <c r="I252" s="8" t="s">
        <v>1748</v>
      </c>
      <c r="J252" s="8" t="s">
        <v>1748</v>
      </c>
      <c r="K252" s="28" t="s">
        <v>736</v>
      </c>
      <c r="L252" s="111" t="str">
        <f t="shared" si="67"/>
        <v>N/A</v>
      </c>
    </row>
    <row r="253" spans="1:12" x14ac:dyDescent="0.25">
      <c r="A253" s="134" t="s">
        <v>1090</v>
      </c>
      <c r="B253" s="22" t="s">
        <v>213</v>
      </c>
      <c r="C253" s="4">
        <v>0</v>
      </c>
      <c r="D253" s="27" t="str">
        <f t="shared" si="68"/>
        <v>N/A</v>
      </c>
      <c r="E253" s="4">
        <v>0</v>
      </c>
      <c r="F253" s="27" t="str">
        <f t="shared" si="69"/>
        <v>N/A</v>
      </c>
      <c r="G253" s="4">
        <v>0</v>
      </c>
      <c r="H253" s="27" t="str">
        <f t="shared" si="70"/>
        <v>N/A</v>
      </c>
      <c r="I253" s="8" t="s">
        <v>1748</v>
      </c>
      <c r="J253" s="8" t="s">
        <v>1748</v>
      </c>
      <c r="K253" s="28" t="s">
        <v>736</v>
      </c>
      <c r="L253" s="111" t="str">
        <f t="shared" si="67"/>
        <v>N/A</v>
      </c>
    </row>
    <row r="254" spans="1:12" x14ac:dyDescent="0.25">
      <c r="A254" s="134" t="s">
        <v>1091</v>
      </c>
      <c r="B254" s="22" t="s">
        <v>213</v>
      </c>
      <c r="C254" s="4" t="s">
        <v>1748</v>
      </c>
      <c r="D254" s="27" t="str">
        <f t="shared" si="68"/>
        <v>N/A</v>
      </c>
      <c r="E254" s="4" t="s">
        <v>1748</v>
      </c>
      <c r="F254" s="27" t="str">
        <f t="shared" si="69"/>
        <v>N/A</v>
      </c>
      <c r="G254" s="4" t="s">
        <v>1748</v>
      </c>
      <c r="H254" s="27" t="str">
        <f t="shared" si="70"/>
        <v>N/A</v>
      </c>
      <c r="I254" s="8" t="s">
        <v>1748</v>
      </c>
      <c r="J254" s="8" t="s">
        <v>1748</v>
      </c>
      <c r="K254" s="28" t="s">
        <v>736</v>
      </c>
      <c r="L254" s="111" t="str">
        <f t="shared" si="67"/>
        <v>N/A</v>
      </c>
    </row>
    <row r="255" spans="1:12" x14ac:dyDescent="0.25">
      <c r="A255" s="134" t="s">
        <v>1092</v>
      </c>
      <c r="B255" s="22" t="s">
        <v>213</v>
      </c>
      <c r="C255" s="4" t="s">
        <v>1748</v>
      </c>
      <c r="D255" s="27" t="str">
        <f t="shared" si="68"/>
        <v>N/A</v>
      </c>
      <c r="E255" s="4" t="s">
        <v>1748</v>
      </c>
      <c r="F255" s="27" t="str">
        <f t="shared" si="69"/>
        <v>N/A</v>
      </c>
      <c r="G255" s="4" t="s">
        <v>1748</v>
      </c>
      <c r="H255" s="27" t="str">
        <f t="shared" si="70"/>
        <v>N/A</v>
      </c>
      <c r="I255" s="8" t="s">
        <v>1748</v>
      </c>
      <c r="J255" s="8" t="s">
        <v>1748</v>
      </c>
      <c r="K255" s="28" t="s">
        <v>736</v>
      </c>
      <c r="L255" s="111" t="str">
        <f>IF(J255="Div by 0", "N/A", IF(OR(J255="N/A",K255="N/A"),"N/A", IF(J255&gt;VALUE(MID(K255,1,2)), "No", IF(J255&lt;-1*VALUE(MID(K255,1,2)), "No", "Yes"))))</f>
        <v>N/A</v>
      </c>
    </row>
    <row r="256" spans="1:12" x14ac:dyDescent="0.25">
      <c r="A256" s="157" t="s">
        <v>1093</v>
      </c>
      <c r="B256" s="22" t="s">
        <v>213</v>
      </c>
      <c r="C256" s="23">
        <v>0</v>
      </c>
      <c r="D256" s="27" t="str">
        <f t="shared" si="68"/>
        <v>N/A</v>
      </c>
      <c r="E256" s="23">
        <v>0</v>
      </c>
      <c r="F256" s="27" t="str">
        <f t="shared" si="69"/>
        <v>N/A</v>
      </c>
      <c r="G256" s="23">
        <v>0</v>
      </c>
      <c r="H256" s="27" t="str">
        <f t="shared" si="70"/>
        <v>N/A</v>
      </c>
      <c r="I256" s="8" t="s">
        <v>1748</v>
      </c>
      <c r="J256" s="8" t="s">
        <v>1748</v>
      </c>
      <c r="K256" s="28" t="s">
        <v>736</v>
      </c>
      <c r="L256" s="111" t="str">
        <f t="shared" si="67"/>
        <v>N/A</v>
      </c>
    </row>
    <row r="257" spans="1:12" x14ac:dyDescent="0.25">
      <c r="A257" s="134" t="s">
        <v>1094</v>
      </c>
      <c r="B257" s="22" t="s">
        <v>213</v>
      </c>
      <c r="C257" s="4">
        <v>0</v>
      </c>
      <c r="D257" s="27" t="str">
        <f t="shared" si="68"/>
        <v>N/A</v>
      </c>
      <c r="E257" s="4">
        <v>0</v>
      </c>
      <c r="F257" s="27" t="str">
        <f t="shared" si="69"/>
        <v>N/A</v>
      </c>
      <c r="G257" s="4">
        <v>0</v>
      </c>
      <c r="H257" s="27" t="str">
        <f t="shared" si="70"/>
        <v>N/A</v>
      </c>
      <c r="I257" s="8" t="s">
        <v>1748</v>
      </c>
      <c r="J257" s="8" t="s">
        <v>1748</v>
      </c>
      <c r="K257" s="28" t="s">
        <v>736</v>
      </c>
      <c r="L257" s="111" t="str">
        <f t="shared" si="67"/>
        <v>N/A</v>
      </c>
    </row>
    <row r="258" spans="1:12" x14ac:dyDescent="0.25">
      <c r="A258" s="134" t="s">
        <v>1095</v>
      </c>
      <c r="B258" s="22" t="s">
        <v>213</v>
      </c>
      <c r="C258" s="4">
        <v>0</v>
      </c>
      <c r="D258" s="27" t="str">
        <f t="shared" si="68"/>
        <v>N/A</v>
      </c>
      <c r="E258" s="4">
        <v>0</v>
      </c>
      <c r="F258" s="27" t="str">
        <f t="shared" si="69"/>
        <v>N/A</v>
      </c>
      <c r="G258" s="4">
        <v>0</v>
      </c>
      <c r="H258" s="27" t="str">
        <f t="shared" si="70"/>
        <v>N/A</v>
      </c>
      <c r="I258" s="8" t="s">
        <v>1748</v>
      </c>
      <c r="J258" s="8" t="s">
        <v>1748</v>
      </c>
      <c r="K258" s="28" t="s">
        <v>736</v>
      </c>
      <c r="L258" s="111" t="str">
        <f t="shared" si="67"/>
        <v>N/A</v>
      </c>
    </row>
    <row r="259" spans="1:12" x14ac:dyDescent="0.25">
      <c r="A259" s="134" t="s">
        <v>1096</v>
      </c>
      <c r="B259" s="22" t="s">
        <v>213</v>
      </c>
      <c r="C259" s="4">
        <v>0</v>
      </c>
      <c r="D259" s="27" t="str">
        <f t="shared" si="68"/>
        <v>N/A</v>
      </c>
      <c r="E259" s="4">
        <v>0</v>
      </c>
      <c r="F259" s="27" t="str">
        <f t="shared" si="69"/>
        <v>N/A</v>
      </c>
      <c r="G259" s="4">
        <v>0</v>
      </c>
      <c r="H259" s="27" t="str">
        <f t="shared" si="70"/>
        <v>N/A</v>
      </c>
      <c r="I259" s="8" t="s">
        <v>1748</v>
      </c>
      <c r="J259" s="8" t="s">
        <v>1748</v>
      </c>
      <c r="K259" s="28" t="s">
        <v>736</v>
      </c>
      <c r="L259" s="111" t="str">
        <f t="shared" si="67"/>
        <v>N/A</v>
      </c>
    </row>
    <row r="260" spans="1:12" x14ac:dyDescent="0.25">
      <c r="A260" s="134" t="s">
        <v>1097</v>
      </c>
      <c r="B260" s="22" t="s">
        <v>213</v>
      </c>
      <c r="C260" s="4">
        <v>0</v>
      </c>
      <c r="D260" s="27" t="str">
        <f t="shared" si="68"/>
        <v>N/A</v>
      </c>
      <c r="E260" s="4">
        <v>0</v>
      </c>
      <c r="F260" s="27" t="str">
        <f t="shared" si="69"/>
        <v>N/A</v>
      </c>
      <c r="G260" s="4">
        <v>0</v>
      </c>
      <c r="H260" s="27" t="str">
        <f t="shared" si="70"/>
        <v>N/A</v>
      </c>
      <c r="I260" s="8" t="s">
        <v>1748</v>
      </c>
      <c r="J260" s="8" t="s">
        <v>1748</v>
      </c>
      <c r="K260" s="28" t="s">
        <v>736</v>
      </c>
      <c r="L260" s="111" t="str">
        <f t="shared" si="67"/>
        <v>N/A</v>
      </c>
    </row>
    <row r="261" spans="1:12" x14ac:dyDescent="0.25">
      <c r="A261" s="134" t="s">
        <v>1098</v>
      </c>
      <c r="B261" s="22" t="s">
        <v>213</v>
      </c>
      <c r="C261" s="4" t="s">
        <v>1748</v>
      </c>
      <c r="D261" s="27" t="str">
        <f t="shared" si="68"/>
        <v>N/A</v>
      </c>
      <c r="E261" s="4" t="s">
        <v>1748</v>
      </c>
      <c r="F261" s="27" t="str">
        <f t="shared" si="69"/>
        <v>N/A</v>
      </c>
      <c r="G261" s="4" t="s">
        <v>1748</v>
      </c>
      <c r="H261" s="27" t="str">
        <f t="shared" si="70"/>
        <v>N/A</v>
      </c>
      <c r="I261" s="8" t="s">
        <v>1748</v>
      </c>
      <c r="J261" s="8" t="s">
        <v>1748</v>
      </c>
      <c r="K261" s="28" t="s">
        <v>736</v>
      </c>
      <c r="L261" s="111" t="str">
        <f t="shared" si="67"/>
        <v>N/A</v>
      </c>
    </row>
    <row r="262" spans="1:12" x14ac:dyDescent="0.25">
      <c r="A262" s="134" t="s">
        <v>1099</v>
      </c>
      <c r="B262" s="22" t="s">
        <v>213</v>
      </c>
      <c r="C262" s="4" t="s">
        <v>1748</v>
      </c>
      <c r="D262" s="27" t="str">
        <f t="shared" si="68"/>
        <v>N/A</v>
      </c>
      <c r="E262" s="4" t="s">
        <v>1748</v>
      </c>
      <c r="F262" s="27" t="str">
        <f t="shared" si="69"/>
        <v>N/A</v>
      </c>
      <c r="G262" s="4" t="s">
        <v>1748</v>
      </c>
      <c r="H262" s="27" t="str">
        <f t="shared" si="70"/>
        <v>N/A</v>
      </c>
      <c r="I262" s="8" t="s">
        <v>1748</v>
      </c>
      <c r="J262" s="8" t="s">
        <v>1748</v>
      </c>
      <c r="K262" s="28" t="s">
        <v>736</v>
      </c>
      <c r="L262" s="111" t="str">
        <f>IF(J262="Div by 0", "N/A", IF(OR(J262="N/A",K262="N/A"),"N/A", IF(J262&gt;VALUE(MID(K262,1,2)), "No", IF(J262&lt;-1*VALUE(MID(K262,1,2)), "No", "Yes"))))</f>
        <v>N/A</v>
      </c>
    </row>
    <row r="263" spans="1:12" x14ac:dyDescent="0.25">
      <c r="A263" s="134" t="s">
        <v>1100</v>
      </c>
      <c r="B263" s="22" t="s">
        <v>213</v>
      </c>
      <c r="C263" s="23">
        <v>0</v>
      </c>
      <c r="D263" s="27" t="str">
        <f t="shared" si="68"/>
        <v>N/A</v>
      </c>
      <c r="E263" s="23">
        <v>0</v>
      </c>
      <c r="F263" s="27" t="str">
        <f t="shared" si="69"/>
        <v>N/A</v>
      </c>
      <c r="G263" s="23">
        <v>0</v>
      </c>
      <c r="H263" s="27" t="str">
        <f t="shared" si="70"/>
        <v>N/A</v>
      </c>
      <c r="I263" s="8" t="s">
        <v>1748</v>
      </c>
      <c r="J263" s="8" t="s">
        <v>1748</v>
      </c>
      <c r="K263" s="28" t="s">
        <v>736</v>
      </c>
      <c r="L263" s="111" t="str">
        <f t="shared" si="67"/>
        <v>N/A</v>
      </c>
    </row>
    <row r="264" spans="1:12" x14ac:dyDescent="0.25">
      <c r="A264" s="157" t="s">
        <v>1101</v>
      </c>
      <c r="B264" s="22" t="s">
        <v>213</v>
      </c>
      <c r="C264" s="23">
        <v>0</v>
      </c>
      <c r="D264" s="27" t="str">
        <f t="shared" si="68"/>
        <v>N/A</v>
      </c>
      <c r="E264" s="23">
        <v>0</v>
      </c>
      <c r="F264" s="27" t="str">
        <f t="shared" si="69"/>
        <v>N/A</v>
      </c>
      <c r="G264" s="23">
        <v>0</v>
      </c>
      <c r="H264" s="27" t="str">
        <f t="shared" si="70"/>
        <v>N/A</v>
      </c>
      <c r="I264" s="8" t="s">
        <v>1748</v>
      </c>
      <c r="J264" s="8" t="s">
        <v>1748</v>
      </c>
      <c r="K264" s="28" t="s">
        <v>736</v>
      </c>
      <c r="L264" s="111" t="str">
        <f t="shared" si="67"/>
        <v>N/A</v>
      </c>
    </row>
    <row r="265" spans="1:12" x14ac:dyDescent="0.25">
      <c r="A265" s="134" t="s">
        <v>1102</v>
      </c>
      <c r="B265" s="22" t="s">
        <v>213</v>
      </c>
      <c r="C265" s="4">
        <v>0</v>
      </c>
      <c r="D265" s="27" t="str">
        <f t="shared" si="68"/>
        <v>N/A</v>
      </c>
      <c r="E265" s="4">
        <v>0</v>
      </c>
      <c r="F265" s="27" t="str">
        <f t="shared" si="69"/>
        <v>N/A</v>
      </c>
      <c r="G265" s="4">
        <v>0</v>
      </c>
      <c r="H265" s="27" t="str">
        <f t="shared" si="70"/>
        <v>N/A</v>
      </c>
      <c r="I265" s="8" t="s">
        <v>1748</v>
      </c>
      <c r="J265" s="8" t="s">
        <v>1748</v>
      </c>
      <c r="K265" s="28" t="s">
        <v>736</v>
      </c>
      <c r="L265" s="111" t="str">
        <f t="shared" si="67"/>
        <v>N/A</v>
      </c>
    </row>
    <row r="266" spans="1:12" x14ac:dyDescent="0.25">
      <c r="A266" s="134" t="s">
        <v>1103</v>
      </c>
      <c r="B266" s="22" t="s">
        <v>213</v>
      </c>
      <c r="C266" s="4">
        <v>0</v>
      </c>
      <c r="D266" s="27" t="str">
        <f t="shared" si="68"/>
        <v>N/A</v>
      </c>
      <c r="E266" s="4">
        <v>0</v>
      </c>
      <c r="F266" s="27" t="str">
        <f t="shared" si="69"/>
        <v>N/A</v>
      </c>
      <c r="G266" s="4">
        <v>0</v>
      </c>
      <c r="H266" s="27" t="str">
        <f t="shared" si="70"/>
        <v>N/A</v>
      </c>
      <c r="I266" s="8" t="s">
        <v>1748</v>
      </c>
      <c r="J266" s="8" t="s">
        <v>1748</v>
      </c>
      <c r="K266" s="28" t="s">
        <v>736</v>
      </c>
      <c r="L266" s="111" t="str">
        <f t="shared" si="67"/>
        <v>N/A</v>
      </c>
    </row>
    <row r="267" spans="1:12" x14ac:dyDescent="0.25">
      <c r="A267" s="134" t="s">
        <v>1104</v>
      </c>
      <c r="B267" s="22" t="s">
        <v>213</v>
      </c>
      <c r="C267" s="4">
        <v>0</v>
      </c>
      <c r="D267" s="27" t="str">
        <f t="shared" si="68"/>
        <v>N/A</v>
      </c>
      <c r="E267" s="4">
        <v>0</v>
      </c>
      <c r="F267" s="27" t="str">
        <f t="shared" si="69"/>
        <v>N/A</v>
      </c>
      <c r="G267" s="4">
        <v>0</v>
      </c>
      <c r="H267" s="27" t="str">
        <f t="shared" si="70"/>
        <v>N/A</v>
      </c>
      <c r="I267" s="8" t="s">
        <v>1748</v>
      </c>
      <c r="J267" s="8" t="s">
        <v>1748</v>
      </c>
      <c r="K267" s="28" t="s">
        <v>736</v>
      </c>
      <c r="L267" s="111" t="str">
        <f t="shared" si="67"/>
        <v>N/A</v>
      </c>
    </row>
    <row r="268" spans="1:12" x14ac:dyDescent="0.25">
      <c r="A268" s="134" t="s">
        <v>1105</v>
      </c>
      <c r="B268" s="22" t="s">
        <v>213</v>
      </c>
      <c r="C268" s="4">
        <v>0</v>
      </c>
      <c r="D268" s="27" t="str">
        <f t="shared" si="68"/>
        <v>N/A</v>
      </c>
      <c r="E268" s="4">
        <v>0</v>
      </c>
      <c r="F268" s="27" t="str">
        <f t="shared" si="69"/>
        <v>N/A</v>
      </c>
      <c r="G268" s="4">
        <v>0</v>
      </c>
      <c r="H268" s="27" t="str">
        <f t="shared" si="70"/>
        <v>N/A</v>
      </c>
      <c r="I268" s="8" t="s">
        <v>1748</v>
      </c>
      <c r="J268" s="8" t="s">
        <v>1748</v>
      </c>
      <c r="K268" s="28" t="s">
        <v>736</v>
      </c>
      <c r="L268" s="111" t="str">
        <f t="shared" si="67"/>
        <v>N/A</v>
      </c>
    </row>
    <row r="269" spans="1:12" x14ac:dyDescent="0.25">
      <c r="A269" s="134" t="s">
        <v>1106</v>
      </c>
      <c r="B269" s="22" t="s">
        <v>213</v>
      </c>
      <c r="C269" s="4" t="s">
        <v>1748</v>
      </c>
      <c r="D269" s="27" t="str">
        <f t="shared" si="68"/>
        <v>N/A</v>
      </c>
      <c r="E269" s="4" t="s">
        <v>1748</v>
      </c>
      <c r="F269" s="27" t="str">
        <f t="shared" si="69"/>
        <v>N/A</v>
      </c>
      <c r="G269" s="4" t="s">
        <v>1748</v>
      </c>
      <c r="H269" s="27" t="str">
        <f t="shared" si="70"/>
        <v>N/A</v>
      </c>
      <c r="I269" s="8" t="s">
        <v>1748</v>
      </c>
      <c r="J269" s="8" t="s">
        <v>1748</v>
      </c>
      <c r="K269" s="28" t="s">
        <v>736</v>
      </c>
      <c r="L269" s="111" t="str">
        <f t="shared" si="67"/>
        <v>N/A</v>
      </c>
    </row>
    <row r="270" spans="1:12" x14ac:dyDescent="0.25">
      <c r="A270" s="134" t="s">
        <v>1107</v>
      </c>
      <c r="B270" s="22" t="s">
        <v>213</v>
      </c>
      <c r="C270" s="23">
        <v>0</v>
      </c>
      <c r="D270" s="27" t="str">
        <f t="shared" si="68"/>
        <v>N/A</v>
      </c>
      <c r="E270" s="23">
        <v>0</v>
      </c>
      <c r="F270" s="27" t="str">
        <f t="shared" si="69"/>
        <v>N/A</v>
      </c>
      <c r="G270" s="23">
        <v>0</v>
      </c>
      <c r="H270" s="27" t="str">
        <f t="shared" si="70"/>
        <v>N/A</v>
      </c>
      <c r="I270" s="8" t="s">
        <v>1748</v>
      </c>
      <c r="J270" s="8" t="s">
        <v>1748</v>
      </c>
      <c r="K270" s="28" t="s">
        <v>736</v>
      </c>
      <c r="L270" s="111" t="str">
        <f t="shared" si="67"/>
        <v>N/A</v>
      </c>
    </row>
    <row r="271" spans="1:12" x14ac:dyDescent="0.25">
      <c r="A271" s="134" t="s">
        <v>1108</v>
      </c>
      <c r="B271" s="22" t="s">
        <v>213</v>
      </c>
      <c r="C271" s="23">
        <v>0</v>
      </c>
      <c r="D271" s="27" t="str">
        <f t="shared" si="68"/>
        <v>N/A</v>
      </c>
      <c r="E271" s="23">
        <v>0</v>
      </c>
      <c r="F271" s="27" t="str">
        <f t="shared" si="69"/>
        <v>N/A</v>
      </c>
      <c r="G271" s="23">
        <v>0</v>
      </c>
      <c r="H271" s="27" t="str">
        <f t="shared" si="70"/>
        <v>N/A</v>
      </c>
      <c r="I271" s="8" t="s">
        <v>1748</v>
      </c>
      <c r="J271" s="8" t="s">
        <v>1748</v>
      </c>
      <c r="K271" s="28" t="s">
        <v>736</v>
      </c>
      <c r="L271" s="111" t="str">
        <f t="shared" si="67"/>
        <v>N/A</v>
      </c>
    </row>
    <row r="272" spans="1:12" x14ac:dyDescent="0.25">
      <c r="A272" s="134" t="s">
        <v>1109</v>
      </c>
      <c r="B272" s="22" t="s">
        <v>213</v>
      </c>
      <c r="C272" s="23">
        <v>0</v>
      </c>
      <c r="D272" s="27" t="str">
        <f t="shared" si="68"/>
        <v>N/A</v>
      </c>
      <c r="E272" s="23">
        <v>0</v>
      </c>
      <c r="F272" s="27" t="str">
        <f t="shared" si="69"/>
        <v>N/A</v>
      </c>
      <c r="G272" s="23">
        <v>0</v>
      </c>
      <c r="H272" s="27" t="str">
        <f t="shared" si="70"/>
        <v>N/A</v>
      </c>
      <c r="I272" s="8" t="s">
        <v>1748</v>
      </c>
      <c r="J272" s="8" t="s">
        <v>1748</v>
      </c>
      <c r="K272" s="28" t="s">
        <v>736</v>
      </c>
      <c r="L272" s="111" t="str">
        <f t="shared" si="67"/>
        <v>N/A</v>
      </c>
    </row>
    <row r="273" spans="1:12" x14ac:dyDescent="0.25">
      <c r="A273" s="134" t="s">
        <v>1110</v>
      </c>
      <c r="B273" s="22" t="s">
        <v>213</v>
      </c>
      <c r="C273" s="23">
        <v>21140</v>
      </c>
      <c r="D273" s="27" t="str">
        <f t="shared" si="68"/>
        <v>N/A</v>
      </c>
      <c r="E273" s="23">
        <v>24892</v>
      </c>
      <c r="F273" s="27" t="str">
        <f t="shared" si="69"/>
        <v>N/A</v>
      </c>
      <c r="G273" s="23">
        <v>26124</v>
      </c>
      <c r="H273" s="27" t="str">
        <f t="shared" si="70"/>
        <v>N/A</v>
      </c>
      <c r="I273" s="8">
        <v>17.75</v>
      </c>
      <c r="J273" s="8">
        <v>4.9489999999999998</v>
      </c>
      <c r="K273" s="28" t="s">
        <v>736</v>
      </c>
      <c r="L273" s="111" t="str">
        <f t="shared" si="67"/>
        <v>Yes</v>
      </c>
    </row>
    <row r="274" spans="1:12" x14ac:dyDescent="0.25">
      <c r="A274" s="161" t="s">
        <v>153</v>
      </c>
      <c r="B274" s="22" t="s">
        <v>213</v>
      </c>
      <c r="C274" s="23">
        <v>1</v>
      </c>
      <c r="D274" s="27" t="str">
        <f t="shared" si="68"/>
        <v>N/A</v>
      </c>
      <c r="E274" s="23">
        <v>1</v>
      </c>
      <c r="F274" s="27" t="str">
        <f t="shared" si="69"/>
        <v>N/A</v>
      </c>
      <c r="G274" s="23">
        <v>1</v>
      </c>
      <c r="H274" s="27" t="str">
        <f t="shared" si="70"/>
        <v>N/A</v>
      </c>
      <c r="I274" s="8">
        <v>0</v>
      </c>
      <c r="J274" s="8">
        <v>0</v>
      </c>
      <c r="K274" s="28" t="s">
        <v>736</v>
      </c>
      <c r="L274" s="111" t="str">
        <f t="shared" si="67"/>
        <v>Yes</v>
      </c>
    </row>
    <row r="275" spans="1:12" x14ac:dyDescent="0.25">
      <c r="A275" s="134" t="s">
        <v>154</v>
      </c>
      <c r="B275" s="30" t="s">
        <v>217</v>
      </c>
      <c r="C275" s="1">
        <v>0</v>
      </c>
      <c r="D275" s="27" t="str">
        <f t="shared" ref="D275:D276" si="71">IF($B275="N/A","N/A",IF(C275&gt;0,"No",IF(C275&lt;0,"No","Yes")))</f>
        <v>Yes</v>
      </c>
      <c r="E275" s="1">
        <v>0</v>
      </c>
      <c r="F275" s="27" t="str">
        <f t="shared" ref="F275:F276" si="72">IF($B275="N/A","N/A",IF(E275&gt;0,"No",IF(E275&lt;0,"No","Yes")))</f>
        <v>Yes</v>
      </c>
      <c r="G275" s="1">
        <v>1</v>
      </c>
      <c r="H275" s="27" t="str">
        <f t="shared" ref="H275:H276" si="73">IF($B275="N/A","N/A",IF(G275&gt;0,"No",IF(G275&lt;0,"No","Yes")))</f>
        <v>No</v>
      </c>
      <c r="I275" s="8" t="s">
        <v>1748</v>
      </c>
      <c r="J275" s="8" t="s">
        <v>1748</v>
      </c>
      <c r="K275" s="28" t="s">
        <v>736</v>
      </c>
      <c r="L275" s="111" t="str">
        <f t="shared" si="67"/>
        <v>N/A</v>
      </c>
    </row>
    <row r="276" spans="1:12" x14ac:dyDescent="0.25">
      <c r="A276" s="134" t="s">
        <v>155</v>
      </c>
      <c r="B276" s="30" t="s">
        <v>217</v>
      </c>
      <c r="C276" s="1">
        <v>0</v>
      </c>
      <c r="D276" s="27" t="str">
        <f t="shared" si="71"/>
        <v>Yes</v>
      </c>
      <c r="E276" s="1">
        <v>1</v>
      </c>
      <c r="F276" s="27" t="str">
        <f t="shared" si="72"/>
        <v>No</v>
      </c>
      <c r="G276" s="1">
        <v>0</v>
      </c>
      <c r="H276" s="27" t="str">
        <f t="shared" si="73"/>
        <v>Yes</v>
      </c>
      <c r="I276" s="8" t="s">
        <v>1748</v>
      </c>
      <c r="J276" s="8">
        <v>-100</v>
      </c>
      <c r="K276" s="28" t="s">
        <v>736</v>
      </c>
      <c r="L276" s="111" t="str">
        <f t="shared" si="67"/>
        <v>No</v>
      </c>
    </row>
    <row r="277" spans="1:12" x14ac:dyDescent="0.25">
      <c r="A277" s="144" t="s">
        <v>690</v>
      </c>
      <c r="B277" s="1" t="s">
        <v>213</v>
      </c>
      <c r="C277" s="1">
        <v>1025863</v>
      </c>
      <c r="D277" s="7" t="str">
        <f t="shared" ref="D277:D284" si="74">IF($B277="N/A","N/A",IF(C277&gt;10,"No",IF(C277&lt;-10,"No","Yes")))</f>
        <v>N/A</v>
      </c>
      <c r="E277" s="1">
        <v>1062438</v>
      </c>
      <c r="F277" s="7" t="str">
        <f t="shared" ref="F277:F278" si="75">IF($B277="N/A","N/A",IF(E277&gt;10,"No",IF(E277&lt;-10,"No","Yes")))</f>
        <v>N/A</v>
      </c>
      <c r="G277" s="1">
        <v>1092170</v>
      </c>
      <c r="H277" s="7" t="str">
        <f t="shared" ref="H277:H278" si="76">IF($B277="N/A","N/A",IF(G277&gt;10,"No",IF(G277&lt;-10,"No","Yes")))</f>
        <v>N/A</v>
      </c>
      <c r="I277" s="8">
        <v>3.5649999999999999</v>
      </c>
      <c r="J277" s="8">
        <v>2.798</v>
      </c>
      <c r="K277" s="1" t="s">
        <v>213</v>
      </c>
      <c r="L277" s="111" t="str">
        <f t="shared" ref="L277:L278" si="77">IF(J277="Div by 0", "N/A", IF(K277="N/A","N/A", IF(J277&gt;VALUE(MID(K277,1,2)), "No", IF(J277&lt;-1*VALUE(MID(K277,1,2)), "No", "Yes"))))</f>
        <v>N/A</v>
      </c>
    </row>
    <row r="278" spans="1:12" x14ac:dyDescent="0.25">
      <c r="A278" s="144" t="s">
        <v>691</v>
      </c>
      <c r="B278" s="1" t="s">
        <v>213</v>
      </c>
      <c r="C278" s="1">
        <v>870147.25</v>
      </c>
      <c r="D278" s="7" t="str">
        <f t="shared" si="74"/>
        <v>N/A</v>
      </c>
      <c r="E278" s="1">
        <v>908709.83333000005</v>
      </c>
      <c r="F278" s="7" t="str">
        <f t="shared" si="75"/>
        <v>N/A</v>
      </c>
      <c r="G278" s="1">
        <v>938924.08333000005</v>
      </c>
      <c r="H278" s="7" t="str">
        <f t="shared" si="76"/>
        <v>N/A</v>
      </c>
      <c r="I278" s="8">
        <v>4.4320000000000004</v>
      </c>
      <c r="J278" s="8">
        <v>3.3250000000000002</v>
      </c>
      <c r="K278" s="1" t="s">
        <v>213</v>
      </c>
      <c r="L278" s="111" t="str">
        <f t="shared" si="77"/>
        <v>N/A</v>
      </c>
    </row>
    <row r="279" spans="1:12" x14ac:dyDescent="0.25">
      <c r="A279" s="144" t="s">
        <v>692</v>
      </c>
      <c r="B279" s="1" t="s">
        <v>213</v>
      </c>
      <c r="C279" s="1">
        <v>12292</v>
      </c>
      <c r="D279" s="7" t="str">
        <f t="shared" si="74"/>
        <v>N/A</v>
      </c>
      <c r="E279" s="1">
        <v>12673</v>
      </c>
      <c r="F279" s="7" t="str">
        <f t="shared" ref="F279:F284" si="78">IF($B279="N/A","N/A",IF(E279&gt;10,"No",IF(E279&lt;-10,"No","Yes")))</f>
        <v>N/A</v>
      </c>
      <c r="G279" s="1">
        <v>13324</v>
      </c>
      <c r="H279" s="7" t="str">
        <f t="shared" ref="H279:H284" si="79">IF($B279="N/A","N/A",IF(G279&gt;10,"No",IF(G279&lt;-10,"No","Yes")))</f>
        <v>N/A</v>
      </c>
      <c r="I279" s="8">
        <v>3.1</v>
      </c>
      <c r="J279" s="8">
        <v>5.1369999999999996</v>
      </c>
      <c r="K279" s="1" t="s">
        <v>213</v>
      </c>
      <c r="L279" s="111" t="str">
        <f t="shared" ref="L279:L285" si="80">IF(J279="Div by 0", "N/A", IF(K279="N/A","N/A", IF(J279&gt;VALUE(MID(K279,1,2)), "No", IF(J279&lt;-1*VALUE(MID(K279,1,2)), "No", "Yes"))))</f>
        <v>N/A</v>
      </c>
    </row>
    <row r="280" spans="1:12" x14ac:dyDescent="0.25">
      <c r="A280" s="144" t="s">
        <v>693</v>
      </c>
      <c r="B280" s="1" t="s">
        <v>213</v>
      </c>
      <c r="C280" s="1">
        <v>12465</v>
      </c>
      <c r="D280" s="7" t="str">
        <f t="shared" si="74"/>
        <v>N/A</v>
      </c>
      <c r="E280" s="1">
        <v>12858</v>
      </c>
      <c r="F280" s="7" t="str">
        <f t="shared" si="78"/>
        <v>N/A</v>
      </c>
      <c r="G280" s="1">
        <v>13524</v>
      </c>
      <c r="H280" s="7" t="str">
        <f t="shared" si="79"/>
        <v>N/A</v>
      </c>
      <c r="I280" s="8">
        <v>3.153</v>
      </c>
      <c r="J280" s="8">
        <v>5.18</v>
      </c>
      <c r="K280" s="1" t="s">
        <v>213</v>
      </c>
      <c r="L280" s="111" t="str">
        <f t="shared" si="80"/>
        <v>N/A</v>
      </c>
    </row>
    <row r="281" spans="1:12" x14ac:dyDescent="0.25">
      <c r="A281" s="144" t="s">
        <v>694</v>
      </c>
      <c r="B281" s="1" t="s">
        <v>213</v>
      </c>
      <c r="C281" s="1">
        <v>5328.3333333</v>
      </c>
      <c r="D281" s="7" t="str">
        <f t="shared" si="74"/>
        <v>N/A</v>
      </c>
      <c r="E281" s="1">
        <v>5614.9166667</v>
      </c>
      <c r="F281" s="7" t="str">
        <f t="shared" si="78"/>
        <v>N/A</v>
      </c>
      <c r="G281" s="1">
        <v>6025</v>
      </c>
      <c r="H281" s="7" t="str">
        <f t="shared" si="79"/>
        <v>N/A</v>
      </c>
      <c r="I281" s="8">
        <v>5.3780000000000001</v>
      </c>
      <c r="J281" s="8">
        <v>7.3029999999999999</v>
      </c>
      <c r="K281" s="1" t="s">
        <v>213</v>
      </c>
      <c r="L281" s="111" t="str">
        <f t="shared" si="80"/>
        <v>N/A</v>
      </c>
    </row>
    <row r="282" spans="1:12" x14ac:dyDescent="0.25">
      <c r="A282" s="144" t="s">
        <v>695</v>
      </c>
      <c r="B282" s="1" t="s">
        <v>213</v>
      </c>
      <c r="C282" s="1">
        <v>42890</v>
      </c>
      <c r="D282" s="7" t="str">
        <f t="shared" si="74"/>
        <v>N/A</v>
      </c>
      <c r="E282" s="1">
        <v>46534</v>
      </c>
      <c r="F282" s="7" t="str">
        <f t="shared" si="78"/>
        <v>N/A</v>
      </c>
      <c r="G282" s="1">
        <v>49786</v>
      </c>
      <c r="H282" s="7" t="str">
        <f t="shared" si="79"/>
        <v>N/A</v>
      </c>
      <c r="I282" s="8">
        <v>8.4960000000000004</v>
      </c>
      <c r="J282" s="8">
        <v>6.9880000000000004</v>
      </c>
      <c r="K282" s="1" t="s">
        <v>213</v>
      </c>
      <c r="L282" s="111" t="str">
        <f t="shared" si="80"/>
        <v>N/A</v>
      </c>
    </row>
    <row r="283" spans="1:12" x14ac:dyDescent="0.25">
      <c r="A283" s="144" t="s">
        <v>696</v>
      </c>
      <c r="B283" s="1" t="s">
        <v>213</v>
      </c>
      <c r="C283" s="1">
        <v>47910</v>
      </c>
      <c r="D283" s="7" t="str">
        <f t="shared" si="74"/>
        <v>N/A</v>
      </c>
      <c r="E283" s="1">
        <v>51284</v>
      </c>
      <c r="F283" s="7" t="str">
        <f t="shared" si="78"/>
        <v>N/A</v>
      </c>
      <c r="G283" s="1">
        <v>54513</v>
      </c>
      <c r="H283" s="7" t="str">
        <f t="shared" si="79"/>
        <v>N/A</v>
      </c>
      <c r="I283" s="8">
        <v>7.0419999999999998</v>
      </c>
      <c r="J283" s="8">
        <v>6.2960000000000003</v>
      </c>
      <c r="K283" s="1" t="s">
        <v>213</v>
      </c>
      <c r="L283" s="111" t="str">
        <f t="shared" si="80"/>
        <v>N/A</v>
      </c>
    </row>
    <row r="284" spans="1:12" x14ac:dyDescent="0.25">
      <c r="A284" s="144" t="s">
        <v>697</v>
      </c>
      <c r="B284" s="1" t="s">
        <v>213</v>
      </c>
      <c r="C284" s="1">
        <v>39426.083333000002</v>
      </c>
      <c r="D284" s="7" t="str">
        <f t="shared" si="74"/>
        <v>N/A</v>
      </c>
      <c r="E284" s="1">
        <v>42754.666666999998</v>
      </c>
      <c r="F284" s="7" t="str">
        <f t="shared" si="78"/>
        <v>N/A</v>
      </c>
      <c r="G284" s="1">
        <v>45645.083333000002</v>
      </c>
      <c r="H284" s="7" t="str">
        <f t="shared" si="79"/>
        <v>N/A</v>
      </c>
      <c r="I284" s="8">
        <v>8.4429999999999996</v>
      </c>
      <c r="J284" s="8">
        <v>6.76</v>
      </c>
      <c r="K284" s="1" t="s">
        <v>213</v>
      </c>
      <c r="L284" s="111" t="str">
        <f t="shared" si="80"/>
        <v>N/A</v>
      </c>
    </row>
    <row r="285" spans="1:12" x14ac:dyDescent="0.25">
      <c r="A285" s="144" t="s">
        <v>402</v>
      </c>
      <c r="B285" s="22" t="s">
        <v>290</v>
      </c>
      <c r="C285" s="4">
        <v>32.611505649000001</v>
      </c>
      <c r="D285" s="27" t="str">
        <f>IF($B285="N/A","N/A",IF(C285&lt;=40,"Yes","No"))</f>
        <v>Yes</v>
      </c>
      <c r="E285" s="4">
        <v>33.654931003999998</v>
      </c>
      <c r="F285" s="27" t="str">
        <f>IF($B285="N/A","N/A",IF(E285&lt;=40,"Yes","No"))</f>
        <v>Yes</v>
      </c>
      <c r="G285" s="4">
        <v>34.552975306</v>
      </c>
      <c r="H285" s="27" t="str">
        <f>IF($B285="N/A","N/A",IF(G285&lt;=40,"Yes","No"))</f>
        <v>Yes</v>
      </c>
      <c r="I285" s="8">
        <v>3.2</v>
      </c>
      <c r="J285" s="8">
        <v>2.6680000000000001</v>
      </c>
      <c r="K285" s="28" t="s">
        <v>738</v>
      </c>
      <c r="L285" s="111" t="str">
        <f t="shared" si="80"/>
        <v>Yes</v>
      </c>
    </row>
    <row r="286" spans="1:12" x14ac:dyDescent="0.25">
      <c r="A286" s="144" t="s">
        <v>698</v>
      </c>
      <c r="B286" s="1" t="s">
        <v>213</v>
      </c>
      <c r="C286" s="1">
        <v>0</v>
      </c>
      <c r="D286" s="7" t="str">
        <f t="shared" ref="D286:D304" si="81">IF($B286="N/A","N/A",IF(C286&gt;10,"No",IF(C286&lt;-10,"No","Yes")))</f>
        <v>N/A</v>
      </c>
      <c r="E286" s="1">
        <v>0</v>
      </c>
      <c r="F286" s="7" t="str">
        <f t="shared" ref="F286:F287" si="82">IF($B286="N/A","N/A",IF(E286&gt;10,"No",IF(E286&lt;-10,"No","Yes")))</f>
        <v>N/A</v>
      </c>
      <c r="G286" s="1">
        <v>0</v>
      </c>
      <c r="H286" s="7" t="str">
        <f t="shared" ref="H286:H287" si="83">IF($B286="N/A","N/A",IF(G286&gt;10,"No",IF(G286&lt;-10,"No","Yes")))</f>
        <v>N/A</v>
      </c>
      <c r="I286" s="8" t="s">
        <v>1748</v>
      </c>
      <c r="J286" s="8" t="s">
        <v>1748</v>
      </c>
      <c r="K286" s="1" t="s">
        <v>213</v>
      </c>
      <c r="L286" s="111" t="str">
        <f t="shared" ref="L286:L287" si="84">IF(J286="Div by 0", "N/A", IF(K286="N/A","N/A", IF(J286&gt;VALUE(MID(K286,1,2)), "No", IF(J286&lt;-1*VALUE(MID(K286,1,2)), "No", "Yes"))))</f>
        <v>N/A</v>
      </c>
    </row>
    <row r="287" spans="1:12" x14ac:dyDescent="0.25">
      <c r="A287" s="144" t="s">
        <v>699</v>
      </c>
      <c r="B287" s="1" t="s">
        <v>213</v>
      </c>
      <c r="C287" s="1">
        <v>0</v>
      </c>
      <c r="D287" s="7" t="str">
        <f t="shared" si="81"/>
        <v>N/A</v>
      </c>
      <c r="E287" s="1">
        <v>0</v>
      </c>
      <c r="F287" s="7" t="str">
        <f t="shared" si="82"/>
        <v>N/A</v>
      </c>
      <c r="G287" s="1">
        <v>0</v>
      </c>
      <c r="H287" s="7" t="str">
        <f t="shared" si="83"/>
        <v>N/A</v>
      </c>
      <c r="I287" s="8" t="s">
        <v>1748</v>
      </c>
      <c r="J287" s="8" t="s">
        <v>1748</v>
      </c>
      <c r="K287" s="1" t="s">
        <v>213</v>
      </c>
      <c r="L287" s="111" t="str">
        <f t="shared" si="84"/>
        <v>N/A</v>
      </c>
    </row>
    <row r="288" spans="1:12" x14ac:dyDescent="0.25">
      <c r="A288" s="144" t="s">
        <v>700</v>
      </c>
      <c r="B288" s="1" t="s">
        <v>213</v>
      </c>
      <c r="C288" s="1">
        <v>86043</v>
      </c>
      <c r="D288" s="7" t="str">
        <f t="shared" si="81"/>
        <v>N/A</v>
      </c>
      <c r="E288" s="1">
        <v>100286</v>
      </c>
      <c r="F288" s="7" t="str">
        <f t="shared" ref="F288:F289" si="85">IF($B288="N/A","N/A",IF(E288&gt;10,"No",IF(E288&lt;-10,"No","Yes")))</f>
        <v>N/A</v>
      </c>
      <c r="G288" s="1">
        <v>118981</v>
      </c>
      <c r="H288" s="7" t="str">
        <f t="shared" ref="H288:H289" si="86">IF($B288="N/A","N/A",IF(G288&gt;10,"No",IF(G288&lt;-10,"No","Yes")))</f>
        <v>N/A</v>
      </c>
      <c r="I288" s="8">
        <v>16.55</v>
      </c>
      <c r="J288" s="8">
        <v>18.64</v>
      </c>
      <c r="K288" s="1" t="s">
        <v>213</v>
      </c>
      <c r="L288" s="111" t="str">
        <f t="shared" ref="L288:L289" si="87">IF(J288="Div by 0", "N/A", IF(K288="N/A","N/A", IF(J288&gt;VALUE(MID(K288,1,2)), "No", IF(J288&lt;-1*VALUE(MID(K288,1,2)), "No", "Yes"))))</f>
        <v>N/A</v>
      </c>
    </row>
    <row r="289" spans="1:12" x14ac:dyDescent="0.25">
      <c r="A289" s="144" t="s">
        <v>712</v>
      </c>
      <c r="B289" s="1" t="s">
        <v>213</v>
      </c>
      <c r="C289" s="1">
        <v>58388.833333000002</v>
      </c>
      <c r="D289" s="7" t="str">
        <f t="shared" si="81"/>
        <v>N/A</v>
      </c>
      <c r="E289" s="1">
        <v>69287.333333000002</v>
      </c>
      <c r="F289" s="7" t="str">
        <f t="shared" si="85"/>
        <v>N/A</v>
      </c>
      <c r="G289" s="1">
        <v>82291.416666999998</v>
      </c>
      <c r="H289" s="7" t="str">
        <f t="shared" si="86"/>
        <v>N/A</v>
      </c>
      <c r="I289" s="8">
        <v>18.670000000000002</v>
      </c>
      <c r="J289" s="8">
        <v>18.77</v>
      </c>
      <c r="K289" s="1" t="s">
        <v>213</v>
      </c>
      <c r="L289" s="111" t="str">
        <f t="shared" si="87"/>
        <v>N/A</v>
      </c>
    </row>
    <row r="290" spans="1:12" x14ac:dyDescent="0.25">
      <c r="A290" s="144" t="s">
        <v>701</v>
      </c>
      <c r="B290" s="1" t="s">
        <v>213</v>
      </c>
      <c r="C290" s="1">
        <v>7254</v>
      </c>
      <c r="D290" s="7" t="str">
        <f t="shared" si="81"/>
        <v>N/A</v>
      </c>
      <c r="E290" s="1">
        <v>11151</v>
      </c>
      <c r="F290" s="7" t="str">
        <f t="shared" ref="F290:F304" si="88">IF($B290="N/A","N/A",IF(E290&gt;10,"No",IF(E290&lt;-10,"No","Yes")))</f>
        <v>N/A</v>
      </c>
      <c r="G290" s="1">
        <v>12495</v>
      </c>
      <c r="H290" s="7" t="str">
        <f t="shared" ref="H290:H304" si="89">IF($B290="N/A","N/A",IF(G290&gt;10,"No",IF(G290&lt;-10,"No","Yes")))</f>
        <v>N/A</v>
      </c>
      <c r="I290" s="8">
        <v>53.72</v>
      </c>
      <c r="J290" s="8">
        <v>12.05</v>
      </c>
      <c r="K290" s="1" t="s">
        <v>213</v>
      </c>
      <c r="L290" s="111" t="str">
        <f t="shared" ref="L290:L301" si="90">IF(J290="Div by 0", "N/A", IF(K290="N/A","N/A", IF(J290&gt;VALUE(MID(K290,1,2)), "No", IF(J290&lt;-1*VALUE(MID(K290,1,2)), "No", "Yes"))))</f>
        <v>N/A</v>
      </c>
    </row>
    <row r="291" spans="1:12" x14ac:dyDescent="0.25">
      <c r="A291" s="144" t="s">
        <v>702</v>
      </c>
      <c r="B291" s="1" t="s">
        <v>213</v>
      </c>
      <c r="C291" s="1">
        <v>21068</v>
      </c>
      <c r="D291" s="7" t="str">
        <f t="shared" si="81"/>
        <v>N/A</v>
      </c>
      <c r="E291" s="1">
        <v>24892</v>
      </c>
      <c r="F291" s="7" t="str">
        <f t="shared" si="88"/>
        <v>N/A</v>
      </c>
      <c r="G291" s="1">
        <v>26126</v>
      </c>
      <c r="H291" s="7" t="str">
        <f t="shared" si="89"/>
        <v>N/A</v>
      </c>
      <c r="I291" s="8">
        <v>18.149999999999999</v>
      </c>
      <c r="J291" s="8">
        <v>4.9569999999999999</v>
      </c>
      <c r="K291" s="1" t="s">
        <v>213</v>
      </c>
      <c r="L291" s="111" t="str">
        <f t="shared" si="90"/>
        <v>N/A</v>
      </c>
    </row>
    <row r="292" spans="1:12" x14ac:dyDescent="0.25">
      <c r="A292" s="144" t="s">
        <v>720</v>
      </c>
      <c r="B292" s="22" t="s">
        <v>213</v>
      </c>
      <c r="C292" s="9">
        <v>2.37326751E-2</v>
      </c>
      <c r="D292" s="7" t="str">
        <f t="shared" si="81"/>
        <v>N/A</v>
      </c>
      <c r="E292" s="9">
        <v>2.00867749E-2</v>
      </c>
      <c r="F292" s="7" t="str">
        <f t="shared" si="88"/>
        <v>N/A</v>
      </c>
      <c r="G292" s="9">
        <v>1.9138023399999999E-2</v>
      </c>
      <c r="H292" s="7" t="str">
        <f t="shared" si="89"/>
        <v>N/A</v>
      </c>
      <c r="I292" s="8">
        <v>-15.4</v>
      </c>
      <c r="J292" s="8">
        <v>-4.72</v>
      </c>
      <c r="K292" s="22" t="s">
        <v>213</v>
      </c>
      <c r="L292" s="111" t="str">
        <f t="shared" si="90"/>
        <v>N/A</v>
      </c>
    </row>
    <row r="293" spans="1:12" x14ac:dyDescent="0.25">
      <c r="A293" s="144" t="s">
        <v>713</v>
      </c>
      <c r="B293" s="1" t="s">
        <v>213</v>
      </c>
      <c r="C293" s="1">
        <v>10314.416667</v>
      </c>
      <c r="D293" s="7" t="str">
        <f t="shared" si="81"/>
        <v>N/A</v>
      </c>
      <c r="E293" s="1">
        <v>12960.583333</v>
      </c>
      <c r="F293" s="7" t="str">
        <f t="shared" si="88"/>
        <v>N/A</v>
      </c>
      <c r="G293" s="1">
        <v>14408.583333</v>
      </c>
      <c r="H293" s="7" t="str">
        <f t="shared" si="89"/>
        <v>N/A</v>
      </c>
      <c r="I293" s="8">
        <v>25.66</v>
      </c>
      <c r="J293" s="8">
        <v>11.17</v>
      </c>
      <c r="K293" s="1" t="s">
        <v>213</v>
      </c>
      <c r="L293" s="111" t="str">
        <f t="shared" si="90"/>
        <v>N/A</v>
      </c>
    </row>
    <row r="294" spans="1:12" x14ac:dyDescent="0.25">
      <c r="A294" s="144" t="s">
        <v>703</v>
      </c>
      <c r="B294" s="1" t="s">
        <v>213</v>
      </c>
      <c r="C294" s="1">
        <v>0</v>
      </c>
      <c r="D294" s="7" t="str">
        <f t="shared" si="81"/>
        <v>N/A</v>
      </c>
      <c r="E294" s="1">
        <v>0</v>
      </c>
      <c r="F294" s="7" t="str">
        <f t="shared" si="88"/>
        <v>N/A</v>
      </c>
      <c r="G294" s="1">
        <v>0</v>
      </c>
      <c r="H294" s="7" t="str">
        <f t="shared" si="89"/>
        <v>N/A</v>
      </c>
      <c r="I294" s="8" t="s">
        <v>1748</v>
      </c>
      <c r="J294" s="8" t="s">
        <v>1748</v>
      </c>
      <c r="K294" s="1" t="s">
        <v>213</v>
      </c>
      <c r="L294" s="111" t="str">
        <f t="shared" si="90"/>
        <v>N/A</v>
      </c>
    </row>
    <row r="295" spans="1:12" x14ac:dyDescent="0.25">
      <c r="A295" s="144" t="s">
        <v>714</v>
      </c>
      <c r="B295" s="1" t="s">
        <v>213</v>
      </c>
      <c r="C295" s="1">
        <v>0</v>
      </c>
      <c r="D295" s="7" t="str">
        <f t="shared" si="81"/>
        <v>N/A</v>
      </c>
      <c r="E295" s="1">
        <v>0</v>
      </c>
      <c r="F295" s="7" t="str">
        <f t="shared" si="88"/>
        <v>N/A</v>
      </c>
      <c r="G295" s="1">
        <v>0</v>
      </c>
      <c r="H295" s="7" t="str">
        <f t="shared" si="89"/>
        <v>N/A</v>
      </c>
      <c r="I295" s="8" t="s">
        <v>1748</v>
      </c>
      <c r="J295" s="8" t="s">
        <v>1748</v>
      </c>
      <c r="K295" s="1" t="s">
        <v>213</v>
      </c>
      <c r="L295" s="111" t="str">
        <f t="shared" si="90"/>
        <v>N/A</v>
      </c>
    </row>
    <row r="296" spans="1:12" x14ac:dyDescent="0.25">
      <c r="A296" s="144" t="s">
        <v>704</v>
      </c>
      <c r="B296" s="1" t="s">
        <v>213</v>
      </c>
      <c r="C296" s="1">
        <v>712</v>
      </c>
      <c r="D296" s="7" t="str">
        <f t="shared" si="81"/>
        <v>N/A</v>
      </c>
      <c r="E296" s="1">
        <v>693</v>
      </c>
      <c r="F296" s="7" t="str">
        <f t="shared" si="88"/>
        <v>N/A</v>
      </c>
      <c r="G296" s="1">
        <v>656</v>
      </c>
      <c r="H296" s="7" t="str">
        <f t="shared" si="89"/>
        <v>N/A</v>
      </c>
      <c r="I296" s="8">
        <v>-2.67</v>
      </c>
      <c r="J296" s="8">
        <v>-5.34</v>
      </c>
      <c r="K296" s="1" t="s">
        <v>213</v>
      </c>
      <c r="L296" s="111" t="str">
        <f t="shared" si="90"/>
        <v>N/A</v>
      </c>
    </row>
    <row r="297" spans="1:12" x14ac:dyDescent="0.25">
      <c r="A297" s="144" t="s">
        <v>715</v>
      </c>
      <c r="B297" s="1" t="s">
        <v>213</v>
      </c>
      <c r="C297" s="1">
        <v>364.83333333000002</v>
      </c>
      <c r="D297" s="7" t="str">
        <f t="shared" si="81"/>
        <v>N/A</v>
      </c>
      <c r="E297" s="1">
        <v>357.58333333000002</v>
      </c>
      <c r="F297" s="7" t="str">
        <f t="shared" si="88"/>
        <v>N/A</v>
      </c>
      <c r="G297" s="1">
        <v>322.25</v>
      </c>
      <c r="H297" s="7" t="str">
        <f t="shared" si="89"/>
        <v>N/A</v>
      </c>
      <c r="I297" s="8">
        <v>-1.99</v>
      </c>
      <c r="J297" s="8">
        <v>-9.8800000000000008</v>
      </c>
      <c r="K297" s="1" t="s">
        <v>213</v>
      </c>
      <c r="L297" s="111" t="str">
        <f t="shared" si="90"/>
        <v>N/A</v>
      </c>
    </row>
    <row r="298" spans="1:12" x14ac:dyDescent="0.25">
      <c r="A298" s="144" t="s">
        <v>705</v>
      </c>
      <c r="B298" s="1" t="s">
        <v>213</v>
      </c>
      <c r="C298" s="1">
        <v>193</v>
      </c>
      <c r="D298" s="7" t="str">
        <f t="shared" si="81"/>
        <v>N/A</v>
      </c>
      <c r="E298" s="1">
        <v>209</v>
      </c>
      <c r="F298" s="7" t="str">
        <f t="shared" si="88"/>
        <v>N/A</v>
      </c>
      <c r="G298" s="1">
        <v>95</v>
      </c>
      <c r="H298" s="7" t="str">
        <f t="shared" si="89"/>
        <v>N/A</v>
      </c>
      <c r="I298" s="8">
        <v>8.2899999999999991</v>
      </c>
      <c r="J298" s="8">
        <v>-54.5</v>
      </c>
      <c r="K298" s="1" t="s">
        <v>213</v>
      </c>
      <c r="L298" s="111" t="str">
        <f t="shared" si="90"/>
        <v>N/A</v>
      </c>
    </row>
    <row r="299" spans="1:12" x14ac:dyDescent="0.25">
      <c r="A299" s="144" t="s">
        <v>716</v>
      </c>
      <c r="B299" s="1" t="s">
        <v>213</v>
      </c>
      <c r="C299" s="1">
        <v>138.58333332999999</v>
      </c>
      <c r="D299" s="7" t="str">
        <f t="shared" si="81"/>
        <v>N/A</v>
      </c>
      <c r="E299" s="1">
        <v>134.25</v>
      </c>
      <c r="F299" s="7" t="str">
        <f t="shared" si="88"/>
        <v>N/A</v>
      </c>
      <c r="G299" s="1">
        <v>63.916666667000001</v>
      </c>
      <c r="H299" s="7" t="str">
        <f t="shared" si="89"/>
        <v>N/A</v>
      </c>
      <c r="I299" s="8">
        <v>-3.13</v>
      </c>
      <c r="J299" s="8">
        <v>-52.4</v>
      </c>
      <c r="K299" s="1" t="s">
        <v>213</v>
      </c>
      <c r="L299" s="111" t="str">
        <f t="shared" si="90"/>
        <v>N/A</v>
      </c>
    </row>
    <row r="300" spans="1:12" x14ac:dyDescent="0.25">
      <c r="A300" s="144" t="s">
        <v>403</v>
      </c>
      <c r="B300" s="1" t="s">
        <v>213</v>
      </c>
      <c r="C300" s="1">
        <v>0</v>
      </c>
      <c r="D300" s="7" t="str">
        <f t="shared" si="81"/>
        <v>N/A</v>
      </c>
      <c r="E300" s="1">
        <v>0</v>
      </c>
      <c r="F300" s="7" t="str">
        <f t="shared" si="88"/>
        <v>N/A</v>
      </c>
      <c r="G300" s="1">
        <v>0</v>
      </c>
      <c r="H300" s="7" t="str">
        <f t="shared" si="89"/>
        <v>N/A</v>
      </c>
      <c r="I300" s="8" t="s">
        <v>1748</v>
      </c>
      <c r="J300" s="8" t="s">
        <v>1748</v>
      </c>
      <c r="K300" s="1" t="s">
        <v>213</v>
      </c>
      <c r="L300" s="111" t="str">
        <f t="shared" si="90"/>
        <v>N/A</v>
      </c>
    </row>
    <row r="301" spans="1:12" x14ac:dyDescent="0.25">
      <c r="A301" s="144" t="s">
        <v>717</v>
      </c>
      <c r="B301" s="1" t="s">
        <v>213</v>
      </c>
      <c r="C301" s="1">
        <v>0</v>
      </c>
      <c r="D301" s="7" t="str">
        <f t="shared" si="81"/>
        <v>N/A</v>
      </c>
      <c r="E301" s="1">
        <v>0</v>
      </c>
      <c r="F301" s="7" t="str">
        <f t="shared" si="88"/>
        <v>N/A</v>
      </c>
      <c r="G301" s="1">
        <v>0</v>
      </c>
      <c r="H301" s="7" t="str">
        <f t="shared" si="89"/>
        <v>N/A</v>
      </c>
      <c r="I301" s="8" t="s">
        <v>1748</v>
      </c>
      <c r="J301" s="8" t="s">
        <v>1748</v>
      </c>
      <c r="K301" s="1" t="s">
        <v>213</v>
      </c>
      <c r="L301" s="111" t="str">
        <f t="shared" si="90"/>
        <v>N/A</v>
      </c>
    </row>
    <row r="302" spans="1:12" x14ac:dyDescent="0.25">
      <c r="A302" s="144" t="s">
        <v>706</v>
      </c>
      <c r="B302" s="1" t="s">
        <v>213</v>
      </c>
      <c r="C302" s="1">
        <v>0</v>
      </c>
      <c r="D302" s="7" t="str">
        <f t="shared" si="81"/>
        <v>N/A</v>
      </c>
      <c r="E302" s="1">
        <v>0</v>
      </c>
      <c r="F302" s="7" t="str">
        <f t="shared" si="88"/>
        <v>N/A</v>
      </c>
      <c r="G302" s="1">
        <v>0</v>
      </c>
      <c r="H302" s="7" t="str">
        <f t="shared" si="89"/>
        <v>N/A</v>
      </c>
      <c r="I302" s="8" t="s">
        <v>1748</v>
      </c>
      <c r="J302" s="8" t="s">
        <v>1748</v>
      </c>
      <c r="K302" s="1" t="s">
        <v>213</v>
      </c>
      <c r="L302" s="111" t="str">
        <f t="shared" ref="L302:L304" si="91">IF(J302="Div by 0", "N/A", IF(K302="N/A","N/A", IF(J302&gt;VALUE(MID(K302,1,2)), "No", IF(J302&lt;-1*VALUE(MID(K302,1,2)), "No", "Yes"))))</f>
        <v>N/A</v>
      </c>
    </row>
    <row r="303" spans="1:12" x14ac:dyDescent="0.25">
      <c r="A303" s="144" t="s">
        <v>707</v>
      </c>
      <c r="B303" s="1" t="s">
        <v>213</v>
      </c>
      <c r="C303" s="1">
        <v>0</v>
      </c>
      <c r="D303" s="7" t="str">
        <f t="shared" si="81"/>
        <v>N/A</v>
      </c>
      <c r="E303" s="1">
        <v>0</v>
      </c>
      <c r="F303" s="7" t="str">
        <f t="shared" si="88"/>
        <v>N/A</v>
      </c>
      <c r="G303" s="1">
        <v>0</v>
      </c>
      <c r="H303" s="7" t="str">
        <f t="shared" si="89"/>
        <v>N/A</v>
      </c>
      <c r="I303" s="8" t="s">
        <v>1748</v>
      </c>
      <c r="J303" s="8" t="s">
        <v>1748</v>
      </c>
      <c r="K303" s="1" t="s">
        <v>213</v>
      </c>
      <c r="L303" s="111" t="str">
        <f t="shared" si="91"/>
        <v>N/A</v>
      </c>
    </row>
    <row r="304" spans="1:12" x14ac:dyDescent="0.25">
      <c r="A304" s="144" t="s">
        <v>718</v>
      </c>
      <c r="B304" s="1" t="s">
        <v>213</v>
      </c>
      <c r="C304" s="1">
        <v>0</v>
      </c>
      <c r="D304" s="7" t="str">
        <f t="shared" si="81"/>
        <v>N/A</v>
      </c>
      <c r="E304" s="1">
        <v>0</v>
      </c>
      <c r="F304" s="7" t="str">
        <f t="shared" si="88"/>
        <v>N/A</v>
      </c>
      <c r="G304" s="1">
        <v>0</v>
      </c>
      <c r="H304" s="7" t="str">
        <f t="shared" si="89"/>
        <v>N/A</v>
      </c>
      <c r="I304" s="8" t="s">
        <v>1748</v>
      </c>
      <c r="J304" s="8" t="s">
        <v>1748</v>
      </c>
      <c r="K304" s="1" t="s">
        <v>213</v>
      </c>
      <c r="L304" s="111" t="str">
        <f t="shared" si="91"/>
        <v>N/A</v>
      </c>
    </row>
    <row r="305" spans="1:12" ht="25" x14ac:dyDescent="0.25">
      <c r="A305" s="162" t="s">
        <v>708</v>
      </c>
      <c r="B305" s="1" t="s">
        <v>213</v>
      </c>
      <c r="C305" s="1">
        <v>0</v>
      </c>
      <c r="D305" s="1" t="s">
        <v>213</v>
      </c>
      <c r="E305" s="1">
        <v>0</v>
      </c>
      <c r="F305" s="1" t="s">
        <v>213</v>
      </c>
      <c r="G305" s="1">
        <v>0</v>
      </c>
      <c r="H305" s="1" t="s">
        <v>213</v>
      </c>
      <c r="I305" s="8" t="s">
        <v>1748</v>
      </c>
      <c r="J305" s="8" t="s">
        <v>1748</v>
      </c>
      <c r="K305" s="1" t="s">
        <v>213</v>
      </c>
      <c r="L305" s="111" t="str">
        <f>IF(J305="Div by 0", "N/A", IF(K305="N/A","N/A", IF(J305&gt;VALUE(MID(K305,1,2)), "No", IF(J305&lt;-1*VALUE(MID(K305,1,2)), "No", "Yes"))))</f>
        <v>N/A</v>
      </c>
    </row>
    <row r="306" spans="1:12" x14ac:dyDescent="0.25">
      <c r="A306" s="162" t="s">
        <v>709</v>
      </c>
      <c r="B306" s="1" t="s">
        <v>213</v>
      </c>
      <c r="C306" s="1">
        <v>0</v>
      </c>
      <c r="D306" s="1" t="s">
        <v>213</v>
      </c>
      <c r="E306" s="1">
        <v>0</v>
      </c>
      <c r="F306" s="1" t="s">
        <v>213</v>
      </c>
      <c r="G306" s="1">
        <v>0</v>
      </c>
      <c r="H306" s="1" t="s">
        <v>213</v>
      </c>
      <c r="I306" s="8" t="s">
        <v>1748</v>
      </c>
      <c r="J306" s="8" t="s">
        <v>1748</v>
      </c>
      <c r="K306" s="1" t="s">
        <v>213</v>
      </c>
      <c r="L306" s="111" t="str">
        <f>IF(J306="Div by 0", "N/A", IF(K306="N/A","N/A", IF(J306&gt;VALUE(MID(K306,1,2)), "No", IF(J306&lt;-1*VALUE(MID(K306,1,2)), "No", "Yes"))))</f>
        <v>N/A</v>
      </c>
    </row>
    <row r="307" spans="1:12" x14ac:dyDescent="0.25">
      <c r="A307" s="162" t="s">
        <v>719</v>
      </c>
      <c r="B307" s="1" t="s">
        <v>213</v>
      </c>
      <c r="C307" s="1">
        <v>0</v>
      </c>
      <c r="D307" s="1" t="s">
        <v>213</v>
      </c>
      <c r="E307" s="1">
        <v>0</v>
      </c>
      <c r="F307" s="1" t="s">
        <v>213</v>
      </c>
      <c r="G307" s="1">
        <v>0</v>
      </c>
      <c r="H307" s="1" t="s">
        <v>213</v>
      </c>
      <c r="I307" s="8" t="s">
        <v>1748</v>
      </c>
      <c r="J307" s="8" t="s">
        <v>1748</v>
      </c>
      <c r="K307" s="1" t="s">
        <v>213</v>
      </c>
      <c r="L307" s="111" t="str">
        <f>IF(J307="Div by 0", "N/A", IF(K307="N/A","N/A", IF(J307&gt;VALUE(MID(K307,1,2)), "No", IF(J307&lt;-1*VALUE(MID(K307,1,2)), "No", "Yes"))))</f>
        <v>N/A</v>
      </c>
    </row>
    <row r="308" spans="1:12" x14ac:dyDescent="0.25">
      <c r="A308" s="162" t="s">
        <v>710</v>
      </c>
      <c r="B308" s="1" t="s">
        <v>213</v>
      </c>
      <c r="C308" s="1">
        <v>0</v>
      </c>
      <c r="D308" s="1" t="s">
        <v>213</v>
      </c>
      <c r="E308" s="1">
        <v>0</v>
      </c>
      <c r="F308" s="1" t="s">
        <v>213</v>
      </c>
      <c r="G308" s="1">
        <v>0</v>
      </c>
      <c r="H308" s="1" t="s">
        <v>213</v>
      </c>
      <c r="I308" s="8" t="s">
        <v>1748</v>
      </c>
      <c r="J308" s="8" t="s">
        <v>1748</v>
      </c>
      <c r="K308" s="1" t="s">
        <v>213</v>
      </c>
      <c r="L308" s="111" t="str">
        <f>IF(J308="Div by 0", "N/A", IF(K308="N/A","N/A", IF(J308&gt;VALUE(MID(K308,1,2)), "No", IF(J308&lt;-1*VALUE(MID(K308,1,2)), "No", "Yes"))))</f>
        <v>N/A</v>
      </c>
    </row>
    <row r="309" spans="1:12" x14ac:dyDescent="0.25">
      <c r="A309" s="162" t="s">
        <v>711</v>
      </c>
      <c r="B309" s="1" t="s">
        <v>213</v>
      </c>
      <c r="C309" s="1">
        <v>62781</v>
      </c>
      <c r="D309" s="1" t="s">
        <v>213</v>
      </c>
      <c r="E309" s="1">
        <v>70704</v>
      </c>
      <c r="F309" s="1" t="s">
        <v>213</v>
      </c>
      <c r="G309" s="1">
        <v>75937</v>
      </c>
      <c r="H309" s="1" t="s">
        <v>213</v>
      </c>
      <c r="I309" s="8">
        <v>12.62</v>
      </c>
      <c r="J309" s="8">
        <v>7.4009999999999998</v>
      </c>
      <c r="K309" s="1" t="s">
        <v>213</v>
      </c>
      <c r="L309" s="111" t="str">
        <f>IF(J309="Div by 0", "N/A", IF(K309="N/A","N/A", IF(J309&gt;VALUE(MID(K309,1,2)), "No", IF(J309&lt;-1*VALUE(MID(K309,1,2)), "No", "Yes"))))</f>
        <v>N/A</v>
      </c>
    </row>
    <row r="310" spans="1:12" x14ac:dyDescent="0.25">
      <c r="A310" s="163" t="s">
        <v>73</v>
      </c>
      <c r="B310" s="22" t="s">
        <v>213</v>
      </c>
      <c r="C310" s="23">
        <v>983560</v>
      </c>
      <c r="D310" s="27" t="str">
        <f>IF($B310="N/A","N/A",IF(C310&gt;10,"No",IF(C310&lt;-10,"No","Yes")))</f>
        <v>N/A</v>
      </c>
      <c r="E310" s="23">
        <v>1036650</v>
      </c>
      <c r="F310" s="27" t="str">
        <f>IF($B310="N/A","N/A",IF(E310&gt;10,"No",IF(E310&lt;-10,"No","Yes")))</f>
        <v>N/A</v>
      </c>
      <c r="G310" s="23">
        <v>1083471</v>
      </c>
      <c r="H310" s="27" t="str">
        <f>IF($B310="N/A","N/A",IF(G310&gt;10,"No",IF(G310&lt;-10,"No","Yes")))</f>
        <v>N/A</v>
      </c>
      <c r="I310" s="8">
        <v>5.3979999999999997</v>
      </c>
      <c r="J310" s="8">
        <v>4.5170000000000003</v>
      </c>
      <c r="K310" s="28" t="s">
        <v>738</v>
      </c>
      <c r="L310" s="111" t="str">
        <f t="shared" ref="L310:L339" si="92">IF(J310="Div by 0", "N/A", IF(K310="N/A","N/A", IF(J310&gt;VALUE(MID(K310,1,2)), "No", IF(J310&lt;-1*VALUE(MID(K310,1,2)), "No", "Yes"))))</f>
        <v>Yes</v>
      </c>
    </row>
    <row r="311" spans="1:12" x14ac:dyDescent="0.25">
      <c r="A311" s="162" t="s">
        <v>182</v>
      </c>
      <c r="B311" s="22" t="s">
        <v>213</v>
      </c>
      <c r="C311" s="23">
        <v>69773</v>
      </c>
      <c r="D311" s="7" t="str">
        <f t="shared" ref="D311:D314" si="93">IF($B311="N/A","N/A",IF(C311&gt;10,"No",IF(C311&lt;-10,"No","Yes")))</f>
        <v>N/A</v>
      </c>
      <c r="E311" s="23">
        <v>71888</v>
      </c>
      <c r="F311" s="7" t="str">
        <f t="shared" ref="F311:F314" si="94">IF($B311="N/A","N/A",IF(E311&gt;10,"No",IF(E311&lt;-10,"No","Yes")))</f>
        <v>N/A</v>
      </c>
      <c r="G311" s="23">
        <v>74243</v>
      </c>
      <c r="H311" s="7" t="str">
        <f t="shared" ref="H311:H314" si="95">IF($B311="N/A","N/A",IF(G311&gt;10,"No",IF(G311&lt;-10,"No","Yes")))</f>
        <v>N/A</v>
      </c>
      <c r="I311" s="8">
        <v>3.0310000000000001</v>
      </c>
      <c r="J311" s="8">
        <v>3.2759999999999998</v>
      </c>
      <c r="K311" s="28" t="s">
        <v>738</v>
      </c>
      <c r="L311" s="111" t="str">
        <f>IF(J311="Div by 0", "N/A", IF(OR(J311="N/A",K311="N/A"),"N/A", IF(J311&gt;VALUE(MID(K311,1,2)), "No", IF(J311&lt;-1*VALUE(MID(K311,1,2)), "No", "Yes"))))</f>
        <v>Yes</v>
      </c>
    </row>
    <row r="312" spans="1:12" x14ac:dyDescent="0.25">
      <c r="A312" s="162" t="s">
        <v>183</v>
      </c>
      <c r="B312" s="22" t="s">
        <v>213</v>
      </c>
      <c r="C312" s="23">
        <v>134031</v>
      </c>
      <c r="D312" s="7" t="str">
        <f t="shared" si="93"/>
        <v>N/A</v>
      </c>
      <c r="E312" s="23">
        <v>134770</v>
      </c>
      <c r="F312" s="7" t="str">
        <f t="shared" si="94"/>
        <v>N/A</v>
      </c>
      <c r="G312" s="23">
        <v>135503</v>
      </c>
      <c r="H312" s="7" t="str">
        <f t="shared" si="95"/>
        <v>N/A</v>
      </c>
      <c r="I312" s="8">
        <v>0.5514</v>
      </c>
      <c r="J312" s="8">
        <v>0.54390000000000005</v>
      </c>
      <c r="K312" s="28" t="s">
        <v>738</v>
      </c>
      <c r="L312" s="111" t="str">
        <f t="shared" ref="L312:L314" si="96">IF(J312="Div by 0", "N/A", IF(OR(J312="N/A",K312="N/A"),"N/A", IF(J312&gt;VALUE(MID(K312,1,2)), "No", IF(J312&lt;-1*VALUE(MID(K312,1,2)), "No", "Yes"))))</f>
        <v>Yes</v>
      </c>
    </row>
    <row r="313" spans="1:12" x14ac:dyDescent="0.25">
      <c r="A313" s="162" t="s">
        <v>184</v>
      </c>
      <c r="B313" s="22" t="s">
        <v>213</v>
      </c>
      <c r="C313" s="23">
        <v>528203</v>
      </c>
      <c r="D313" s="7" t="str">
        <f t="shared" si="93"/>
        <v>N/A</v>
      </c>
      <c r="E313" s="23">
        <v>549886</v>
      </c>
      <c r="F313" s="7" t="str">
        <f t="shared" si="94"/>
        <v>N/A</v>
      </c>
      <c r="G313" s="23">
        <v>567606</v>
      </c>
      <c r="H313" s="7" t="str">
        <f t="shared" si="95"/>
        <v>N/A</v>
      </c>
      <c r="I313" s="8">
        <v>4.1050000000000004</v>
      </c>
      <c r="J313" s="8">
        <v>3.222</v>
      </c>
      <c r="K313" s="28" t="s">
        <v>738</v>
      </c>
      <c r="L313" s="111" t="str">
        <f t="shared" si="96"/>
        <v>Yes</v>
      </c>
    </row>
    <row r="314" spans="1:12" x14ac:dyDescent="0.25">
      <c r="A314" s="158" t="s">
        <v>185</v>
      </c>
      <c r="B314" s="22" t="s">
        <v>213</v>
      </c>
      <c r="C314" s="23">
        <v>251553</v>
      </c>
      <c r="D314" s="7" t="str">
        <f t="shared" si="93"/>
        <v>N/A</v>
      </c>
      <c r="E314" s="23">
        <v>280106</v>
      </c>
      <c r="F314" s="7" t="str">
        <f t="shared" si="94"/>
        <v>N/A</v>
      </c>
      <c r="G314" s="23">
        <v>306119</v>
      </c>
      <c r="H314" s="7" t="str">
        <f t="shared" si="95"/>
        <v>N/A</v>
      </c>
      <c r="I314" s="8">
        <v>11.35</v>
      </c>
      <c r="J314" s="8">
        <v>9.2870000000000008</v>
      </c>
      <c r="K314" s="28" t="s">
        <v>738</v>
      </c>
      <c r="L314" s="111" t="str">
        <f t="shared" si="96"/>
        <v>Yes</v>
      </c>
    </row>
    <row r="315" spans="1:12" x14ac:dyDescent="0.25">
      <c r="A315" s="162" t="s">
        <v>1111</v>
      </c>
      <c r="B315" s="9" t="s">
        <v>213</v>
      </c>
      <c r="C315" s="23">
        <v>507219</v>
      </c>
      <c r="D315" s="5" t="str">
        <f t="shared" ref="D315:F318" si="97">IF($B315="N/A","N/A",IF(C315&lt;0,"No","Yes"))</f>
        <v>N/A</v>
      </c>
      <c r="E315" s="23">
        <v>527539</v>
      </c>
      <c r="F315" s="5" t="str">
        <f t="shared" si="97"/>
        <v>N/A</v>
      </c>
      <c r="G315" s="23">
        <v>544099</v>
      </c>
      <c r="H315" s="5" t="str">
        <f t="shared" ref="H315:H318" si="98">IF($B315="N/A","N/A",IF(G315&lt;0,"No","Yes"))</f>
        <v>N/A</v>
      </c>
      <c r="I315" s="8">
        <v>4.0060000000000002</v>
      </c>
      <c r="J315" s="8">
        <v>3.1389999999999998</v>
      </c>
      <c r="K315" s="1" t="s">
        <v>737</v>
      </c>
      <c r="L315" s="111" t="str">
        <f>IF(J315="Div by 0", "N/A", IF(OR(J315="N/A",K315="N/A"),"N/A", IF(J315&gt;VALUE(MID(K315,1,2)), "No", IF(J315&lt;-1*VALUE(MID(K315,1,2)), "No", "Yes"))))</f>
        <v>Yes</v>
      </c>
    </row>
    <row r="316" spans="1:12" x14ac:dyDescent="0.25">
      <c r="A316" s="162" t="s">
        <v>431</v>
      </c>
      <c r="B316" s="9" t="s">
        <v>213</v>
      </c>
      <c r="C316" s="23">
        <v>35551</v>
      </c>
      <c r="D316" s="5" t="str">
        <f t="shared" si="97"/>
        <v>N/A</v>
      </c>
      <c r="E316" s="23">
        <v>36524</v>
      </c>
      <c r="F316" s="5" t="str">
        <f t="shared" si="97"/>
        <v>N/A</v>
      </c>
      <c r="G316" s="23">
        <v>36811</v>
      </c>
      <c r="H316" s="5" t="str">
        <f t="shared" si="98"/>
        <v>N/A</v>
      </c>
      <c r="I316" s="8">
        <v>2.7370000000000001</v>
      </c>
      <c r="J316" s="8">
        <v>0.78580000000000005</v>
      </c>
      <c r="K316" s="1" t="s">
        <v>737</v>
      </c>
      <c r="L316" s="111" t="str">
        <f t="shared" ref="L316:L318" si="99">IF(J316="Div by 0", "N/A", IF(OR(J316="N/A",K316="N/A"),"N/A", IF(J316&gt;VALUE(MID(K316,1,2)), "No", IF(J316&lt;-1*VALUE(MID(K316,1,2)), "No", "Yes"))))</f>
        <v>Yes</v>
      </c>
    </row>
    <row r="317" spans="1:12" x14ac:dyDescent="0.25">
      <c r="A317" s="162" t="s">
        <v>432</v>
      </c>
      <c r="B317" s="9" t="s">
        <v>213</v>
      </c>
      <c r="C317" s="23">
        <v>362558</v>
      </c>
      <c r="D317" s="5" t="str">
        <f t="shared" si="97"/>
        <v>N/A</v>
      </c>
      <c r="E317" s="23">
        <v>392062</v>
      </c>
      <c r="F317" s="5" t="str">
        <f t="shared" si="97"/>
        <v>N/A</v>
      </c>
      <c r="G317" s="23">
        <v>419653</v>
      </c>
      <c r="H317" s="5" t="str">
        <f t="shared" si="98"/>
        <v>N/A</v>
      </c>
      <c r="I317" s="8">
        <v>8.1379999999999999</v>
      </c>
      <c r="J317" s="8">
        <v>7.0369999999999999</v>
      </c>
      <c r="K317" s="1" t="s">
        <v>737</v>
      </c>
      <c r="L317" s="111" t="str">
        <f t="shared" si="99"/>
        <v>Yes</v>
      </c>
    </row>
    <row r="318" spans="1:12" x14ac:dyDescent="0.25">
      <c r="A318" s="162" t="s">
        <v>1112</v>
      </c>
      <c r="B318" s="9" t="s">
        <v>213</v>
      </c>
      <c r="C318" s="23">
        <v>55725</v>
      </c>
      <c r="D318" s="5" t="str">
        <f t="shared" si="97"/>
        <v>N/A</v>
      </c>
      <c r="E318" s="23">
        <v>57976</v>
      </c>
      <c r="F318" s="5" t="str">
        <f t="shared" si="97"/>
        <v>N/A</v>
      </c>
      <c r="G318" s="23">
        <v>60542</v>
      </c>
      <c r="H318" s="5" t="str">
        <f t="shared" si="98"/>
        <v>N/A</v>
      </c>
      <c r="I318" s="8">
        <v>4.0389999999999997</v>
      </c>
      <c r="J318" s="8">
        <v>4.4260000000000002</v>
      </c>
      <c r="K318" s="1" t="s">
        <v>737</v>
      </c>
      <c r="L318" s="111" t="str">
        <f t="shared" si="99"/>
        <v>Yes</v>
      </c>
    </row>
    <row r="319" spans="1:12" x14ac:dyDescent="0.25">
      <c r="A319" s="162" t="s">
        <v>98</v>
      </c>
      <c r="B319" s="22" t="s">
        <v>291</v>
      </c>
      <c r="C319" s="4">
        <v>88.455610231999998</v>
      </c>
      <c r="D319" s="27" t="str">
        <f>IF($B319="N/A","N/A",IF(C319&gt;80,"Yes","No"))</f>
        <v>Yes</v>
      </c>
      <c r="E319" s="4">
        <v>87.434814064999998</v>
      </c>
      <c r="F319" s="27" t="str">
        <f>IF($B319="N/A","N/A",IF(E319&gt;80,"Yes","No"))</f>
        <v>Yes</v>
      </c>
      <c r="G319" s="4">
        <v>86.442738199999994</v>
      </c>
      <c r="H319" s="27" t="str">
        <f>IF($B319="N/A","N/A",IF(G319&gt;80,"Yes","No"))</f>
        <v>Yes</v>
      </c>
      <c r="I319" s="8">
        <v>-1.1499999999999999</v>
      </c>
      <c r="J319" s="8">
        <v>-1.1299999999999999</v>
      </c>
      <c r="K319" s="28" t="s">
        <v>738</v>
      </c>
      <c r="L319" s="111" t="str">
        <f t="shared" si="92"/>
        <v>Yes</v>
      </c>
    </row>
    <row r="320" spans="1:12" x14ac:dyDescent="0.25">
      <c r="A320" s="162" t="s">
        <v>332</v>
      </c>
      <c r="B320" s="22" t="s">
        <v>278</v>
      </c>
      <c r="C320" s="4">
        <v>0.5418073122</v>
      </c>
      <c r="D320" s="27" t="str">
        <f>IF($B320="N/A","N/A",IF(C320&gt;=5,"No",IF(C320&lt;0,"No","Yes")))</f>
        <v>Yes</v>
      </c>
      <c r="E320" s="4">
        <v>0.54232383159999997</v>
      </c>
      <c r="F320" s="27" t="str">
        <f>IF($B320="N/A","N/A",IF(E320&gt;=5,"No",IF(E320&lt;0,"No","Yes")))</f>
        <v>Yes</v>
      </c>
      <c r="G320" s="4">
        <v>0.55100690279999998</v>
      </c>
      <c r="H320" s="27" t="str">
        <f>IF($B320="N/A","N/A",IF(G320&gt;=5,"No",IF(G320&lt;0,"No","Yes")))</f>
        <v>Yes</v>
      </c>
      <c r="I320" s="8">
        <v>9.5299999999999996E-2</v>
      </c>
      <c r="J320" s="8">
        <v>1.601</v>
      </c>
      <c r="K320" s="28" t="s">
        <v>738</v>
      </c>
      <c r="L320" s="111" t="str">
        <f t="shared" si="92"/>
        <v>Yes</v>
      </c>
    </row>
    <row r="321" spans="1:12" x14ac:dyDescent="0.25">
      <c r="A321" s="162" t="s">
        <v>340</v>
      </c>
      <c r="B321" s="30" t="s">
        <v>278</v>
      </c>
      <c r="C321" s="4">
        <v>4.0105331652</v>
      </c>
      <c r="D321" s="27" t="str">
        <f>IF($B321="N/A","N/A",IF(C321&gt;=5,"No",IF(C321&lt;0,"No","Yes")))</f>
        <v>Yes</v>
      </c>
      <c r="E321" s="4">
        <v>4.1112236530999997</v>
      </c>
      <c r="F321" s="27" t="str">
        <f>IF($B321="N/A","N/A",IF(E321&gt;=5,"No",IF(E321&lt;0,"No","Yes")))</f>
        <v>Yes</v>
      </c>
      <c r="G321" s="4">
        <v>4.2329697795000003</v>
      </c>
      <c r="H321" s="27" t="str">
        <f>IF($B321="N/A","N/A",IF(G321&gt;=5,"No",IF(G321&lt;0,"No","Yes")))</f>
        <v>Yes</v>
      </c>
      <c r="I321" s="8">
        <v>2.5110000000000001</v>
      </c>
      <c r="J321" s="8">
        <v>2.9609999999999999</v>
      </c>
      <c r="K321" s="28" t="s">
        <v>738</v>
      </c>
      <c r="L321" s="111" t="str">
        <f t="shared" si="92"/>
        <v>Yes</v>
      </c>
    </row>
    <row r="322" spans="1:12" x14ac:dyDescent="0.25">
      <c r="A322" s="162" t="s">
        <v>333</v>
      </c>
      <c r="B322" s="30" t="s">
        <v>278</v>
      </c>
      <c r="C322" s="4">
        <v>0</v>
      </c>
      <c r="D322" s="27" t="str">
        <f>IF($B322="N/A","N/A",IF(C322&gt;=5,"No",IF(C322&lt;0,"No","Yes")))</f>
        <v>Yes</v>
      </c>
      <c r="E322" s="4">
        <v>0</v>
      </c>
      <c r="F322" s="27" t="str">
        <f>IF($B322="N/A","N/A",IF(E322&gt;=5,"No",IF(E322&lt;0,"No","Yes")))</f>
        <v>Yes</v>
      </c>
      <c r="G322" s="4">
        <v>0</v>
      </c>
      <c r="H322" s="27" t="str">
        <f>IF($B322="N/A","N/A",IF(G322&gt;=5,"No",IF(G322&lt;0,"No","Yes")))</f>
        <v>Yes</v>
      </c>
      <c r="I322" s="8" t="s">
        <v>1748</v>
      </c>
      <c r="J322" s="8" t="s">
        <v>1748</v>
      </c>
      <c r="K322" s="28" t="s">
        <v>738</v>
      </c>
      <c r="L322" s="111" t="str">
        <f t="shared" si="92"/>
        <v>N/A</v>
      </c>
    </row>
    <row r="323" spans="1:12" x14ac:dyDescent="0.25">
      <c r="A323" s="162" t="s">
        <v>334</v>
      </c>
      <c r="B323" s="30" t="s">
        <v>292</v>
      </c>
      <c r="C323" s="4">
        <v>5.8996909187000002</v>
      </c>
      <c r="D323" s="27" t="str">
        <f>IF($B323="N/A","N/A",IF(C323&gt;0,"No",IF(C323&lt;0,"No","Yes")))</f>
        <v>No</v>
      </c>
      <c r="E323" s="4">
        <v>6.6134182222</v>
      </c>
      <c r="F323" s="27" t="str">
        <f>IF($B323="N/A","N/A",IF(E323&gt;0,"No",IF(E323&lt;0,"No","Yes")))</f>
        <v>No</v>
      </c>
      <c r="G323" s="4">
        <v>7.4094276634999998</v>
      </c>
      <c r="H323" s="27" t="str">
        <f>IF($B323="N/A","N/A",IF(G323&gt;0,"No",IF(G323&lt;0,"No","Yes")))</f>
        <v>No</v>
      </c>
      <c r="I323" s="8">
        <v>12.1</v>
      </c>
      <c r="J323" s="8">
        <v>12.04</v>
      </c>
      <c r="K323" s="28" t="s">
        <v>738</v>
      </c>
      <c r="L323" s="111" t="str">
        <f t="shared" si="92"/>
        <v>Yes</v>
      </c>
    </row>
    <row r="324" spans="1:12" x14ac:dyDescent="0.25">
      <c r="A324" s="162" t="s">
        <v>335</v>
      </c>
      <c r="B324" s="30" t="s">
        <v>278</v>
      </c>
      <c r="C324" s="4">
        <v>1.0429460328</v>
      </c>
      <c r="D324" s="27" t="str">
        <f>IF($B324="N/A","N/A",IF(C324&gt;=5,"No",IF(C324&lt;0,"No","Yes")))</f>
        <v>Yes</v>
      </c>
      <c r="E324" s="4">
        <v>1.2490232962000001</v>
      </c>
      <c r="F324" s="27" t="str">
        <f>IF($B324="N/A","N/A",IF(E324&gt;=5,"No",IF(E324&lt;0,"No","Yes")))</f>
        <v>Yes</v>
      </c>
      <c r="G324" s="4">
        <v>1.3282312125</v>
      </c>
      <c r="H324" s="27" t="str">
        <f>IF($B324="N/A","N/A",IF(G324&gt;=5,"No",IF(G324&lt;0,"No","Yes")))</f>
        <v>Yes</v>
      </c>
      <c r="I324" s="8">
        <v>19.760000000000002</v>
      </c>
      <c r="J324" s="8">
        <v>6.3419999999999996</v>
      </c>
      <c r="K324" s="28" t="s">
        <v>738</v>
      </c>
      <c r="L324" s="111" t="str">
        <f t="shared" si="92"/>
        <v>Yes</v>
      </c>
    </row>
    <row r="325" spans="1:12" x14ac:dyDescent="0.25">
      <c r="A325" s="162" t="s">
        <v>336</v>
      </c>
      <c r="B325" s="30" t="s">
        <v>292</v>
      </c>
      <c r="C325" s="4">
        <v>0</v>
      </c>
      <c r="D325" s="27" t="str">
        <f t="shared" ref="D325:D326" si="100">IF($B325="N/A","N/A",IF(C325&gt;0,"No",IF(C325&lt;0,"No","Yes")))</f>
        <v>Yes</v>
      </c>
      <c r="E325" s="4">
        <v>0</v>
      </c>
      <c r="F325" s="27" t="str">
        <f t="shared" ref="F325:F326" si="101">IF($B325="N/A","N/A",IF(E325&gt;0,"No",IF(E325&lt;0,"No","Yes")))</f>
        <v>Yes</v>
      </c>
      <c r="G325" s="4">
        <v>0</v>
      </c>
      <c r="H325" s="27" t="str">
        <f t="shared" ref="H325:H326" si="102">IF($B325="N/A","N/A",IF(G325&gt;0,"No",IF(G325&lt;0,"No","Yes")))</f>
        <v>Yes</v>
      </c>
      <c r="I325" s="8" t="s">
        <v>1748</v>
      </c>
      <c r="J325" s="8" t="s">
        <v>1748</v>
      </c>
      <c r="K325" s="28" t="s">
        <v>738</v>
      </c>
      <c r="L325" s="111" t="str">
        <f t="shared" si="92"/>
        <v>N/A</v>
      </c>
    </row>
    <row r="326" spans="1:12" x14ac:dyDescent="0.25">
      <c r="A326" s="162" t="s">
        <v>337</v>
      </c>
      <c r="B326" s="30" t="s">
        <v>292</v>
      </c>
      <c r="C326" s="4">
        <v>3.5585017699999999E-2</v>
      </c>
      <c r="D326" s="27" t="str">
        <f t="shared" si="100"/>
        <v>No</v>
      </c>
      <c r="E326" s="4">
        <v>3.52095693E-2</v>
      </c>
      <c r="F326" s="27" t="str">
        <f t="shared" si="101"/>
        <v>No</v>
      </c>
      <c r="G326" s="4">
        <v>2.9627004299999999E-2</v>
      </c>
      <c r="H326" s="27" t="str">
        <f t="shared" si="102"/>
        <v>No</v>
      </c>
      <c r="I326" s="8">
        <v>-1.06</v>
      </c>
      <c r="J326" s="8">
        <v>-15.9</v>
      </c>
      <c r="K326" s="28" t="s">
        <v>738</v>
      </c>
      <c r="L326" s="111" t="str">
        <f t="shared" si="92"/>
        <v>No</v>
      </c>
    </row>
    <row r="327" spans="1:12" x14ac:dyDescent="0.25">
      <c r="A327" s="162" t="s">
        <v>99</v>
      </c>
      <c r="B327" s="30" t="s">
        <v>292</v>
      </c>
      <c r="C327" s="4">
        <v>0</v>
      </c>
      <c r="D327" s="27" t="str">
        <f>IF($B327="N/A","N/A",IF(C327&gt;0,"No",IF(C327&lt;0,"No","Yes")))</f>
        <v>Yes</v>
      </c>
      <c r="E327" s="4">
        <v>0</v>
      </c>
      <c r="F327" s="27" t="str">
        <f>IF($B327="N/A","N/A",IF(E327&gt;0,"No",IF(E327&lt;0,"No","Yes")))</f>
        <v>Yes</v>
      </c>
      <c r="G327" s="4">
        <v>0</v>
      </c>
      <c r="H327" s="27" t="str">
        <f>IF($B327="N/A","N/A",IF(G327&gt;0,"No",IF(G327&lt;0,"No","Yes")))</f>
        <v>Yes</v>
      </c>
      <c r="I327" s="8" t="s">
        <v>1748</v>
      </c>
      <c r="J327" s="8" t="s">
        <v>1748</v>
      </c>
      <c r="K327" s="28" t="s">
        <v>738</v>
      </c>
      <c r="L327" s="111" t="str">
        <f t="shared" si="92"/>
        <v>N/A</v>
      </c>
    </row>
    <row r="328" spans="1:12" x14ac:dyDescent="0.25">
      <c r="A328" s="162" t="s">
        <v>338</v>
      </c>
      <c r="B328" s="30" t="s">
        <v>292</v>
      </c>
      <c r="C328" s="4">
        <v>1.3827321199999999E-2</v>
      </c>
      <c r="D328" s="27" t="str">
        <f>IF($B328="N/A","N/A",IF(C328&gt;0,"No",IF(C328&lt;0,"No","Yes")))</f>
        <v>No</v>
      </c>
      <c r="E328" s="4">
        <v>1.3987363100000001E-2</v>
      </c>
      <c r="F328" s="27" t="str">
        <f>IF($B328="N/A","N/A",IF(E328&gt;0,"No",IF(E328&lt;0,"No","Yes")))</f>
        <v>No</v>
      </c>
      <c r="G328" s="4">
        <v>5.9992376000000004E-3</v>
      </c>
      <c r="H328" s="27" t="str">
        <f>IF($B328="N/A","N/A",IF(G328&gt;0,"No",IF(G328&lt;0,"No","Yes")))</f>
        <v>No</v>
      </c>
      <c r="I328" s="8">
        <v>1.157</v>
      </c>
      <c r="J328" s="8">
        <v>-57.1</v>
      </c>
      <c r="K328" s="28" t="s">
        <v>738</v>
      </c>
      <c r="L328" s="111" t="str">
        <f t="shared" si="92"/>
        <v>No</v>
      </c>
    </row>
    <row r="329" spans="1:12" x14ac:dyDescent="0.25">
      <c r="A329" s="162" t="s">
        <v>339</v>
      </c>
      <c r="B329" s="30" t="s">
        <v>292</v>
      </c>
      <c r="C329" s="4">
        <v>0</v>
      </c>
      <c r="D329" s="27" t="str">
        <f>IF($B329="N/A","N/A",IF(C329&gt;0,"No",IF(C329&lt;0,"No","Yes")))</f>
        <v>Yes</v>
      </c>
      <c r="E329" s="4">
        <v>0</v>
      </c>
      <c r="F329" s="27" t="str">
        <f>IF($B329="N/A","N/A",IF(E329&gt;0,"No",IF(E329&lt;0,"No","Yes")))</f>
        <v>Yes</v>
      </c>
      <c r="G329" s="4">
        <v>0</v>
      </c>
      <c r="H329" s="27" t="str">
        <f>IF($B329="N/A","N/A",IF(G329&gt;0,"No",IF(G329&lt;0,"No","Yes")))</f>
        <v>Yes</v>
      </c>
      <c r="I329" s="8" t="s">
        <v>1748</v>
      </c>
      <c r="J329" s="8" t="s">
        <v>1748</v>
      </c>
      <c r="K329" s="28" t="s">
        <v>738</v>
      </c>
      <c r="L329" s="111" t="str">
        <f t="shared" si="92"/>
        <v>N/A</v>
      </c>
    </row>
    <row r="330" spans="1:12" x14ac:dyDescent="0.25">
      <c r="A330" s="162" t="s">
        <v>1113</v>
      </c>
      <c r="B330" s="22" t="s">
        <v>213</v>
      </c>
      <c r="C330" s="4">
        <v>0</v>
      </c>
      <c r="D330" s="27" t="str">
        <f>IF($B330="N/A","N/A",IF(C330&gt;10,"No",IF(C330&lt;-10,"No","Yes")))</f>
        <v>N/A</v>
      </c>
      <c r="E330" s="4">
        <v>0</v>
      </c>
      <c r="F330" s="27" t="str">
        <f>IF($B330="N/A","N/A",IF(E330&gt;10,"No",IF(E330&lt;-10,"No","Yes")))</f>
        <v>N/A</v>
      </c>
      <c r="G330" s="4">
        <v>0</v>
      </c>
      <c r="H330" s="27" t="str">
        <f>IF($B330="N/A","N/A",IF(G330&gt;10,"No",IF(G330&lt;-10,"No","Yes")))</f>
        <v>N/A</v>
      </c>
      <c r="I330" s="8" t="s">
        <v>1748</v>
      </c>
      <c r="J330" s="8" t="s">
        <v>1748</v>
      </c>
      <c r="K330" s="28" t="s">
        <v>738</v>
      </c>
      <c r="L330" s="111" t="str">
        <f t="shared" si="92"/>
        <v>N/A</v>
      </c>
    </row>
    <row r="331" spans="1:12" x14ac:dyDescent="0.25">
      <c r="A331" s="162" t="s">
        <v>1114</v>
      </c>
      <c r="B331" s="22" t="s">
        <v>213</v>
      </c>
      <c r="C331" s="4">
        <v>0</v>
      </c>
      <c r="D331" s="27" t="str">
        <f>IF($B331="N/A","N/A",IF(C331&gt;10,"No",IF(C331&lt;-10,"No","Yes")))</f>
        <v>N/A</v>
      </c>
      <c r="E331" s="4">
        <v>0</v>
      </c>
      <c r="F331" s="27" t="str">
        <f>IF($B331="N/A","N/A",IF(E331&gt;10,"No",IF(E331&lt;-10,"No","Yes")))</f>
        <v>N/A</v>
      </c>
      <c r="G331" s="4">
        <v>0</v>
      </c>
      <c r="H331" s="27" t="str">
        <f>IF($B331="N/A","N/A",IF(G331&gt;10,"No",IF(G331&lt;-10,"No","Yes")))</f>
        <v>N/A</v>
      </c>
      <c r="I331" s="8" t="s">
        <v>1748</v>
      </c>
      <c r="J331" s="8" t="s">
        <v>1748</v>
      </c>
      <c r="K331" s="28" t="s">
        <v>738</v>
      </c>
      <c r="L331" s="111" t="str">
        <f t="shared" si="92"/>
        <v>N/A</v>
      </c>
    </row>
    <row r="332" spans="1:12" x14ac:dyDescent="0.25">
      <c r="A332" s="162" t="s">
        <v>1115</v>
      </c>
      <c r="B332" s="22" t="s">
        <v>213</v>
      </c>
      <c r="C332" s="4">
        <v>0</v>
      </c>
      <c r="D332" s="27" t="str">
        <f>IF($B332="N/A","N/A",IF(C332&gt;10,"No",IF(C332&lt;-10,"No","Yes")))</f>
        <v>N/A</v>
      </c>
      <c r="E332" s="4">
        <v>0</v>
      </c>
      <c r="F332" s="27" t="str">
        <f>IF($B332="N/A","N/A",IF(E332&gt;10,"No",IF(E332&lt;-10,"No","Yes")))</f>
        <v>N/A</v>
      </c>
      <c r="G332" s="4">
        <v>0</v>
      </c>
      <c r="H332" s="27" t="str">
        <f>IF($B332="N/A","N/A",IF(G332&gt;10,"No",IF(G332&lt;-10,"No","Yes")))</f>
        <v>N/A</v>
      </c>
      <c r="I332" s="8" t="s">
        <v>1748</v>
      </c>
      <c r="J332" s="8" t="s">
        <v>1748</v>
      </c>
      <c r="K332" s="28" t="s">
        <v>738</v>
      </c>
      <c r="L332" s="111" t="str">
        <f t="shared" si="92"/>
        <v>N/A</v>
      </c>
    </row>
    <row r="333" spans="1:12" x14ac:dyDescent="0.25">
      <c r="A333" s="162" t="s">
        <v>1116</v>
      </c>
      <c r="B333" s="22" t="s">
        <v>213</v>
      </c>
      <c r="C333" s="4">
        <v>0</v>
      </c>
      <c r="D333" s="27" t="str">
        <f>IF($B333="N/A","N/A",IF(C333&gt;10,"No",IF(C333&lt;-10,"No","Yes")))</f>
        <v>N/A</v>
      </c>
      <c r="E333" s="4">
        <v>0</v>
      </c>
      <c r="F333" s="27" t="str">
        <f>IF($B333="N/A","N/A",IF(E333&gt;10,"No",IF(E333&lt;-10,"No","Yes")))</f>
        <v>N/A</v>
      </c>
      <c r="G333" s="4">
        <v>0</v>
      </c>
      <c r="H333" s="27" t="str">
        <f>IF($B333="N/A","N/A",IF(G333&gt;10,"No",IF(G333&lt;-10,"No","Yes")))</f>
        <v>N/A</v>
      </c>
      <c r="I333" s="8" t="s">
        <v>1748</v>
      </c>
      <c r="J333" s="8" t="s">
        <v>1748</v>
      </c>
      <c r="K333" s="28" t="s">
        <v>738</v>
      </c>
      <c r="L333" s="111" t="str">
        <f t="shared" si="92"/>
        <v>N/A</v>
      </c>
    </row>
    <row r="334" spans="1:12" x14ac:dyDescent="0.25">
      <c r="A334" s="162" t="s">
        <v>1117</v>
      </c>
      <c r="B334" s="22" t="s">
        <v>293</v>
      </c>
      <c r="C334" s="4">
        <v>3.2765667574999999</v>
      </c>
      <c r="D334" s="27" t="str">
        <f>IF($B334="N/A","N/A",IF(C334&gt;15,"No",IF(C334&lt;2,"No","Yes")))</f>
        <v>Yes</v>
      </c>
      <c r="E334" s="4">
        <v>3.0620749530000002</v>
      </c>
      <c r="F334" s="27" t="str">
        <f>IF($B334="N/A","N/A",IF(E334&gt;15,"No",IF(E334&lt;2,"No","Yes")))</f>
        <v>Yes</v>
      </c>
      <c r="G334" s="4">
        <v>3.0392137860999999</v>
      </c>
      <c r="H334" s="27" t="str">
        <f>IF($B334="N/A","N/A",IF(G334&gt;15,"No",IF(G334&lt;2,"No","Yes")))</f>
        <v>Yes</v>
      </c>
      <c r="I334" s="8">
        <v>-6.55</v>
      </c>
      <c r="J334" s="8">
        <v>-0.747</v>
      </c>
      <c r="K334" s="28" t="s">
        <v>738</v>
      </c>
      <c r="L334" s="111" t="str">
        <f t="shared" si="92"/>
        <v>Yes</v>
      </c>
    </row>
    <row r="335" spans="1:12" x14ac:dyDescent="0.25">
      <c r="A335" s="162" t="s">
        <v>1118</v>
      </c>
      <c r="B335" s="22" t="s">
        <v>213</v>
      </c>
      <c r="C335" s="23">
        <v>0</v>
      </c>
      <c r="D335" s="27" t="str">
        <f>IF($B335="N/A","N/A",IF(C335&gt;10,"No",IF(C335&lt;-10,"No","Yes")))</f>
        <v>N/A</v>
      </c>
      <c r="E335" s="23">
        <v>0</v>
      </c>
      <c r="F335" s="27" t="str">
        <f>IF($B335="N/A","N/A",IF(E335&gt;10,"No",IF(E335&lt;-10,"No","Yes")))</f>
        <v>N/A</v>
      </c>
      <c r="G335" s="23">
        <v>0</v>
      </c>
      <c r="H335" s="27" t="str">
        <f>IF($B335="N/A","N/A",IF(G335&gt;10,"No",IF(G335&lt;-10,"No","Yes")))</f>
        <v>N/A</v>
      </c>
      <c r="I335" s="8" t="s">
        <v>1748</v>
      </c>
      <c r="J335" s="8" t="s">
        <v>1748</v>
      </c>
      <c r="K335" s="28" t="s">
        <v>738</v>
      </c>
      <c r="L335" s="111" t="str">
        <f t="shared" si="92"/>
        <v>N/A</v>
      </c>
    </row>
    <row r="336" spans="1:12" x14ac:dyDescent="0.25">
      <c r="A336" s="162" t="s">
        <v>1673</v>
      </c>
      <c r="B336" s="22" t="s">
        <v>213</v>
      </c>
      <c r="C336" s="23">
        <v>96237</v>
      </c>
      <c r="D336" s="27" t="str">
        <f>IF($B336="N/A","N/A",IF(C336&gt;10,"No",IF(C336&lt;-10,"No","Yes")))</f>
        <v>N/A</v>
      </c>
      <c r="E336" s="23">
        <v>96168</v>
      </c>
      <c r="F336" s="27" t="str">
        <f>IF($B336="N/A","N/A",IF(E336&gt;10,"No",IF(E336&lt;-10,"No","Yes")))</f>
        <v>N/A</v>
      </c>
      <c r="G336" s="23">
        <v>107936</v>
      </c>
      <c r="H336" s="27" t="str">
        <f>IF($B336="N/A","N/A",IF(G336&gt;10,"No",IF(G336&lt;-10,"No","Yes")))</f>
        <v>N/A</v>
      </c>
      <c r="I336" s="8">
        <v>-7.1999999999999995E-2</v>
      </c>
      <c r="J336" s="8">
        <v>12.24</v>
      </c>
      <c r="K336" s="28" t="s">
        <v>738</v>
      </c>
      <c r="L336" s="111" t="str">
        <f t="shared" si="92"/>
        <v>Yes</v>
      </c>
    </row>
    <row r="337" spans="1:12" x14ac:dyDescent="0.25">
      <c r="A337" s="162" t="s">
        <v>1674</v>
      </c>
      <c r="B337" s="22" t="s">
        <v>213</v>
      </c>
      <c r="C337" s="23">
        <v>3346</v>
      </c>
      <c r="D337" s="27" t="str">
        <f>IF($B337="N/A","N/A",IF(C337&gt;10,"No",IF(C337&lt;-10,"No","Yes")))</f>
        <v>N/A</v>
      </c>
      <c r="E337" s="23">
        <v>3019</v>
      </c>
      <c r="F337" s="27" t="str">
        <f>IF($B337="N/A","N/A",IF(E337&gt;10,"No",IF(E337&lt;-10,"No","Yes")))</f>
        <v>N/A</v>
      </c>
      <c r="G337" s="23">
        <v>3581</v>
      </c>
      <c r="H337" s="27" t="str">
        <f>IF($B337="N/A","N/A",IF(G337&gt;10,"No",IF(G337&lt;-10,"No","Yes")))</f>
        <v>N/A</v>
      </c>
      <c r="I337" s="8">
        <v>-9.77</v>
      </c>
      <c r="J337" s="8">
        <v>18.62</v>
      </c>
      <c r="K337" s="28" t="s">
        <v>738</v>
      </c>
      <c r="L337" s="111" t="str">
        <f t="shared" si="92"/>
        <v>No</v>
      </c>
    </row>
    <row r="338" spans="1:12" x14ac:dyDescent="0.25">
      <c r="A338" s="162" t="s">
        <v>1675</v>
      </c>
      <c r="B338" s="22" t="s">
        <v>213</v>
      </c>
      <c r="C338" s="23">
        <v>0</v>
      </c>
      <c r="D338" s="27" t="str">
        <f>IF($B338="N/A","N/A",IF(C338&gt;10,"No",IF(C338&lt;-10,"No","Yes")))</f>
        <v>N/A</v>
      </c>
      <c r="E338" s="23">
        <v>0</v>
      </c>
      <c r="F338" s="27" t="str">
        <f>IF($B338="N/A","N/A",IF(E338&gt;10,"No",IF(E338&lt;-10,"No","Yes")))</f>
        <v>N/A</v>
      </c>
      <c r="G338" s="23">
        <v>0</v>
      </c>
      <c r="H338" s="27" t="str">
        <f>IF($B338="N/A","N/A",IF(G338&gt;10,"No",IF(G338&lt;-10,"No","Yes")))</f>
        <v>N/A</v>
      </c>
      <c r="I338" s="8" t="s">
        <v>1748</v>
      </c>
      <c r="J338" s="8" t="s">
        <v>1748</v>
      </c>
      <c r="K338" s="28" t="s">
        <v>738</v>
      </c>
      <c r="L338" s="111" t="str">
        <f t="shared" si="92"/>
        <v>N/A</v>
      </c>
    </row>
    <row r="339" spans="1:12" x14ac:dyDescent="0.25">
      <c r="A339" s="165" t="s">
        <v>1676</v>
      </c>
      <c r="B339" s="119" t="s">
        <v>213</v>
      </c>
      <c r="C339" s="166">
        <v>0</v>
      </c>
      <c r="D339" s="151" t="str">
        <f>IF($B339="N/A","N/A",IF(C339&gt;10,"No",IF(C339&lt;-10,"No","Yes")))</f>
        <v>N/A</v>
      </c>
      <c r="E339" s="166">
        <v>0</v>
      </c>
      <c r="F339" s="151" t="str">
        <f>IF($B339="N/A","N/A",IF(E339&gt;10,"No",IF(E339&lt;-10,"No","Yes")))</f>
        <v>N/A</v>
      </c>
      <c r="G339" s="166">
        <v>0</v>
      </c>
      <c r="H339" s="151" t="str">
        <f>IF($B339="N/A","N/A",IF(G339&gt;10,"No",IF(G339&lt;-10,"No","Yes")))</f>
        <v>N/A</v>
      </c>
      <c r="I339" s="152" t="s">
        <v>1748</v>
      </c>
      <c r="J339" s="152" t="s">
        <v>1748</v>
      </c>
      <c r="K339" s="167" t="s">
        <v>738</v>
      </c>
      <c r="L339" s="122" t="str">
        <f t="shared" si="92"/>
        <v>N/A</v>
      </c>
    </row>
    <row r="340" spans="1:12" s="13" customFormat="1" ht="12" customHeight="1" x14ac:dyDescent="0.25">
      <c r="A340" s="197" t="s">
        <v>1633</v>
      </c>
      <c r="B340" s="198"/>
      <c r="C340" s="198"/>
      <c r="D340" s="198"/>
      <c r="E340" s="198"/>
      <c r="F340" s="198"/>
      <c r="G340" s="198"/>
      <c r="H340" s="198"/>
      <c r="I340" s="198"/>
      <c r="J340" s="198"/>
      <c r="K340" s="198"/>
      <c r="L340" s="199"/>
    </row>
    <row r="341" spans="1:12" s="13" customFormat="1" ht="12.75" customHeight="1" x14ac:dyDescent="0.25">
      <c r="A341" s="192" t="s">
        <v>1631</v>
      </c>
      <c r="B341" s="193"/>
      <c r="C341" s="193"/>
      <c r="D341" s="193"/>
      <c r="E341" s="193"/>
      <c r="F341" s="193"/>
      <c r="G341" s="193"/>
      <c r="H341" s="193"/>
      <c r="I341" s="193"/>
      <c r="J341" s="193"/>
      <c r="K341" s="193"/>
      <c r="L341" s="194"/>
    </row>
    <row r="342" spans="1:12" s="13" customFormat="1" x14ac:dyDescent="0.25">
      <c r="A342" s="195" t="s">
        <v>1732</v>
      </c>
      <c r="B342" s="195"/>
      <c r="C342" s="195"/>
      <c r="D342" s="195"/>
      <c r="E342" s="195"/>
      <c r="F342" s="195"/>
      <c r="G342" s="195"/>
      <c r="H342" s="195"/>
      <c r="I342" s="195"/>
      <c r="J342" s="195"/>
      <c r="K342" s="195"/>
      <c r="L342" s="196"/>
    </row>
    <row r="343" spans="1:12" x14ac:dyDescent="0.25">
      <c r="A343" s="33"/>
    </row>
    <row r="344" spans="1:12" x14ac:dyDescent="0.25">
      <c r="A344" s="2"/>
    </row>
    <row r="345" spans="1:12" x14ac:dyDescent="0.25">
      <c r="A345" s="2"/>
    </row>
    <row r="346" spans="1:12" x14ac:dyDescent="0.25">
      <c r="A346" s="33"/>
    </row>
    <row r="347" spans="1:12" x14ac:dyDescent="0.25">
      <c r="A347" s="35"/>
    </row>
    <row r="348" spans="1:12" x14ac:dyDescent="0.25">
      <c r="A348" s="35"/>
    </row>
    <row r="349" spans="1:12" x14ac:dyDescent="0.25">
      <c r="A349" s="35"/>
    </row>
    <row r="350" spans="1:12" x14ac:dyDescent="0.25">
      <c r="A350" s="35"/>
    </row>
    <row r="351" spans="1:12" x14ac:dyDescent="0.25">
      <c r="A351" s="35"/>
    </row>
    <row r="352" spans="1:12" x14ac:dyDescent="0.25">
      <c r="A352" s="35"/>
    </row>
    <row r="353" spans="1:1" x14ac:dyDescent="0.25">
      <c r="A353" s="35"/>
    </row>
    <row r="354" spans="1:1" x14ac:dyDescent="0.25">
      <c r="A354" s="35"/>
    </row>
    <row r="355" spans="1:1" x14ac:dyDescent="0.25">
      <c r="A355" s="33"/>
    </row>
    <row r="356" spans="1:1" x14ac:dyDescent="0.25">
      <c r="A356" s="33"/>
    </row>
    <row r="357" spans="1:1" x14ac:dyDescent="0.25">
      <c r="A357" s="33"/>
    </row>
    <row r="358" spans="1:1" x14ac:dyDescent="0.25">
      <c r="A358" s="33"/>
    </row>
    <row r="359" spans="1:1" x14ac:dyDescent="0.25">
      <c r="A359" s="33"/>
    </row>
    <row r="360" spans="1:1" x14ac:dyDescent="0.25">
      <c r="A360" s="33"/>
    </row>
    <row r="361" spans="1:1" x14ac:dyDescent="0.25">
      <c r="A361" s="33"/>
    </row>
    <row r="362" spans="1:1" x14ac:dyDescent="0.25">
      <c r="A362" s="33"/>
    </row>
  </sheetData>
  <mergeCells count="7">
    <mergeCell ref="A342:L342"/>
    <mergeCell ref="A2:L2"/>
    <mergeCell ref="A340:L340"/>
    <mergeCell ref="A341:L341"/>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9"/>
  <sheetViews>
    <sheetView tabSelected="1" topLeftCell="A55" zoomScaleNormal="100" workbookViewId="0">
      <selection activeCell="A11" sqref="A11"/>
    </sheetView>
  </sheetViews>
  <sheetFormatPr defaultColWidth="9.1796875" defaultRowHeight="12.5" x14ac:dyDescent="0.25"/>
  <cols>
    <col min="1" max="1" width="77.26953125" style="77" customWidth="1"/>
    <col min="2" max="2" width="10.7265625" style="51" customWidth="1"/>
    <col min="3" max="3" width="14.7265625" style="51" customWidth="1"/>
    <col min="4" max="4" width="7.7265625" style="51" customWidth="1"/>
    <col min="5" max="5" width="14.7265625" style="51" customWidth="1"/>
    <col min="6" max="6" width="7.7265625" style="51" customWidth="1"/>
    <col min="7" max="7" width="14.7265625" style="51" customWidth="1"/>
    <col min="8" max="8" width="7.7265625" style="51" customWidth="1"/>
    <col min="9" max="10" width="10.7265625" style="51" customWidth="1"/>
    <col min="11" max="11" width="12.7265625" style="51" customWidth="1"/>
    <col min="12" max="16384" width="9.1796875" style="51"/>
  </cols>
  <sheetData>
    <row r="1" spans="1:1" s="79" customFormat="1" x14ac:dyDescent="0.25">
      <c r="A1" s="79" t="s">
        <v>742</v>
      </c>
    </row>
    <row r="2" spans="1:1" s="79" customFormat="1" x14ac:dyDescent="0.25">
      <c r="A2" s="92" t="s">
        <v>1632</v>
      </c>
    </row>
    <row r="3" spans="1:1" s="79" customFormat="1" x14ac:dyDescent="0.25">
      <c r="A3" s="81" t="s">
        <v>1629</v>
      </c>
    </row>
    <row r="4" spans="1:1" s="79" customFormat="1" x14ac:dyDescent="0.25">
      <c r="A4" s="82" t="s">
        <v>1672</v>
      </c>
    </row>
    <row r="5" spans="1:1" s="79" customFormat="1" x14ac:dyDescent="0.25">
      <c r="A5" s="80" t="s">
        <v>1630</v>
      </c>
    </row>
    <row r="6" spans="1:1" s="79" customFormat="1" x14ac:dyDescent="0.25">
      <c r="A6" s="80" t="s">
        <v>743</v>
      </c>
    </row>
    <row r="7" spans="1:1" x14ac:dyDescent="0.25">
      <c r="A7" s="82" t="s">
        <v>744</v>
      </c>
    </row>
    <row r="8" spans="1:1" x14ac:dyDescent="0.25">
      <c r="A8" s="92" t="s">
        <v>1632</v>
      </c>
    </row>
    <row r="9" spans="1:1" x14ac:dyDescent="0.25">
      <c r="A9" s="78" t="s">
        <v>745</v>
      </c>
    </row>
    <row r="10" spans="1:1" x14ac:dyDescent="0.25">
      <c r="A10" s="11" t="s">
        <v>746</v>
      </c>
    </row>
    <row r="11" spans="1:1" x14ac:dyDescent="0.25">
      <c r="A11" s="11" t="s">
        <v>747</v>
      </c>
    </row>
    <row r="12" spans="1:1" x14ac:dyDescent="0.25">
      <c r="A12" s="11" t="s">
        <v>748</v>
      </c>
    </row>
    <row r="13" spans="1:1" x14ac:dyDescent="0.25">
      <c r="A13" s="11" t="s">
        <v>749</v>
      </c>
    </row>
    <row r="14" spans="1:1" x14ac:dyDescent="0.25">
      <c r="A14" s="11" t="s">
        <v>750</v>
      </c>
    </row>
    <row r="15" spans="1:1" x14ac:dyDescent="0.25">
      <c r="A15" s="11" t="s">
        <v>751</v>
      </c>
    </row>
    <row r="16" spans="1:1" x14ac:dyDescent="0.25">
      <c r="A16" s="11" t="s">
        <v>752</v>
      </c>
    </row>
    <row r="17" spans="1:1" x14ac:dyDescent="0.25">
      <c r="A17" s="11" t="s">
        <v>753</v>
      </c>
    </row>
    <row r="18" spans="1:1" x14ac:dyDescent="0.25">
      <c r="A18" s="11" t="s">
        <v>754</v>
      </c>
    </row>
    <row r="19" spans="1:1" x14ac:dyDescent="0.25">
      <c r="A19" s="11" t="s">
        <v>755</v>
      </c>
    </row>
    <row r="20" spans="1:1" x14ac:dyDescent="0.25">
      <c r="A20" s="11" t="s">
        <v>756</v>
      </c>
    </row>
    <row r="21" spans="1:1" x14ac:dyDescent="0.25">
      <c r="A21" s="11" t="s">
        <v>757</v>
      </c>
    </row>
    <row r="22" spans="1:1" x14ac:dyDescent="0.25">
      <c r="A22" s="11" t="s">
        <v>758</v>
      </c>
    </row>
    <row r="23" spans="1:1" x14ac:dyDescent="0.25">
      <c r="A23" s="11" t="s">
        <v>759</v>
      </c>
    </row>
    <row r="24" spans="1:1" x14ac:dyDescent="0.25">
      <c r="A24" s="11" t="s">
        <v>760</v>
      </c>
    </row>
    <row r="25" spans="1:1" x14ac:dyDescent="0.25">
      <c r="A25" s="11" t="s">
        <v>761</v>
      </c>
    </row>
    <row r="26" spans="1:1" x14ac:dyDescent="0.25">
      <c r="A26" s="11" t="s">
        <v>762</v>
      </c>
    </row>
    <row r="27" spans="1:1" x14ac:dyDescent="0.25">
      <c r="A27" s="11" t="s">
        <v>763</v>
      </c>
    </row>
    <row r="28" spans="1:1" x14ac:dyDescent="0.25">
      <c r="A28" s="11" t="s">
        <v>764</v>
      </c>
    </row>
    <row r="29" spans="1:1" x14ac:dyDescent="0.25">
      <c r="A29" s="11" t="s">
        <v>765</v>
      </c>
    </row>
    <row r="30" spans="1:1" x14ac:dyDescent="0.25">
      <c r="A30" s="11" t="s">
        <v>766</v>
      </c>
    </row>
    <row r="31" spans="1:1" x14ac:dyDescent="0.25">
      <c r="A31" s="11" t="s">
        <v>767</v>
      </c>
    </row>
    <row r="32" spans="1:1" x14ac:dyDescent="0.25">
      <c r="A32" s="11" t="s">
        <v>768</v>
      </c>
    </row>
    <row r="33" spans="1:1" x14ac:dyDescent="0.25">
      <c r="A33" s="11" t="s">
        <v>769</v>
      </c>
    </row>
    <row r="34" spans="1:1" x14ac:dyDescent="0.25">
      <c r="A34" s="11" t="s">
        <v>770</v>
      </c>
    </row>
    <row r="35" spans="1:1" x14ac:dyDescent="0.25">
      <c r="A35" s="11" t="s">
        <v>771</v>
      </c>
    </row>
    <row r="36" spans="1:1" x14ac:dyDescent="0.25">
      <c r="A36" s="11" t="s">
        <v>772</v>
      </c>
    </row>
    <row r="37" spans="1:1" x14ac:dyDescent="0.25">
      <c r="A37" s="11" t="s">
        <v>773</v>
      </c>
    </row>
    <row r="38" spans="1:1" x14ac:dyDescent="0.25">
      <c r="A38" s="11" t="s">
        <v>774</v>
      </c>
    </row>
    <row r="39" spans="1:1" x14ac:dyDescent="0.25">
      <c r="A39" s="11" t="s">
        <v>775</v>
      </c>
    </row>
    <row r="40" spans="1:1" x14ac:dyDescent="0.25">
      <c r="A40" s="11" t="s">
        <v>776</v>
      </c>
    </row>
    <row r="41" spans="1:1" x14ac:dyDescent="0.25">
      <c r="A41" s="11" t="s">
        <v>777</v>
      </c>
    </row>
    <row r="42" spans="1:1" x14ac:dyDescent="0.25">
      <c r="A42" s="11" t="s">
        <v>778</v>
      </c>
    </row>
    <row r="43" spans="1:1" x14ac:dyDescent="0.25">
      <c r="A43" s="11" t="s">
        <v>779</v>
      </c>
    </row>
    <row r="44" spans="1:1" x14ac:dyDescent="0.25">
      <c r="A44" s="11" t="s">
        <v>780</v>
      </c>
    </row>
    <row r="45" spans="1:1" x14ac:dyDescent="0.25">
      <c r="A45" s="11" t="s">
        <v>781</v>
      </c>
    </row>
    <row r="46" spans="1:1" x14ac:dyDescent="0.25">
      <c r="A46" s="11" t="s">
        <v>782</v>
      </c>
    </row>
    <row r="47" spans="1:1" x14ac:dyDescent="0.25">
      <c r="A47" s="11" t="s">
        <v>783</v>
      </c>
    </row>
    <row r="48" spans="1:1" x14ac:dyDescent="0.25">
      <c r="A48" s="11" t="s">
        <v>784</v>
      </c>
    </row>
    <row r="49" spans="1:1" x14ac:dyDescent="0.25">
      <c r="A49" s="11" t="s">
        <v>785</v>
      </c>
    </row>
    <row r="50" spans="1:1" x14ac:dyDescent="0.25">
      <c r="A50" s="11" t="s">
        <v>786</v>
      </c>
    </row>
    <row r="51" spans="1:1" x14ac:dyDescent="0.25">
      <c r="A51" s="11" t="s">
        <v>787</v>
      </c>
    </row>
    <row r="52" spans="1:1" x14ac:dyDescent="0.25">
      <c r="A52" s="11" t="s">
        <v>788</v>
      </c>
    </row>
    <row r="53" spans="1:1" x14ac:dyDescent="0.25">
      <c r="A53" s="11" t="s">
        <v>789</v>
      </c>
    </row>
    <row r="54" spans="1:1" x14ac:dyDescent="0.25">
      <c r="A54" s="11" t="s">
        <v>790</v>
      </c>
    </row>
    <row r="55" spans="1:1" x14ac:dyDescent="0.25">
      <c r="A55" s="11" t="s">
        <v>791</v>
      </c>
    </row>
    <row r="56" spans="1:1" x14ac:dyDescent="0.25">
      <c r="A56" s="11" t="s">
        <v>792</v>
      </c>
    </row>
    <row r="57" spans="1:1" x14ac:dyDescent="0.25">
      <c r="A57" s="11" t="s">
        <v>793</v>
      </c>
    </row>
    <row r="58" spans="1:1" x14ac:dyDescent="0.25">
      <c r="A58" s="11" t="s">
        <v>794</v>
      </c>
    </row>
    <row r="59" spans="1:1" x14ac:dyDescent="0.25">
      <c r="A59" s="11" t="s">
        <v>795</v>
      </c>
    </row>
    <row r="60" spans="1:1" x14ac:dyDescent="0.25">
      <c r="A60" s="11" t="s">
        <v>796</v>
      </c>
    </row>
    <row r="61" spans="1:1" x14ac:dyDescent="0.25">
      <c r="A61" s="11" t="s">
        <v>1693</v>
      </c>
    </row>
    <row r="62" spans="1:1" x14ac:dyDescent="0.25">
      <c r="A62" s="11" t="s">
        <v>797</v>
      </c>
    </row>
    <row r="63" spans="1:1" x14ac:dyDescent="0.25">
      <c r="A63" s="11" t="s">
        <v>798</v>
      </c>
    </row>
    <row r="64" spans="1:1" x14ac:dyDescent="0.25">
      <c r="A64" s="11" t="s">
        <v>799</v>
      </c>
    </row>
    <row r="65" spans="1:1" x14ac:dyDescent="0.25">
      <c r="A65" s="11" t="s">
        <v>800</v>
      </c>
    </row>
    <row r="66" spans="1:1" x14ac:dyDescent="0.25">
      <c r="A66" s="11" t="s">
        <v>801</v>
      </c>
    </row>
    <row r="67" spans="1:1" x14ac:dyDescent="0.25">
      <c r="A67" s="11" t="s">
        <v>802</v>
      </c>
    </row>
    <row r="68" spans="1:1" x14ac:dyDescent="0.25">
      <c r="A68" s="11" t="s">
        <v>803</v>
      </c>
    </row>
    <row r="69" spans="1:1" x14ac:dyDescent="0.25">
      <c r="A69" s="11" t="s">
        <v>804</v>
      </c>
    </row>
    <row r="70" spans="1:1" x14ac:dyDescent="0.25">
      <c r="A70" s="11" t="s">
        <v>805</v>
      </c>
    </row>
    <row r="71" spans="1:1" x14ac:dyDescent="0.25">
      <c r="A71" s="11" t="s">
        <v>806</v>
      </c>
    </row>
    <row r="72" spans="1:1" x14ac:dyDescent="0.25">
      <c r="A72" s="11" t="s">
        <v>807</v>
      </c>
    </row>
    <row r="73" spans="1:1" x14ac:dyDescent="0.25">
      <c r="A73" s="11" t="s">
        <v>808</v>
      </c>
    </row>
    <row r="74" spans="1:1" x14ac:dyDescent="0.25">
      <c r="A74" s="11" t="s">
        <v>809</v>
      </c>
    </row>
    <row r="75" spans="1:1" x14ac:dyDescent="0.25">
      <c r="A75" s="11" t="s">
        <v>810</v>
      </c>
    </row>
    <row r="76" spans="1:1" x14ac:dyDescent="0.25">
      <c r="A76" s="11" t="s">
        <v>811</v>
      </c>
    </row>
    <row r="77" spans="1:1" x14ac:dyDescent="0.25">
      <c r="A77" s="11" t="s">
        <v>812</v>
      </c>
    </row>
    <row r="78" spans="1:1" x14ac:dyDescent="0.25">
      <c r="A78" s="11" t="s">
        <v>813</v>
      </c>
    </row>
    <row r="79" spans="1:1" x14ac:dyDescent="0.25">
      <c r="A79" s="106" t="s">
        <v>1732</v>
      </c>
    </row>
  </sheetData>
  <printOptions headings="1"/>
  <pageMargins left="0.75" right="0.75" top="1" bottom="0.75" header="0.5" footer="0.5"/>
  <pageSetup scale="63" orientation="landscape" useFirstPageNumber="1" r:id="rId1"/>
  <headerFooter alignWithMargins="0">
    <oddFooter>&amp;R&amp;A Page &amp;P</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P174"/>
  <sheetViews>
    <sheetView zoomScaleNormal="100" zoomScaleSheetLayoutView="70" workbookViewId="0">
      <pane xSplit="2" ySplit="5" topLeftCell="G161"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34" customWidth="1"/>
    <col min="2" max="2" width="16.81640625" style="34"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26.81640625" style="13" customWidth="1"/>
    <col min="12" max="12" width="24.453125" style="26" customWidth="1"/>
    <col min="13" max="16384" width="9.1796875" style="26"/>
  </cols>
  <sheetData>
    <row r="1" spans="1:12" s="12" customFormat="1" ht="18.75" customHeight="1" x14ac:dyDescent="0.25">
      <c r="A1" s="183" t="s">
        <v>1726</v>
      </c>
      <c r="B1" s="184"/>
      <c r="C1" s="184"/>
      <c r="D1" s="184"/>
      <c r="E1" s="184"/>
      <c r="F1" s="184"/>
      <c r="G1" s="184"/>
      <c r="H1" s="184"/>
      <c r="I1" s="184"/>
      <c r="J1" s="184"/>
      <c r="K1" s="184"/>
      <c r="L1" s="185"/>
    </row>
    <row r="2" spans="1:12" ht="24.75" customHeight="1" x14ac:dyDescent="0.3">
      <c r="A2" s="206" t="s">
        <v>1592</v>
      </c>
      <c r="B2" s="207"/>
      <c r="C2" s="207"/>
      <c r="D2" s="207"/>
      <c r="E2" s="207"/>
      <c r="F2" s="207"/>
      <c r="G2" s="207"/>
      <c r="H2" s="207"/>
      <c r="I2" s="207"/>
      <c r="J2" s="207"/>
      <c r="K2" s="207"/>
      <c r="L2" s="208"/>
    </row>
    <row r="3" spans="1:12" s="13" customFormat="1" ht="13" x14ac:dyDescent="0.3">
      <c r="A3" s="189" t="s">
        <v>1747</v>
      </c>
      <c r="B3" s="190"/>
      <c r="C3" s="190"/>
      <c r="D3" s="190"/>
      <c r="E3" s="190"/>
      <c r="F3" s="190"/>
      <c r="G3" s="190"/>
      <c r="H3" s="190"/>
      <c r="I3" s="190"/>
      <c r="J3" s="190"/>
      <c r="K3" s="190"/>
      <c r="L3" s="191"/>
    </row>
    <row r="4" spans="1:12" s="13" customFormat="1" ht="13" x14ac:dyDescent="0.3">
      <c r="A4" s="203" t="s">
        <v>648</v>
      </c>
      <c r="B4" s="204"/>
      <c r="C4" s="204"/>
      <c r="D4" s="204"/>
      <c r="E4" s="204"/>
      <c r="F4" s="204"/>
      <c r="G4" s="204"/>
      <c r="H4" s="204"/>
      <c r="I4" s="204"/>
      <c r="J4" s="204"/>
      <c r="K4" s="204"/>
      <c r="L4" s="205"/>
    </row>
    <row r="5" spans="1:12" ht="52" x14ac:dyDescent="0.3">
      <c r="A5" s="146" t="s">
        <v>11</v>
      </c>
      <c r="B5" s="115" t="s">
        <v>212</v>
      </c>
      <c r="C5" s="115" t="s">
        <v>649</v>
      </c>
      <c r="D5" s="115" t="s">
        <v>1724</v>
      </c>
      <c r="E5" s="115" t="s">
        <v>1694</v>
      </c>
      <c r="F5" s="115" t="s">
        <v>1721</v>
      </c>
      <c r="G5" s="115" t="s">
        <v>1718</v>
      </c>
      <c r="H5" s="115" t="s">
        <v>1719</v>
      </c>
      <c r="I5" s="147" t="s">
        <v>1725</v>
      </c>
      <c r="J5" s="147" t="s">
        <v>1722</v>
      </c>
      <c r="K5" s="148" t="s">
        <v>741</v>
      </c>
      <c r="L5" s="149" t="s">
        <v>740</v>
      </c>
    </row>
    <row r="6" spans="1:12" x14ac:dyDescent="0.25">
      <c r="A6" s="143" t="s">
        <v>58</v>
      </c>
      <c r="B6" s="30" t="s">
        <v>213</v>
      </c>
      <c r="C6" s="10">
        <v>7092170633</v>
      </c>
      <c r="D6" s="7" t="str">
        <f t="shared" ref="D6:D12" si="0">IF($B6="N/A","N/A",IF(C6&gt;10,"No",IF(C6&lt;-10,"No","Yes")))</f>
        <v>N/A</v>
      </c>
      <c r="E6" s="10">
        <v>7186221638</v>
      </c>
      <c r="F6" s="7" t="str">
        <f t="shared" ref="F6:F12" si="1">IF($B6="N/A","N/A",IF(E6&gt;10,"No",IF(E6&lt;-10,"No","Yes")))</f>
        <v>N/A</v>
      </c>
      <c r="G6" s="10">
        <v>7572439214</v>
      </c>
      <c r="H6" s="7" t="str">
        <f t="shared" ref="H6:H12" si="2">IF($B6="N/A","N/A",IF(G6&gt;10,"No",IF(G6&lt;-10,"No","Yes")))</f>
        <v>N/A</v>
      </c>
      <c r="I6" s="8">
        <v>1.3260000000000001</v>
      </c>
      <c r="J6" s="8">
        <v>5.3739999999999997</v>
      </c>
      <c r="K6" s="30" t="s">
        <v>736</v>
      </c>
      <c r="L6" s="111" t="str">
        <f t="shared" ref="L6:L13" si="3">IF(J6="Div by 0", "N/A", IF(K6="N/A","N/A", IF(J6&gt;VALUE(MID(K6,1,2)), "No", IF(J6&lt;-1*VALUE(MID(K6,1,2)), "No", "Yes"))))</f>
        <v>Yes</v>
      </c>
    </row>
    <row r="7" spans="1:12" x14ac:dyDescent="0.25">
      <c r="A7" s="143" t="s">
        <v>1119</v>
      </c>
      <c r="B7" s="30" t="s">
        <v>213</v>
      </c>
      <c r="C7" s="10">
        <v>6085.5740809999998</v>
      </c>
      <c r="D7" s="7" t="str">
        <f t="shared" si="0"/>
        <v>N/A</v>
      </c>
      <c r="E7" s="10">
        <v>5873.6826412999999</v>
      </c>
      <c r="F7" s="7" t="str">
        <f t="shared" si="1"/>
        <v>N/A</v>
      </c>
      <c r="G7" s="10">
        <v>5933.1743415000001</v>
      </c>
      <c r="H7" s="7" t="str">
        <f t="shared" si="2"/>
        <v>N/A</v>
      </c>
      <c r="I7" s="8">
        <v>-3.48</v>
      </c>
      <c r="J7" s="8">
        <v>1.0129999999999999</v>
      </c>
      <c r="K7" s="30" t="s">
        <v>736</v>
      </c>
      <c r="L7" s="111" t="str">
        <f t="shared" si="3"/>
        <v>Yes</v>
      </c>
    </row>
    <row r="8" spans="1:12" x14ac:dyDescent="0.25">
      <c r="A8" s="143" t="s">
        <v>721</v>
      </c>
      <c r="B8" s="30" t="s">
        <v>213</v>
      </c>
      <c r="C8" s="10">
        <v>762</v>
      </c>
      <c r="D8" s="7" t="str">
        <f t="shared" si="0"/>
        <v>N/A</v>
      </c>
      <c r="E8" s="10">
        <v>740</v>
      </c>
      <c r="F8" s="7" t="str">
        <f t="shared" si="1"/>
        <v>N/A</v>
      </c>
      <c r="G8" s="10">
        <v>862</v>
      </c>
      <c r="H8" s="7" t="str">
        <f t="shared" si="2"/>
        <v>N/A</v>
      </c>
      <c r="I8" s="8">
        <v>-2.89</v>
      </c>
      <c r="J8" s="8">
        <v>16.489999999999998</v>
      </c>
      <c r="K8" s="30" t="s">
        <v>736</v>
      </c>
      <c r="L8" s="111" t="str">
        <f t="shared" si="3"/>
        <v>Yes</v>
      </c>
    </row>
    <row r="9" spans="1:12" x14ac:dyDescent="0.25">
      <c r="A9" s="143" t="s">
        <v>722</v>
      </c>
      <c r="B9" s="30" t="s">
        <v>213</v>
      </c>
      <c r="C9" s="10">
        <v>1680</v>
      </c>
      <c r="D9" s="7" t="str">
        <f t="shared" si="0"/>
        <v>N/A</v>
      </c>
      <c r="E9" s="10">
        <v>1633</v>
      </c>
      <c r="F9" s="7" t="str">
        <f t="shared" si="1"/>
        <v>N/A</v>
      </c>
      <c r="G9" s="10">
        <v>1645</v>
      </c>
      <c r="H9" s="7" t="str">
        <f t="shared" si="2"/>
        <v>N/A</v>
      </c>
      <c r="I9" s="8">
        <v>-2.8</v>
      </c>
      <c r="J9" s="8">
        <v>0.73480000000000001</v>
      </c>
      <c r="K9" s="30" t="s">
        <v>736</v>
      </c>
      <c r="L9" s="111" t="str">
        <f t="shared" si="3"/>
        <v>Yes</v>
      </c>
    </row>
    <row r="10" spans="1:12" x14ac:dyDescent="0.25">
      <c r="A10" s="143" t="s">
        <v>723</v>
      </c>
      <c r="B10" s="30" t="s">
        <v>213</v>
      </c>
      <c r="C10" s="10">
        <v>3899</v>
      </c>
      <c r="D10" s="7" t="str">
        <f t="shared" si="0"/>
        <v>N/A</v>
      </c>
      <c r="E10" s="10">
        <v>3659</v>
      </c>
      <c r="F10" s="7" t="str">
        <f t="shared" si="1"/>
        <v>N/A</v>
      </c>
      <c r="G10" s="10">
        <v>3630</v>
      </c>
      <c r="H10" s="7" t="str">
        <f t="shared" si="2"/>
        <v>N/A</v>
      </c>
      <c r="I10" s="8">
        <v>-6.16</v>
      </c>
      <c r="J10" s="8">
        <v>-0.79300000000000004</v>
      </c>
      <c r="K10" s="30" t="s">
        <v>736</v>
      </c>
      <c r="L10" s="111" t="str">
        <f t="shared" si="3"/>
        <v>Yes</v>
      </c>
    </row>
    <row r="11" spans="1:12" x14ac:dyDescent="0.25">
      <c r="A11" s="143" t="s">
        <v>724</v>
      </c>
      <c r="B11" s="30" t="s">
        <v>213</v>
      </c>
      <c r="C11" s="10">
        <v>24237</v>
      </c>
      <c r="D11" s="7" t="str">
        <f t="shared" si="0"/>
        <v>N/A</v>
      </c>
      <c r="E11" s="10">
        <v>22901</v>
      </c>
      <c r="F11" s="7" t="str">
        <f t="shared" si="1"/>
        <v>N/A</v>
      </c>
      <c r="G11" s="10">
        <v>22308</v>
      </c>
      <c r="H11" s="7" t="str">
        <f t="shared" si="2"/>
        <v>N/A</v>
      </c>
      <c r="I11" s="8">
        <v>-5.51</v>
      </c>
      <c r="J11" s="8">
        <v>-2.59</v>
      </c>
      <c r="K11" s="30" t="s">
        <v>736</v>
      </c>
      <c r="L11" s="111" t="str">
        <f t="shared" si="3"/>
        <v>Yes</v>
      </c>
    </row>
    <row r="12" spans="1:12" x14ac:dyDescent="0.25">
      <c r="A12" s="143" t="s">
        <v>725</v>
      </c>
      <c r="B12" s="30" t="s">
        <v>213</v>
      </c>
      <c r="C12" s="10">
        <v>78917</v>
      </c>
      <c r="D12" s="7" t="str">
        <f t="shared" si="0"/>
        <v>N/A</v>
      </c>
      <c r="E12" s="10">
        <v>79964</v>
      </c>
      <c r="F12" s="7" t="str">
        <f t="shared" si="1"/>
        <v>N/A</v>
      </c>
      <c r="G12" s="10">
        <v>84493</v>
      </c>
      <c r="H12" s="7" t="str">
        <f t="shared" si="2"/>
        <v>N/A</v>
      </c>
      <c r="I12" s="8">
        <v>1.327</v>
      </c>
      <c r="J12" s="8">
        <v>5.6639999999999997</v>
      </c>
      <c r="K12" s="30" t="s">
        <v>736</v>
      </c>
      <c r="L12" s="111" t="str">
        <f t="shared" si="3"/>
        <v>Yes</v>
      </c>
    </row>
    <row r="13" spans="1:12" x14ac:dyDescent="0.25">
      <c r="A13" s="143" t="s">
        <v>74</v>
      </c>
      <c r="B13" s="30" t="s">
        <v>213</v>
      </c>
      <c r="C13" s="10">
        <v>1640934</v>
      </c>
      <c r="D13" s="7" t="str">
        <f>IF($B13="N/A","N/A",IF(C13&gt;10,"No",IF(C13&lt;-10,"No","Yes")))</f>
        <v>N/A</v>
      </c>
      <c r="E13" s="10">
        <v>4199200</v>
      </c>
      <c r="F13" s="7" t="str">
        <f>IF($B13="N/A","N/A",IF(E13&gt;10,"No",IF(E13&lt;-10,"No","Yes")))</f>
        <v>N/A</v>
      </c>
      <c r="G13" s="10">
        <v>3114538</v>
      </c>
      <c r="H13" s="7" t="str">
        <f>IF($B13="N/A","N/A",IF(G13&gt;10,"No",IF(G13&lt;-10,"No","Yes")))</f>
        <v>N/A</v>
      </c>
      <c r="I13" s="8">
        <v>155.9</v>
      </c>
      <c r="J13" s="8">
        <v>-25.8</v>
      </c>
      <c r="K13" s="30" t="s">
        <v>736</v>
      </c>
      <c r="L13" s="111" t="str">
        <f t="shared" si="3"/>
        <v>Yes</v>
      </c>
    </row>
    <row r="14" spans="1:12" x14ac:dyDescent="0.25">
      <c r="A14" s="159" t="s">
        <v>157</v>
      </c>
      <c r="B14" s="22" t="s">
        <v>213</v>
      </c>
      <c r="C14" s="4">
        <v>13.548142409</v>
      </c>
      <c r="D14" s="27" t="str">
        <f t="shared" ref="D14:D18" si="4">IF($B14="N/A","N/A",IF(C14&gt;10,"No",IF(C14&lt;-10,"No","Yes")))</f>
        <v>N/A</v>
      </c>
      <c r="E14" s="4">
        <v>14.097384387</v>
      </c>
      <c r="F14" s="27" t="str">
        <f t="shared" ref="F14:F18" si="5">IF($B14="N/A","N/A",IF(E14&gt;10,"No",IF(E14&lt;-10,"No","Yes")))</f>
        <v>N/A</v>
      </c>
      <c r="G14" s="4">
        <v>7.9992916959000002</v>
      </c>
      <c r="H14" s="27" t="str">
        <f t="shared" ref="H14:H18" si="6">IF($B14="N/A","N/A",IF(G14&gt;10,"No",IF(G14&lt;-10,"No","Yes")))</f>
        <v>N/A</v>
      </c>
      <c r="I14" s="8">
        <v>4.0540000000000003</v>
      </c>
      <c r="J14" s="8">
        <v>-43.3</v>
      </c>
      <c r="K14" s="28" t="s">
        <v>736</v>
      </c>
      <c r="L14" s="111" t="str">
        <f t="shared" ref="L14:L18" si="7">IF(J14="Div by 0", "N/A", IF(K14="N/A","N/A", IF(J14&gt;VALUE(MID(K14,1,2)), "No", IF(J14&lt;-1*VALUE(MID(K14,1,2)), "No", "Yes"))))</f>
        <v>No</v>
      </c>
    </row>
    <row r="15" spans="1:12" x14ac:dyDescent="0.25">
      <c r="A15" s="143" t="s">
        <v>417</v>
      </c>
      <c r="B15" s="22" t="s">
        <v>213</v>
      </c>
      <c r="C15" s="4">
        <v>24.441256138</v>
      </c>
      <c r="D15" s="27" t="str">
        <f t="shared" si="4"/>
        <v>N/A</v>
      </c>
      <c r="E15" s="4">
        <v>24.777024830999999</v>
      </c>
      <c r="F15" s="27" t="str">
        <f t="shared" si="5"/>
        <v>N/A</v>
      </c>
      <c r="G15" s="4">
        <v>25.382209461999999</v>
      </c>
      <c r="H15" s="27" t="str">
        <f t="shared" si="6"/>
        <v>N/A</v>
      </c>
      <c r="I15" s="8">
        <v>1.3740000000000001</v>
      </c>
      <c r="J15" s="8">
        <v>2.4430000000000001</v>
      </c>
      <c r="K15" s="28" t="s">
        <v>736</v>
      </c>
      <c r="L15" s="111" t="str">
        <f t="shared" si="7"/>
        <v>Yes</v>
      </c>
    </row>
    <row r="16" spans="1:12" x14ac:dyDescent="0.25">
      <c r="A16" s="143" t="s">
        <v>418</v>
      </c>
      <c r="B16" s="22" t="s">
        <v>213</v>
      </c>
      <c r="C16" s="4">
        <v>10.317843169</v>
      </c>
      <c r="D16" s="27" t="str">
        <f t="shared" si="4"/>
        <v>N/A</v>
      </c>
      <c r="E16" s="4">
        <v>11.168499277</v>
      </c>
      <c r="F16" s="27" t="str">
        <f t="shared" si="5"/>
        <v>N/A</v>
      </c>
      <c r="G16" s="4">
        <v>10.546215107</v>
      </c>
      <c r="H16" s="27" t="str">
        <f t="shared" si="6"/>
        <v>N/A</v>
      </c>
      <c r="I16" s="8">
        <v>8.2449999999999992</v>
      </c>
      <c r="J16" s="8">
        <v>-5.57</v>
      </c>
      <c r="K16" s="28" t="s">
        <v>736</v>
      </c>
      <c r="L16" s="111" t="str">
        <f t="shared" si="7"/>
        <v>Yes</v>
      </c>
    </row>
    <row r="17" spans="1:12" x14ac:dyDescent="0.25">
      <c r="A17" s="143" t="s">
        <v>419</v>
      </c>
      <c r="B17" s="22" t="s">
        <v>213</v>
      </c>
      <c r="C17" s="4">
        <v>4.4042130822000001</v>
      </c>
      <c r="D17" s="27" t="str">
        <f t="shared" si="4"/>
        <v>N/A</v>
      </c>
      <c r="E17" s="4">
        <v>4.1198205163999999</v>
      </c>
      <c r="F17" s="27" t="str">
        <f t="shared" si="5"/>
        <v>N/A</v>
      </c>
      <c r="G17" s="4">
        <v>3.5824389702000001</v>
      </c>
      <c r="H17" s="27" t="str">
        <f t="shared" si="6"/>
        <v>N/A</v>
      </c>
      <c r="I17" s="8">
        <v>-6.46</v>
      </c>
      <c r="J17" s="8">
        <v>-13</v>
      </c>
      <c r="K17" s="28" t="s">
        <v>736</v>
      </c>
      <c r="L17" s="111" t="str">
        <f t="shared" si="7"/>
        <v>Yes</v>
      </c>
    </row>
    <row r="18" spans="1:12" x14ac:dyDescent="0.25">
      <c r="A18" s="143" t="s">
        <v>420</v>
      </c>
      <c r="B18" s="22" t="s">
        <v>213</v>
      </c>
      <c r="C18" s="4">
        <v>29.433342541999998</v>
      </c>
      <c r="D18" s="27" t="str">
        <f t="shared" si="4"/>
        <v>N/A</v>
      </c>
      <c r="E18" s="4">
        <v>30.310561072999999</v>
      </c>
      <c r="F18" s="27" t="str">
        <f t="shared" si="5"/>
        <v>N/A</v>
      </c>
      <c r="G18" s="4">
        <v>10.52982441</v>
      </c>
      <c r="H18" s="27" t="str">
        <f t="shared" si="6"/>
        <v>N/A</v>
      </c>
      <c r="I18" s="8">
        <v>2.98</v>
      </c>
      <c r="J18" s="8">
        <v>-65.3</v>
      </c>
      <c r="K18" s="28" t="s">
        <v>736</v>
      </c>
      <c r="L18" s="111" t="str">
        <f t="shared" si="7"/>
        <v>No</v>
      </c>
    </row>
    <row r="19" spans="1:12" x14ac:dyDescent="0.25">
      <c r="A19" s="143" t="s">
        <v>75</v>
      </c>
      <c r="B19" s="30" t="s">
        <v>213</v>
      </c>
      <c r="C19" s="23">
        <v>13</v>
      </c>
      <c r="D19" s="27" t="str">
        <f t="shared" ref="D19:D50" si="8">IF($B19="N/A","N/A",IF(C19&gt;10,"No",IF(C19&lt;-10,"No","Yes")))</f>
        <v>N/A</v>
      </c>
      <c r="E19" s="23">
        <v>27</v>
      </c>
      <c r="F19" s="27" t="str">
        <f t="shared" ref="F19:F50" si="9">IF($B19="N/A","N/A",IF(E19&gt;10,"No",IF(E19&lt;-10,"No","Yes")))</f>
        <v>N/A</v>
      </c>
      <c r="G19" s="23">
        <v>23</v>
      </c>
      <c r="H19" s="27" t="str">
        <f t="shared" ref="H19:H50" si="10">IF($B19="N/A","N/A",IF(G19&gt;10,"No",IF(G19&lt;-10,"No","Yes")))</f>
        <v>N/A</v>
      </c>
      <c r="I19" s="8">
        <v>107.7</v>
      </c>
      <c r="J19" s="8">
        <v>-14.8</v>
      </c>
      <c r="K19" s="30" t="s">
        <v>213</v>
      </c>
      <c r="L19" s="111" t="str">
        <f t="shared" ref="L19:L25" si="11">IF(J19="Div by 0", "N/A", IF(K19="N/A","N/A", IF(J19&gt;VALUE(MID(K19,1,2)), "No", IF(J19&lt;-1*VALUE(MID(K19,1,2)), "No", "Yes"))))</f>
        <v>N/A</v>
      </c>
    </row>
    <row r="20" spans="1:12" x14ac:dyDescent="0.25">
      <c r="A20" s="143" t="s">
        <v>76</v>
      </c>
      <c r="B20" s="30" t="s">
        <v>213</v>
      </c>
      <c r="C20" s="23">
        <v>109</v>
      </c>
      <c r="D20" s="27" t="str">
        <f t="shared" si="8"/>
        <v>N/A</v>
      </c>
      <c r="E20" s="23">
        <v>109</v>
      </c>
      <c r="F20" s="27" t="str">
        <f t="shared" si="9"/>
        <v>N/A</v>
      </c>
      <c r="G20" s="23">
        <v>140</v>
      </c>
      <c r="H20" s="27" t="str">
        <f t="shared" si="10"/>
        <v>N/A</v>
      </c>
      <c r="I20" s="8">
        <v>0</v>
      </c>
      <c r="J20" s="8">
        <v>28.44</v>
      </c>
      <c r="K20" s="30" t="s">
        <v>213</v>
      </c>
      <c r="L20" s="111" t="str">
        <f t="shared" si="11"/>
        <v>N/A</v>
      </c>
    </row>
    <row r="21" spans="1:12" x14ac:dyDescent="0.25">
      <c r="A21" s="159" t="s">
        <v>1119</v>
      </c>
      <c r="B21" s="30" t="s">
        <v>213</v>
      </c>
      <c r="C21" s="10">
        <v>6085.5740809999998</v>
      </c>
      <c r="D21" s="7" t="str">
        <f t="shared" si="8"/>
        <v>N/A</v>
      </c>
      <c r="E21" s="10">
        <v>5873.6826412999999</v>
      </c>
      <c r="F21" s="7" t="str">
        <f t="shared" si="9"/>
        <v>N/A</v>
      </c>
      <c r="G21" s="10">
        <v>5933.1743415000001</v>
      </c>
      <c r="H21" s="7" t="str">
        <f t="shared" si="10"/>
        <v>N/A</v>
      </c>
      <c r="I21" s="8">
        <v>-3.48</v>
      </c>
      <c r="J21" s="8">
        <v>1.0129999999999999</v>
      </c>
      <c r="K21" s="30" t="s">
        <v>736</v>
      </c>
      <c r="L21" s="111" t="str">
        <f t="shared" si="11"/>
        <v>Yes</v>
      </c>
    </row>
    <row r="22" spans="1:12" x14ac:dyDescent="0.25">
      <c r="A22" s="143" t="s">
        <v>1703</v>
      </c>
      <c r="B22" s="30" t="s">
        <v>213</v>
      </c>
      <c r="C22" s="10">
        <v>15808.562355</v>
      </c>
      <c r="D22" s="7" t="str">
        <f t="shared" si="8"/>
        <v>N/A</v>
      </c>
      <c r="E22" s="10">
        <v>16055.643601</v>
      </c>
      <c r="F22" s="7" t="str">
        <f t="shared" si="9"/>
        <v>N/A</v>
      </c>
      <c r="G22" s="10">
        <v>16809.30732</v>
      </c>
      <c r="H22" s="7" t="str">
        <f t="shared" si="10"/>
        <v>N/A</v>
      </c>
      <c r="I22" s="8">
        <v>1.5629999999999999</v>
      </c>
      <c r="J22" s="8">
        <v>4.694</v>
      </c>
      <c r="K22" s="30" t="s">
        <v>736</v>
      </c>
      <c r="L22" s="111" t="str">
        <f t="shared" si="11"/>
        <v>Yes</v>
      </c>
    </row>
    <row r="23" spans="1:12" x14ac:dyDescent="0.25">
      <c r="A23" s="143" t="s">
        <v>1120</v>
      </c>
      <c r="B23" s="30" t="s">
        <v>213</v>
      </c>
      <c r="C23" s="10">
        <v>20003.490894999999</v>
      </c>
      <c r="D23" s="7" t="str">
        <f t="shared" si="8"/>
        <v>N/A</v>
      </c>
      <c r="E23" s="10">
        <v>19792.361566</v>
      </c>
      <c r="F23" s="7" t="str">
        <f t="shared" si="9"/>
        <v>N/A</v>
      </c>
      <c r="G23" s="10">
        <v>20146.43303</v>
      </c>
      <c r="H23" s="7" t="str">
        <f t="shared" si="10"/>
        <v>N/A</v>
      </c>
      <c r="I23" s="8">
        <v>-1.06</v>
      </c>
      <c r="J23" s="8">
        <v>1.7889999999999999</v>
      </c>
      <c r="K23" s="30" t="s">
        <v>736</v>
      </c>
      <c r="L23" s="111" t="str">
        <f t="shared" si="11"/>
        <v>Yes</v>
      </c>
    </row>
    <row r="24" spans="1:12" x14ac:dyDescent="0.25">
      <c r="A24" s="143" t="s">
        <v>1121</v>
      </c>
      <c r="B24" s="30" t="s">
        <v>213</v>
      </c>
      <c r="C24" s="10">
        <v>2501.8275392999999</v>
      </c>
      <c r="D24" s="7" t="str">
        <f t="shared" si="8"/>
        <v>N/A</v>
      </c>
      <c r="E24" s="10">
        <v>2468.8385106999999</v>
      </c>
      <c r="F24" s="7" t="str">
        <f t="shared" si="9"/>
        <v>N/A</v>
      </c>
      <c r="G24" s="10">
        <v>2554.8062854999998</v>
      </c>
      <c r="H24" s="7" t="str">
        <f t="shared" si="10"/>
        <v>N/A</v>
      </c>
      <c r="I24" s="8">
        <v>-1.32</v>
      </c>
      <c r="J24" s="8">
        <v>3.4820000000000002</v>
      </c>
      <c r="K24" s="30" t="s">
        <v>736</v>
      </c>
      <c r="L24" s="111" t="str">
        <f t="shared" si="11"/>
        <v>Yes</v>
      </c>
    </row>
    <row r="25" spans="1:12" x14ac:dyDescent="0.25">
      <c r="A25" s="143" t="s">
        <v>1122</v>
      </c>
      <c r="B25" s="30" t="s">
        <v>213</v>
      </c>
      <c r="C25" s="10">
        <v>4001.1436933999998</v>
      </c>
      <c r="D25" s="7" t="str">
        <f t="shared" si="8"/>
        <v>N/A</v>
      </c>
      <c r="E25" s="10">
        <v>3747.3821174</v>
      </c>
      <c r="F25" s="7" t="str">
        <f t="shared" si="9"/>
        <v>N/A</v>
      </c>
      <c r="G25" s="10">
        <v>3740.9669073</v>
      </c>
      <c r="H25" s="7" t="str">
        <f t="shared" si="10"/>
        <v>N/A</v>
      </c>
      <c r="I25" s="8">
        <v>-6.34</v>
      </c>
      <c r="J25" s="8">
        <v>-0.17100000000000001</v>
      </c>
      <c r="K25" s="30" t="s">
        <v>736</v>
      </c>
      <c r="L25" s="111" t="str">
        <f t="shared" si="11"/>
        <v>Yes</v>
      </c>
    </row>
    <row r="26" spans="1:12" x14ac:dyDescent="0.25">
      <c r="A26" s="134" t="s">
        <v>1123</v>
      </c>
      <c r="B26" s="30" t="s">
        <v>213</v>
      </c>
      <c r="C26" s="10">
        <v>6143.0180466000002</v>
      </c>
      <c r="D26" s="7" t="str">
        <f t="shared" si="8"/>
        <v>N/A</v>
      </c>
      <c r="E26" s="10">
        <v>5971.3754701999997</v>
      </c>
      <c r="F26" s="7" t="str">
        <f t="shared" si="9"/>
        <v>N/A</v>
      </c>
      <c r="G26" s="10">
        <v>5975.9054849000004</v>
      </c>
      <c r="H26" s="7" t="str">
        <f t="shared" si="10"/>
        <v>N/A</v>
      </c>
      <c r="I26" s="8">
        <v>-2.79</v>
      </c>
      <c r="J26" s="8">
        <v>7.5899999999999995E-2</v>
      </c>
      <c r="K26" s="30" t="s">
        <v>736</v>
      </c>
      <c r="L26" s="111" t="str">
        <f>IF(J26="Div by 0", "N/A", IF(OR(J26="N/A",K26="N/A"),"N/A", IF(J26&gt;VALUE(MID(K26,1,2)), "No", IF(J26&lt;-1*VALUE(MID(K26,1,2)), "No", "Yes"))))</f>
        <v>Yes</v>
      </c>
    </row>
    <row r="27" spans="1:12" x14ac:dyDescent="0.25">
      <c r="A27" s="134" t="s">
        <v>1124</v>
      </c>
      <c r="B27" s="30" t="s">
        <v>213</v>
      </c>
      <c r="C27" s="10">
        <v>6009.6637318000003</v>
      </c>
      <c r="D27" s="7" t="str">
        <f t="shared" si="8"/>
        <v>N/A</v>
      </c>
      <c r="E27" s="10">
        <v>5744.2962662</v>
      </c>
      <c r="F27" s="7" t="str">
        <f t="shared" si="9"/>
        <v>N/A</v>
      </c>
      <c r="G27" s="10">
        <v>5876.7510031000002</v>
      </c>
      <c r="H27" s="7" t="str">
        <f t="shared" si="10"/>
        <v>N/A</v>
      </c>
      <c r="I27" s="8">
        <v>-4.42</v>
      </c>
      <c r="J27" s="8">
        <v>2.306</v>
      </c>
      <c r="K27" s="30" t="s">
        <v>736</v>
      </c>
      <c r="L27" s="111" t="str">
        <f>IF(J27="Div by 0", "N/A", IF(OR(J27="N/A",K27="N/A"),"N/A", IF(J27&gt;VALUE(MID(K27,1,2)), "No", IF(J27&lt;-1*VALUE(MID(K27,1,2)), "No", "Yes"))))</f>
        <v>Yes</v>
      </c>
    </row>
    <row r="28" spans="1:12" x14ac:dyDescent="0.25">
      <c r="A28" s="159" t="s">
        <v>1125</v>
      </c>
      <c r="B28" s="30" t="s">
        <v>213</v>
      </c>
      <c r="C28" s="10">
        <v>14549.036748</v>
      </c>
      <c r="D28" s="7" t="str">
        <f t="shared" si="8"/>
        <v>N/A</v>
      </c>
      <c r="E28" s="10">
        <v>14501.702902999999</v>
      </c>
      <c r="F28" s="7" t="str">
        <f t="shared" si="9"/>
        <v>N/A</v>
      </c>
      <c r="G28" s="10">
        <v>15047.928174999999</v>
      </c>
      <c r="H28" s="7" t="str">
        <f t="shared" si="10"/>
        <v>N/A</v>
      </c>
      <c r="I28" s="8">
        <v>-0.32500000000000001</v>
      </c>
      <c r="J28" s="8">
        <v>3.7669999999999999</v>
      </c>
      <c r="K28" s="30" t="s">
        <v>736</v>
      </c>
      <c r="L28" s="111" t="str">
        <f>IF(J28="Div by 0", "N/A", IF(K28="N/A","N/A", IF(J28&gt;VALUE(MID(K28,1,2)), "No", IF(J28&lt;-1*VALUE(MID(K28,1,2)), "No", "Yes"))))</f>
        <v>Yes</v>
      </c>
    </row>
    <row r="29" spans="1:12" x14ac:dyDescent="0.25">
      <c r="A29" s="134" t="s">
        <v>1126</v>
      </c>
      <c r="B29" s="30" t="s">
        <v>213</v>
      </c>
      <c r="C29" s="10">
        <v>15579.830451</v>
      </c>
      <c r="D29" s="7" t="str">
        <f t="shared" si="8"/>
        <v>N/A</v>
      </c>
      <c r="E29" s="10">
        <v>15787.456772</v>
      </c>
      <c r="F29" s="7" t="str">
        <f t="shared" si="9"/>
        <v>N/A</v>
      </c>
      <c r="G29" s="10">
        <v>16576.375982000001</v>
      </c>
      <c r="H29" s="7" t="str">
        <f t="shared" si="10"/>
        <v>N/A</v>
      </c>
      <c r="I29" s="8">
        <v>1.333</v>
      </c>
      <c r="J29" s="8">
        <v>4.9969999999999999</v>
      </c>
      <c r="K29" s="30" t="s">
        <v>736</v>
      </c>
      <c r="L29" s="111" t="str">
        <f>IF(J29="Div by 0", "N/A", IF(K29="N/A","N/A", IF(J29&gt;VALUE(MID(K29,1,2)), "No", IF(J29&lt;-1*VALUE(MID(K29,1,2)), "No", "Yes"))))</f>
        <v>Yes</v>
      </c>
    </row>
    <row r="30" spans="1:12" x14ac:dyDescent="0.25">
      <c r="A30" s="134" t="s">
        <v>1127</v>
      </c>
      <c r="B30" s="30" t="s">
        <v>213</v>
      </c>
      <c r="C30" s="10">
        <v>14423.887203</v>
      </c>
      <c r="D30" s="7" t="str">
        <f t="shared" si="8"/>
        <v>N/A</v>
      </c>
      <c r="E30" s="10">
        <v>14244.171249000001</v>
      </c>
      <c r="F30" s="7" t="str">
        <f t="shared" si="9"/>
        <v>N/A</v>
      </c>
      <c r="G30" s="10">
        <v>14596.850881</v>
      </c>
      <c r="H30" s="7" t="str">
        <f t="shared" si="10"/>
        <v>N/A</v>
      </c>
      <c r="I30" s="8">
        <v>-1.25</v>
      </c>
      <c r="J30" s="8">
        <v>2.476</v>
      </c>
      <c r="K30" s="30" t="s">
        <v>736</v>
      </c>
      <c r="L30" s="111" t="str">
        <f>IF(J30="Div by 0", "N/A", IF(K30="N/A","N/A", IF(J30&gt;VALUE(MID(K30,1,2)), "No", IF(J30&lt;-1*VALUE(MID(K30,1,2)), "No", "Yes"))))</f>
        <v>Yes</v>
      </c>
    </row>
    <row r="31" spans="1:12" x14ac:dyDescent="0.25">
      <c r="A31" s="134" t="s">
        <v>1128</v>
      </c>
      <c r="B31" s="30" t="s">
        <v>213</v>
      </c>
      <c r="C31" s="10">
        <v>14105.967834999999</v>
      </c>
      <c r="D31" s="7" t="str">
        <f t="shared" si="8"/>
        <v>N/A</v>
      </c>
      <c r="E31" s="10">
        <v>14115.431490000001</v>
      </c>
      <c r="F31" s="7" t="str">
        <f t="shared" si="9"/>
        <v>N/A</v>
      </c>
      <c r="G31" s="10">
        <v>14679.806089</v>
      </c>
      <c r="H31" s="7" t="str">
        <f t="shared" si="10"/>
        <v>N/A</v>
      </c>
      <c r="I31" s="8">
        <v>6.7100000000000007E-2</v>
      </c>
      <c r="J31" s="8">
        <v>3.9980000000000002</v>
      </c>
      <c r="K31" s="30" t="s">
        <v>736</v>
      </c>
      <c r="L31" s="111" t="str">
        <f>IF(J31="Div by 0", "N/A", IF(OR(J31="N/A",K31="N/A"),"N/A", IF(J31&gt;VALUE(MID(K31,1,2)), "No", IF(J31&lt;-1*VALUE(MID(K31,1,2)), "No", "Yes"))))</f>
        <v>Yes</v>
      </c>
    </row>
    <row r="32" spans="1:12" x14ac:dyDescent="0.25">
      <c r="A32" s="134" t="s">
        <v>1129</v>
      </c>
      <c r="B32" s="30" t="s">
        <v>213</v>
      </c>
      <c r="C32" s="10">
        <v>15271.398579999999</v>
      </c>
      <c r="D32" s="7" t="str">
        <f t="shared" si="8"/>
        <v>N/A</v>
      </c>
      <c r="E32" s="10">
        <v>15130.502490000001</v>
      </c>
      <c r="F32" s="7" t="str">
        <f t="shared" si="9"/>
        <v>N/A</v>
      </c>
      <c r="G32" s="10">
        <v>15644.122117999999</v>
      </c>
      <c r="H32" s="7" t="str">
        <f t="shared" si="10"/>
        <v>N/A</v>
      </c>
      <c r="I32" s="8">
        <v>-0.92300000000000004</v>
      </c>
      <c r="J32" s="8">
        <v>3.395</v>
      </c>
      <c r="K32" s="30" t="s">
        <v>736</v>
      </c>
      <c r="L32" s="111" t="str">
        <f>IF(J32="Div by 0", "N/A", IF(OR(J32="N/A",K32="N/A"),"N/A", IF(J32&gt;VALUE(MID(K32,1,2)), "No", IF(J32&lt;-1*VALUE(MID(K32,1,2)), "No", "Yes"))))</f>
        <v>Yes</v>
      </c>
    </row>
    <row r="33" spans="1:12" x14ac:dyDescent="0.25">
      <c r="A33" s="134" t="s">
        <v>1706</v>
      </c>
      <c r="B33" s="30" t="s">
        <v>213</v>
      </c>
      <c r="C33" s="10">
        <v>6718.3646376999995</v>
      </c>
      <c r="D33" s="7" t="str">
        <f t="shared" si="8"/>
        <v>N/A</v>
      </c>
      <c r="E33" s="10">
        <v>5731.3540217999998</v>
      </c>
      <c r="F33" s="7" t="str">
        <f t="shared" si="9"/>
        <v>N/A</v>
      </c>
      <c r="G33" s="10">
        <v>6750.8974251</v>
      </c>
      <c r="H33" s="7" t="str">
        <f t="shared" si="10"/>
        <v>N/A</v>
      </c>
      <c r="I33" s="8">
        <v>-14.7</v>
      </c>
      <c r="J33" s="8">
        <v>17.79</v>
      </c>
      <c r="K33" s="30" t="s">
        <v>736</v>
      </c>
      <c r="L33" s="111" t="str">
        <f t="shared" ref="L33:L45" si="12">IF(J33="Div by 0", "N/A", IF(K33="N/A","N/A", IF(J33&gt;VALUE(MID(K33,1,2)), "No", IF(J33&lt;-1*VALUE(MID(K33,1,2)), "No", "Yes"))))</f>
        <v>Yes</v>
      </c>
    </row>
    <row r="34" spans="1:12" x14ac:dyDescent="0.25">
      <c r="A34" s="134" t="s">
        <v>1707</v>
      </c>
      <c r="B34" s="30" t="s">
        <v>213</v>
      </c>
      <c r="C34" s="10">
        <v>1570.9543921</v>
      </c>
      <c r="D34" s="7" t="str">
        <f t="shared" si="8"/>
        <v>N/A</v>
      </c>
      <c r="E34" s="10">
        <v>1563.7973669999999</v>
      </c>
      <c r="F34" s="7" t="str">
        <f t="shared" si="9"/>
        <v>N/A</v>
      </c>
      <c r="G34" s="10">
        <v>1692.7810045000001</v>
      </c>
      <c r="H34" s="7" t="str">
        <f t="shared" si="10"/>
        <v>N/A</v>
      </c>
      <c r="I34" s="8">
        <v>-0.45600000000000002</v>
      </c>
      <c r="J34" s="8">
        <v>8.2479999999999993</v>
      </c>
      <c r="K34" s="30" t="s">
        <v>736</v>
      </c>
      <c r="L34" s="111" t="str">
        <f t="shared" si="12"/>
        <v>Yes</v>
      </c>
    </row>
    <row r="35" spans="1:12" x14ac:dyDescent="0.25">
      <c r="A35" s="134" t="s">
        <v>1708</v>
      </c>
      <c r="B35" s="30" t="s">
        <v>213</v>
      </c>
      <c r="C35" s="10">
        <v>14220.251305</v>
      </c>
      <c r="D35" s="7" t="str">
        <f t="shared" si="8"/>
        <v>N/A</v>
      </c>
      <c r="E35" s="10">
        <v>14436.591671</v>
      </c>
      <c r="F35" s="7" t="str">
        <f t="shared" si="9"/>
        <v>N/A</v>
      </c>
      <c r="G35" s="10">
        <v>14885.001764000001</v>
      </c>
      <c r="H35" s="7" t="str">
        <f t="shared" si="10"/>
        <v>N/A</v>
      </c>
      <c r="I35" s="8">
        <v>1.5209999999999999</v>
      </c>
      <c r="J35" s="8">
        <v>3.1059999999999999</v>
      </c>
      <c r="K35" s="30" t="s">
        <v>736</v>
      </c>
      <c r="L35" s="111" t="str">
        <f t="shared" si="12"/>
        <v>Yes</v>
      </c>
    </row>
    <row r="36" spans="1:12" x14ac:dyDescent="0.25">
      <c r="A36" s="134" t="s">
        <v>1709</v>
      </c>
      <c r="B36" s="30" t="s">
        <v>213</v>
      </c>
      <c r="C36" s="10">
        <v>266.06047975000001</v>
      </c>
      <c r="D36" s="7" t="str">
        <f t="shared" si="8"/>
        <v>N/A</v>
      </c>
      <c r="E36" s="10">
        <v>293.57138738999998</v>
      </c>
      <c r="F36" s="7" t="str">
        <f t="shared" si="9"/>
        <v>N/A</v>
      </c>
      <c r="G36" s="10">
        <v>228.95159322000001</v>
      </c>
      <c r="H36" s="7" t="str">
        <f t="shared" si="10"/>
        <v>N/A</v>
      </c>
      <c r="I36" s="8">
        <v>10.34</v>
      </c>
      <c r="J36" s="8">
        <v>-22</v>
      </c>
      <c r="K36" s="30" t="s">
        <v>736</v>
      </c>
      <c r="L36" s="111" t="str">
        <f t="shared" si="12"/>
        <v>Yes</v>
      </c>
    </row>
    <row r="37" spans="1:12" x14ac:dyDescent="0.25">
      <c r="A37" s="134" t="s">
        <v>1710</v>
      </c>
      <c r="B37" s="30" t="s">
        <v>213</v>
      </c>
      <c r="C37" s="10" t="s">
        <v>1748</v>
      </c>
      <c r="D37" s="7" t="str">
        <f t="shared" si="8"/>
        <v>N/A</v>
      </c>
      <c r="E37" s="10" t="s">
        <v>1748</v>
      </c>
      <c r="F37" s="7" t="str">
        <f t="shared" si="9"/>
        <v>N/A</v>
      </c>
      <c r="G37" s="10" t="s">
        <v>1748</v>
      </c>
      <c r="H37" s="7" t="str">
        <f t="shared" si="10"/>
        <v>N/A</v>
      </c>
      <c r="I37" s="8" t="s">
        <v>1748</v>
      </c>
      <c r="J37" s="8" t="s">
        <v>1748</v>
      </c>
      <c r="K37" s="30" t="s">
        <v>736</v>
      </c>
      <c r="L37" s="111" t="str">
        <f t="shared" si="12"/>
        <v>N/A</v>
      </c>
    </row>
    <row r="38" spans="1:12" x14ac:dyDescent="0.25">
      <c r="A38" s="134" t="s">
        <v>1711</v>
      </c>
      <c r="B38" s="30" t="s">
        <v>213</v>
      </c>
      <c r="C38" s="10" t="s">
        <v>1748</v>
      </c>
      <c r="D38" s="7" t="str">
        <f t="shared" si="8"/>
        <v>N/A</v>
      </c>
      <c r="E38" s="10" t="s">
        <v>1748</v>
      </c>
      <c r="F38" s="7" t="str">
        <f t="shared" si="9"/>
        <v>N/A</v>
      </c>
      <c r="G38" s="10">
        <v>0</v>
      </c>
      <c r="H38" s="7" t="str">
        <f t="shared" si="10"/>
        <v>N/A</v>
      </c>
      <c r="I38" s="8" t="s">
        <v>1748</v>
      </c>
      <c r="J38" s="8" t="s">
        <v>1748</v>
      </c>
      <c r="K38" s="30" t="s">
        <v>736</v>
      </c>
      <c r="L38" s="111" t="str">
        <f t="shared" si="12"/>
        <v>N/A</v>
      </c>
    </row>
    <row r="39" spans="1:12" x14ac:dyDescent="0.25">
      <c r="A39" s="134" t="s">
        <v>1712</v>
      </c>
      <c r="B39" s="30" t="s">
        <v>213</v>
      </c>
      <c r="C39" s="10">
        <v>250.60965478</v>
      </c>
      <c r="D39" s="7" t="str">
        <f t="shared" si="8"/>
        <v>N/A</v>
      </c>
      <c r="E39" s="10">
        <v>198.25700165000001</v>
      </c>
      <c r="F39" s="7" t="str">
        <f t="shared" si="9"/>
        <v>N/A</v>
      </c>
      <c r="G39" s="10">
        <v>179.16367441</v>
      </c>
      <c r="H39" s="7" t="str">
        <f t="shared" si="10"/>
        <v>N/A</v>
      </c>
      <c r="I39" s="8">
        <v>-20.9</v>
      </c>
      <c r="J39" s="8">
        <v>-9.6300000000000008</v>
      </c>
      <c r="K39" s="30" t="s">
        <v>736</v>
      </c>
      <c r="L39" s="111" t="str">
        <f t="shared" si="12"/>
        <v>Yes</v>
      </c>
    </row>
    <row r="40" spans="1:12" x14ac:dyDescent="0.25">
      <c r="A40" s="134" t="s">
        <v>1713</v>
      </c>
      <c r="B40" s="30" t="s">
        <v>213</v>
      </c>
      <c r="C40" s="10" t="s">
        <v>1748</v>
      </c>
      <c r="D40" s="7" t="str">
        <f t="shared" si="8"/>
        <v>N/A</v>
      </c>
      <c r="E40" s="10" t="s">
        <v>1748</v>
      </c>
      <c r="F40" s="7" t="str">
        <f t="shared" si="9"/>
        <v>N/A</v>
      </c>
      <c r="G40" s="10" t="s">
        <v>1748</v>
      </c>
      <c r="H40" s="7" t="str">
        <f t="shared" si="10"/>
        <v>N/A</v>
      </c>
      <c r="I40" s="8" t="s">
        <v>1748</v>
      </c>
      <c r="J40" s="8" t="s">
        <v>1748</v>
      </c>
      <c r="K40" s="30" t="s">
        <v>736</v>
      </c>
      <c r="L40" s="111" t="str">
        <f t="shared" si="12"/>
        <v>N/A</v>
      </c>
    </row>
    <row r="41" spans="1:12" x14ac:dyDescent="0.25">
      <c r="A41" s="134" t="s">
        <v>1714</v>
      </c>
      <c r="B41" s="30" t="s">
        <v>213</v>
      </c>
      <c r="C41" s="10">
        <v>46028.005742000001</v>
      </c>
      <c r="D41" s="7" t="str">
        <f t="shared" si="8"/>
        <v>N/A</v>
      </c>
      <c r="E41" s="10">
        <v>47397.613518999999</v>
      </c>
      <c r="F41" s="7" t="str">
        <f t="shared" si="9"/>
        <v>N/A</v>
      </c>
      <c r="G41" s="10">
        <v>51751.440425000001</v>
      </c>
      <c r="H41" s="7" t="str">
        <f t="shared" si="10"/>
        <v>N/A</v>
      </c>
      <c r="I41" s="8">
        <v>2.976</v>
      </c>
      <c r="J41" s="8">
        <v>9.1859999999999999</v>
      </c>
      <c r="K41" s="30" t="s">
        <v>736</v>
      </c>
      <c r="L41" s="111" t="str">
        <f t="shared" si="12"/>
        <v>Yes</v>
      </c>
    </row>
    <row r="42" spans="1:12" x14ac:dyDescent="0.25">
      <c r="A42" s="134" t="s">
        <v>1715</v>
      </c>
      <c r="B42" s="30" t="s">
        <v>213</v>
      </c>
      <c r="C42" s="10" t="s">
        <v>1748</v>
      </c>
      <c r="D42" s="7" t="str">
        <f t="shared" si="8"/>
        <v>N/A</v>
      </c>
      <c r="E42" s="10">
        <v>49338.333333000002</v>
      </c>
      <c r="F42" s="7" t="str">
        <f t="shared" si="9"/>
        <v>N/A</v>
      </c>
      <c r="G42" s="10">
        <v>29036.2</v>
      </c>
      <c r="H42" s="7" t="str">
        <f t="shared" si="10"/>
        <v>N/A</v>
      </c>
      <c r="I42" s="8" t="s">
        <v>1748</v>
      </c>
      <c r="J42" s="8">
        <v>-41.1</v>
      </c>
      <c r="K42" s="30" t="s">
        <v>736</v>
      </c>
      <c r="L42" s="111" t="str">
        <f t="shared" si="12"/>
        <v>No</v>
      </c>
    </row>
    <row r="43" spans="1:12" x14ac:dyDescent="0.25">
      <c r="A43" s="134" t="s">
        <v>1716</v>
      </c>
      <c r="B43" s="30" t="s">
        <v>213</v>
      </c>
      <c r="C43" s="10" t="s">
        <v>1748</v>
      </c>
      <c r="D43" s="7" t="str">
        <f t="shared" si="8"/>
        <v>N/A</v>
      </c>
      <c r="E43" s="10" t="s">
        <v>1748</v>
      </c>
      <c r="F43" s="7" t="str">
        <f t="shared" si="9"/>
        <v>N/A</v>
      </c>
      <c r="G43" s="10" t="s">
        <v>1748</v>
      </c>
      <c r="H43" s="7" t="str">
        <f t="shared" si="10"/>
        <v>N/A</v>
      </c>
      <c r="I43" s="8" t="s">
        <v>1748</v>
      </c>
      <c r="J43" s="8" t="s">
        <v>1748</v>
      </c>
      <c r="K43" s="30" t="s">
        <v>736</v>
      </c>
      <c r="L43" s="111" t="str">
        <f t="shared" si="12"/>
        <v>N/A</v>
      </c>
    </row>
    <row r="44" spans="1:12" x14ac:dyDescent="0.25">
      <c r="A44" s="134" t="s">
        <v>1130</v>
      </c>
      <c r="B44" s="30" t="s">
        <v>213</v>
      </c>
      <c r="C44" s="10">
        <v>21849.033717999999</v>
      </c>
      <c r="D44" s="7" t="str">
        <f t="shared" si="8"/>
        <v>N/A</v>
      </c>
      <c r="E44" s="10">
        <v>22033.246345</v>
      </c>
      <c r="F44" s="7" t="str">
        <f t="shared" si="9"/>
        <v>N/A</v>
      </c>
      <c r="G44" s="10">
        <v>23141.023861999998</v>
      </c>
      <c r="H44" s="7" t="str">
        <f t="shared" si="10"/>
        <v>N/A</v>
      </c>
      <c r="I44" s="8">
        <v>0.84309999999999996</v>
      </c>
      <c r="J44" s="8">
        <v>5.0279999999999996</v>
      </c>
      <c r="K44" s="30" t="s">
        <v>736</v>
      </c>
      <c r="L44" s="111" t="str">
        <f t="shared" si="12"/>
        <v>Yes</v>
      </c>
    </row>
    <row r="45" spans="1:12" ht="25" x14ac:dyDescent="0.25">
      <c r="A45" s="134" t="s">
        <v>1131</v>
      </c>
      <c r="B45" s="30" t="s">
        <v>213</v>
      </c>
      <c r="C45" s="10">
        <v>1010.7770061</v>
      </c>
      <c r="D45" s="7" t="str">
        <f t="shared" si="8"/>
        <v>N/A</v>
      </c>
      <c r="E45" s="10">
        <v>989.95839648000003</v>
      </c>
      <c r="F45" s="7" t="str">
        <f t="shared" si="9"/>
        <v>N/A</v>
      </c>
      <c r="G45" s="10">
        <v>1022.5294754</v>
      </c>
      <c r="H45" s="7" t="str">
        <f t="shared" si="10"/>
        <v>N/A</v>
      </c>
      <c r="I45" s="8">
        <v>-2.06</v>
      </c>
      <c r="J45" s="8">
        <v>3.29</v>
      </c>
      <c r="K45" s="30" t="s">
        <v>736</v>
      </c>
      <c r="L45" s="111" t="str">
        <f t="shared" si="12"/>
        <v>Yes</v>
      </c>
    </row>
    <row r="46" spans="1:12" x14ac:dyDescent="0.25">
      <c r="A46" s="134" t="s">
        <v>1132</v>
      </c>
      <c r="B46" s="22" t="s">
        <v>213</v>
      </c>
      <c r="C46" s="29">
        <v>59281.837426999999</v>
      </c>
      <c r="D46" s="27" t="str">
        <f t="shared" si="8"/>
        <v>N/A</v>
      </c>
      <c r="E46" s="29">
        <v>59799.426055000004</v>
      </c>
      <c r="F46" s="27" t="str">
        <f t="shared" si="9"/>
        <v>N/A</v>
      </c>
      <c r="G46" s="29">
        <v>64768.258743999999</v>
      </c>
      <c r="H46" s="27" t="str">
        <f t="shared" si="10"/>
        <v>N/A</v>
      </c>
      <c r="I46" s="8">
        <v>0.87309999999999999</v>
      </c>
      <c r="J46" s="8">
        <v>8.3089999999999993</v>
      </c>
      <c r="K46" s="28" t="s">
        <v>736</v>
      </c>
      <c r="L46" s="111" t="str">
        <f>IF(J46="Div by 0", "N/A", IF(K46="N/A","N/A", IF(J46&gt;VALUE(MID(K46,1,2)), "No", IF(J46&lt;-1*VALUE(MID(K46,1,2)), "No", "Yes"))))</f>
        <v>Yes</v>
      </c>
    </row>
    <row r="47" spans="1:12" x14ac:dyDescent="0.25">
      <c r="A47" s="168" t="s">
        <v>1133</v>
      </c>
      <c r="B47" s="22" t="s">
        <v>213</v>
      </c>
      <c r="C47" s="29">
        <v>38437.605828</v>
      </c>
      <c r="D47" s="27" t="str">
        <f t="shared" si="8"/>
        <v>N/A</v>
      </c>
      <c r="E47" s="29">
        <v>39112.699911000003</v>
      </c>
      <c r="F47" s="27" t="str">
        <f t="shared" si="9"/>
        <v>N/A</v>
      </c>
      <c r="G47" s="29">
        <v>39131.608897999999</v>
      </c>
      <c r="H47" s="27" t="str">
        <f t="shared" si="10"/>
        <v>N/A</v>
      </c>
      <c r="I47" s="8">
        <v>1.756</v>
      </c>
      <c r="J47" s="8">
        <v>4.8300000000000003E-2</v>
      </c>
      <c r="K47" s="28" t="s">
        <v>736</v>
      </c>
      <c r="L47" s="111" t="str">
        <f>IF(J47="Div by 0", "N/A", IF(K47="N/A","N/A", IF(J47&gt;VALUE(MID(K47,1,2)), "No", IF(J47&lt;-1*VALUE(MID(K47,1,2)), "No", "Yes"))))</f>
        <v>Yes</v>
      </c>
    </row>
    <row r="48" spans="1:12" ht="25" x14ac:dyDescent="0.25">
      <c r="A48" s="134" t="s">
        <v>1134</v>
      </c>
      <c r="B48" s="22" t="s">
        <v>213</v>
      </c>
      <c r="C48" s="29">
        <v>68408.683776999998</v>
      </c>
      <c r="D48" s="27" t="str">
        <f t="shared" si="8"/>
        <v>N/A</v>
      </c>
      <c r="E48" s="29">
        <v>66821.490640000004</v>
      </c>
      <c r="F48" s="27" t="str">
        <f t="shared" si="9"/>
        <v>N/A</v>
      </c>
      <c r="G48" s="29">
        <v>70490.156877999994</v>
      </c>
      <c r="H48" s="27" t="str">
        <f t="shared" si="10"/>
        <v>N/A</v>
      </c>
      <c r="I48" s="8">
        <v>-2.3199999999999998</v>
      </c>
      <c r="J48" s="8">
        <v>5.49</v>
      </c>
      <c r="K48" s="28" t="s">
        <v>736</v>
      </c>
      <c r="L48" s="111" t="str">
        <f>IF(J48="Div by 0", "N/A", IF(K48="N/A","N/A", IF(J48&gt;VALUE(MID(K48,1,2)), "No", IF(J48&lt;-1*VALUE(MID(K48,1,2)), "No", "Yes"))))</f>
        <v>Yes</v>
      </c>
    </row>
    <row r="49" spans="1:12" x14ac:dyDescent="0.25">
      <c r="A49" s="157" t="s">
        <v>1135</v>
      </c>
      <c r="B49" s="22" t="s">
        <v>213</v>
      </c>
      <c r="C49" s="29">
        <v>47574.972351999997</v>
      </c>
      <c r="D49" s="27" t="str">
        <f t="shared" si="8"/>
        <v>N/A</v>
      </c>
      <c r="E49" s="29">
        <v>48486.182853999999</v>
      </c>
      <c r="F49" s="27" t="str">
        <f t="shared" si="9"/>
        <v>N/A</v>
      </c>
      <c r="G49" s="29">
        <v>49537.682941999999</v>
      </c>
      <c r="H49" s="27" t="str">
        <f t="shared" si="10"/>
        <v>N/A</v>
      </c>
      <c r="I49" s="8">
        <v>1.915</v>
      </c>
      <c r="J49" s="8">
        <v>2.169</v>
      </c>
      <c r="K49" s="28" t="s">
        <v>736</v>
      </c>
      <c r="L49" s="111" t="str">
        <f t="shared" ref="L49:L59" si="13">IF(J49="Div by 0", "N/A", IF(K49="N/A","N/A", IF(J49&gt;VALUE(MID(K49,1,2)), "No", IF(J49&lt;-1*VALUE(MID(K49,1,2)), "No", "Yes"))))</f>
        <v>Yes</v>
      </c>
    </row>
    <row r="50" spans="1:12" ht="25" x14ac:dyDescent="0.25">
      <c r="A50" s="134" t="s">
        <v>1136</v>
      </c>
      <c r="B50" s="22" t="s">
        <v>213</v>
      </c>
      <c r="C50" s="29">
        <v>30412.327664</v>
      </c>
      <c r="D50" s="27" t="str">
        <f t="shared" si="8"/>
        <v>N/A</v>
      </c>
      <c r="E50" s="29">
        <v>30808.548588000001</v>
      </c>
      <c r="F50" s="27" t="str">
        <f t="shared" si="9"/>
        <v>N/A</v>
      </c>
      <c r="G50" s="29">
        <v>32471.596395</v>
      </c>
      <c r="H50" s="27" t="str">
        <f t="shared" si="10"/>
        <v>N/A</v>
      </c>
      <c r="I50" s="8">
        <v>1.3029999999999999</v>
      </c>
      <c r="J50" s="8">
        <v>5.3979999999999997</v>
      </c>
      <c r="K50" s="28" t="s">
        <v>736</v>
      </c>
      <c r="L50" s="111" t="str">
        <f t="shared" si="13"/>
        <v>Yes</v>
      </c>
    </row>
    <row r="51" spans="1:12" x14ac:dyDescent="0.25">
      <c r="A51" s="134" t="s">
        <v>1137</v>
      </c>
      <c r="B51" s="22" t="s">
        <v>213</v>
      </c>
      <c r="C51" s="29" t="s">
        <v>1748</v>
      </c>
      <c r="D51" s="27" t="str">
        <f t="shared" ref="D51:D82" si="14">IF($B51="N/A","N/A",IF(C51&gt;10,"No",IF(C51&lt;-10,"No","Yes")))</f>
        <v>N/A</v>
      </c>
      <c r="E51" s="29" t="s">
        <v>1748</v>
      </c>
      <c r="F51" s="27" t="str">
        <f t="shared" ref="F51:F82" si="15">IF($B51="N/A","N/A",IF(E51&gt;10,"No",IF(E51&lt;-10,"No","Yes")))</f>
        <v>N/A</v>
      </c>
      <c r="G51" s="29" t="s">
        <v>1748</v>
      </c>
      <c r="H51" s="27" t="str">
        <f t="shared" ref="H51:H82" si="16">IF($B51="N/A","N/A",IF(G51&gt;10,"No",IF(G51&lt;-10,"No","Yes")))</f>
        <v>N/A</v>
      </c>
      <c r="I51" s="8" t="s">
        <v>1748</v>
      </c>
      <c r="J51" s="8" t="s">
        <v>1748</v>
      </c>
      <c r="K51" s="28" t="s">
        <v>736</v>
      </c>
      <c r="L51" s="111" t="str">
        <f t="shared" si="13"/>
        <v>N/A</v>
      </c>
    </row>
    <row r="52" spans="1:12" ht="25" x14ac:dyDescent="0.25">
      <c r="A52" s="134" t="s">
        <v>1138</v>
      </c>
      <c r="B52" s="22" t="s">
        <v>213</v>
      </c>
      <c r="C52" s="29">
        <v>62529.521064</v>
      </c>
      <c r="D52" s="27" t="str">
        <f t="shared" si="14"/>
        <v>N/A</v>
      </c>
      <c r="E52" s="29">
        <v>56072.427434999998</v>
      </c>
      <c r="F52" s="27" t="str">
        <f t="shared" si="15"/>
        <v>N/A</v>
      </c>
      <c r="G52" s="29">
        <v>53640.730703000001</v>
      </c>
      <c r="H52" s="27" t="str">
        <f t="shared" si="16"/>
        <v>N/A</v>
      </c>
      <c r="I52" s="8">
        <v>-10.3</v>
      </c>
      <c r="J52" s="8">
        <v>-4.34</v>
      </c>
      <c r="K52" s="28" t="s">
        <v>736</v>
      </c>
      <c r="L52" s="111" t="str">
        <f t="shared" si="13"/>
        <v>Yes</v>
      </c>
    </row>
    <row r="53" spans="1:12" ht="25" x14ac:dyDescent="0.25">
      <c r="A53" s="134" t="s">
        <v>1139</v>
      </c>
      <c r="B53" s="22" t="s">
        <v>213</v>
      </c>
      <c r="C53" s="29">
        <v>100640.13462</v>
      </c>
      <c r="D53" s="27" t="str">
        <f t="shared" si="14"/>
        <v>N/A</v>
      </c>
      <c r="E53" s="29">
        <v>102681.52632</v>
      </c>
      <c r="F53" s="27" t="str">
        <f t="shared" si="15"/>
        <v>N/A</v>
      </c>
      <c r="G53" s="29">
        <v>104687.98333</v>
      </c>
      <c r="H53" s="27" t="str">
        <f t="shared" si="16"/>
        <v>N/A</v>
      </c>
      <c r="I53" s="8">
        <v>2.028</v>
      </c>
      <c r="J53" s="8">
        <v>1.954</v>
      </c>
      <c r="K53" s="28" t="s">
        <v>736</v>
      </c>
      <c r="L53" s="111" t="str">
        <f t="shared" si="13"/>
        <v>Yes</v>
      </c>
    </row>
    <row r="54" spans="1:12" ht="25" x14ac:dyDescent="0.25">
      <c r="A54" s="134" t="s">
        <v>1140</v>
      </c>
      <c r="B54" s="22" t="s">
        <v>213</v>
      </c>
      <c r="C54" s="29" t="s">
        <v>1748</v>
      </c>
      <c r="D54" s="27" t="str">
        <f t="shared" si="14"/>
        <v>N/A</v>
      </c>
      <c r="E54" s="29" t="s">
        <v>1748</v>
      </c>
      <c r="F54" s="27" t="str">
        <f t="shared" si="15"/>
        <v>N/A</v>
      </c>
      <c r="G54" s="29" t="s">
        <v>1748</v>
      </c>
      <c r="H54" s="27" t="str">
        <f t="shared" si="16"/>
        <v>N/A</v>
      </c>
      <c r="I54" s="8" t="s">
        <v>1748</v>
      </c>
      <c r="J54" s="8" t="s">
        <v>1748</v>
      </c>
      <c r="K54" s="28" t="s">
        <v>736</v>
      </c>
      <c r="L54" s="111" t="str">
        <f t="shared" si="13"/>
        <v>N/A</v>
      </c>
    </row>
    <row r="55" spans="1:12" ht="25" x14ac:dyDescent="0.25">
      <c r="A55" s="134" t="s">
        <v>1141</v>
      </c>
      <c r="B55" s="22" t="s">
        <v>213</v>
      </c>
      <c r="C55" s="29">
        <v>56624.362156000003</v>
      </c>
      <c r="D55" s="27" t="str">
        <f t="shared" si="14"/>
        <v>N/A</v>
      </c>
      <c r="E55" s="29">
        <v>58452.844168000003</v>
      </c>
      <c r="F55" s="27" t="str">
        <f t="shared" si="15"/>
        <v>N/A</v>
      </c>
      <c r="G55" s="29">
        <v>59538.390849000003</v>
      </c>
      <c r="H55" s="27" t="str">
        <f t="shared" si="16"/>
        <v>N/A</v>
      </c>
      <c r="I55" s="8">
        <v>3.2290000000000001</v>
      </c>
      <c r="J55" s="8">
        <v>1.857</v>
      </c>
      <c r="K55" s="28" t="s">
        <v>736</v>
      </c>
      <c r="L55" s="111" t="str">
        <f t="shared" si="13"/>
        <v>Yes</v>
      </c>
    </row>
    <row r="56" spans="1:12" ht="25" x14ac:dyDescent="0.25">
      <c r="A56" s="134" t="s">
        <v>1142</v>
      </c>
      <c r="B56" s="22" t="s">
        <v>213</v>
      </c>
      <c r="C56" s="29" t="s">
        <v>1748</v>
      </c>
      <c r="D56" s="27" t="str">
        <f t="shared" si="14"/>
        <v>N/A</v>
      </c>
      <c r="E56" s="29">
        <v>41567.066666999999</v>
      </c>
      <c r="F56" s="27" t="str">
        <f t="shared" si="15"/>
        <v>N/A</v>
      </c>
      <c r="G56" s="29">
        <v>33072.400000000001</v>
      </c>
      <c r="H56" s="27" t="str">
        <f t="shared" si="16"/>
        <v>N/A</v>
      </c>
      <c r="I56" s="8" t="s">
        <v>1748</v>
      </c>
      <c r="J56" s="8">
        <v>-20.399999999999999</v>
      </c>
      <c r="K56" s="28" t="s">
        <v>736</v>
      </c>
      <c r="L56" s="111" t="str">
        <f t="shared" si="13"/>
        <v>Yes</v>
      </c>
    </row>
    <row r="57" spans="1:12" ht="25" x14ac:dyDescent="0.25">
      <c r="A57" s="134" t="s">
        <v>1143</v>
      </c>
      <c r="B57" s="22" t="s">
        <v>213</v>
      </c>
      <c r="C57" s="29">
        <v>127118.02326</v>
      </c>
      <c r="D57" s="27" t="str">
        <f t="shared" si="14"/>
        <v>N/A</v>
      </c>
      <c r="E57" s="29">
        <v>126787.86384999999</v>
      </c>
      <c r="F57" s="27" t="str">
        <f t="shared" si="15"/>
        <v>N/A</v>
      </c>
      <c r="G57" s="29">
        <v>129121.17512</v>
      </c>
      <c r="H57" s="27" t="str">
        <f t="shared" si="16"/>
        <v>N/A</v>
      </c>
      <c r="I57" s="8">
        <v>-0.26</v>
      </c>
      <c r="J57" s="8">
        <v>1.84</v>
      </c>
      <c r="K57" s="28" t="s">
        <v>736</v>
      </c>
      <c r="L57" s="111" t="str">
        <f t="shared" si="13"/>
        <v>Yes</v>
      </c>
    </row>
    <row r="58" spans="1:12" ht="25" x14ac:dyDescent="0.25">
      <c r="A58" s="134" t="s">
        <v>1144</v>
      </c>
      <c r="B58" s="22" t="s">
        <v>213</v>
      </c>
      <c r="C58" s="29">
        <v>46278.219564999999</v>
      </c>
      <c r="D58" s="27" t="str">
        <f t="shared" si="14"/>
        <v>N/A</v>
      </c>
      <c r="E58" s="29">
        <v>45603.688470000001</v>
      </c>
      <c r="F58" s="27" t="str">
        <f t="shared" si="15"/>
        <v>N/A</v>
      </c>
      <c r="G58" s="29">
        <v>38656.235748999999</v>
      </c>
      <c r="H58" s="27" t="str">
        <f t="shared" si="16"/>
        <v>N/A</v>
      </c>
      <c r="I58" s="8">
        <v>-1.46</v>
      </c>
      <c r="J58" s="8">
        <v>-15.2</v>
      </c>
      <c r="K58" s="28" t="s">
        <v>736</v>
      </c>
      <c r="L58" s="111" t="str">
        <f t="shared" si="13"/>
        <v>Yes</v>
      </c>
    </row>
    <row r="59" spans="1:12" ht="25" x14ac:dyDescent="0.25">
      <c r="A59" s="134" t="s">
        <v>1145</v>
      </c>
      <c r="B59" s="22" t="s">
        <v>213</v>
      </c>
      <c r="C59" s="29" t="s">
        <v>1748</v>
      </c>
      <c r="D59" s="27" t="str">
        <f t="shared" si="14"/>
        <v>N/A</v>
      </c>
      <c r="E59" s="29" t="s">
        <v>1748</v>
      </c>
      <c r="F59" s="27" t="str">
        <f t="shared" si="15"/>
        <v>N/A</v>
      </c>
      <c r="G59" s="29" t="s">
        <v>1748</v>
      </c>
      <c r="H59" s="27" t="str">
        <f t="shared" si="16"/>
        <v>N/A</v>
      </c>
      <c r="I59" s="8" t="s">
        <v>1748</v>
      </c>
      <c r="J59" s="8" t="s">
        <v>1748</v>
      </c>
      <c r="K59" s="28" t="s">
        <v>736</v>
      </c>
      <c r="L59" s="111" t="str">
        <f t="shared" si="13"/>
        <v>N/A</v>
      </c>
    </row>
    <row r="60" spans="1:12" x14ac:dyDescent="0.25">
      <c r="A60" s="157" t="s">
        <v>356</v>
      </c>
      <c r="B60" s="22" t="s">
        <v>213</v>
      </c>
      <c r="C60" s="29">
        <v>737334968</v>
      </c>
      <c r="D60" s="27" t="str">
        <f t="shared" si="14"/>
        <v>N/A</v>
      </c>
      <c r="E60" s="29">
        <v>806223005</v>
      </c>
      <c r="F60" s="27" t="str">
        <f t="shared" si="15"/>
        <v>N/A</v>
      </c>
      <c r="G60" s="29">
        <v>860779906</v>
      </c>
      <c r="H60" s="27" t="str">
        <f t="shared" si="16"/>
        <v>N/A</v>
      </c>
      <c r="I60" s="8">
        <v>9.343</v>
      </c>
      <c r="J60" s="8">
        <v>6.7670000000000003</v>
      </c>
      <c r="K60" s="28" t="s">
        <v>736</v>
      </c>
      <c r="L60" s="111" t="str">
        <f t="shared" ref="L60:L70" si="17">IF(J60="Div by 0", "N/A", IF(K60="N/A","N/A", IF(J60&gt;VALUE(MID(K60,1,2)), "No", IF(J60&lt;-1*VALUE(MID(K60,1,2)), "No", "Yes"))))</f>
        <v>Yes</v>
      </c>
    </row>
    <row r="61" spans="1:12" ht="25" x14ac:dyDescent="0.25">
      <c r="A61" s="134" t="s">
        <v>1146</v>
      </c>
      <c r="B61" s="22" t="s">
        <v>213</v>
      </c>
      <c r="C61" s="29">
        <v>87425973</v>
      </c>
      <c r="D61" s="27" t="str">
        <f t="shared" si="14"/>
        <v>N/A</v>
      </c>
      <c r="E61" s="29">
        <v>100806076</v>
      </c>
      <c r="F61" s="27" t="str">
        <f t="shared" si="15"/>
        <v>N/A</v>
      </c>
      <c r="G61" s="29">
        <v>111770855</v>
      </c>
      <c r="H61" s="27" t="str">
        <f t="shared" si="16"/>
        <v>N/A</v>
      </c>
      <c r="I61" s="8">
        <v>15.3</v>
      </c>
      <c r="J61" s="8">
        <v>10.88</v>
      </c>
      <c r="K61" s="28" t="s">
        <v>736</v>
      </c>
      <c r="L61" s="111" t="str">
        <f t="shared" si="17"/>
        <v>Yes</v>
      </c>
    </row>
    <row r="62" spans="1:12" x14ac:dyDescent="0.25">
      <c r="A62" s="134" t="s">
        <v>1147</v>
      </c>
      <c r="B62" s="22" t="s">
        <v>213</v>
      </c>
      <c r="C62" s="29">
        <v>0</v>
      </c>
      <c r="D62" s="27" t="str">
        <f t="shared" si="14"/>
        <v>N/A</v>
      </c>
      <c r="E62" s="29">
        <v>0</v>
      </c>
      <c r="F62" s="27" t="str">
        <f t="shared" si="15"/>
        <v>N/A</v>
      </c>
      <c r="G62" s="29">
        <v>0</v>
      </c>
      <c r="H62" s="27" t="str">
        <f t="shared" si="16"/>
        <v>N/A</v>
      </c>
      <c r="I62" s="8" t="s">
        <v>1748</v>
      </c>
      <c r="J62" s="8" t="s">
        <v>1748</v>
      </c>
      <c r="K62" s="28" t="s">
        <v>736</v>
      </c>
      <c r="L62" s="111" t="str">
        <f t="shared" si="17"/>
        <v>N/A</v>
      </c>
    </row>
    <row r="63" spans="1:12" x14ac:dyDescent="0.25">
      <c r="A63" s="134" t="s">
        <v>1148</v>
      </c>
      <c r="B63" s="22" t="s">
        <v>213</v>
      </c>
      <c r="C63" s="29">
        <v>0</v>
      </c>
      <c r="D63" s="27" t="str">
        <f t="shared" si="14"/>
        <v>N/A</v>
      </c>
      <c r="E63" s="29">
        <v>64738</v>
      </c>
      <c r="F63" s="27" t="str">
        <f t="shared" si="15"/>
        <v>N/A</v>
      </c>
      <c r="G63" s="29">
        <v>783452</v>
      </c>
      <c r="H63" s="27" t="str">
        <f t="shared" si="16"/>
        <v>N/A</v>
      </c>
      <c r="I63" s="8" t="s">
        <v>1748</v>
      </c>
      <c r="J63" s="8">
        <v>1110</v>
      </c>
      <c r="K63" s="28" t="s">
        <v>736</v>
      </c>
      <c r="L63" s="111" t="str">
        <f t="shared" si="17"/>
        <v>No</v>
      </c>
    </row>
    <row r="64" spans="1:12" ht="25" x14ac:dyDescent="0.25">
      <c r="A64" s="134" t="s">
        <v>1149</v>
      </c>
      <c r="B64" s="22" t="s">
        <v>213</v>
      </c>
      <c r="C64" s="29">
        <v>4335870</v>
      </c>
      <c r="D64" s="27" t="str">
        <f t="shared" si="14"/>
        <v>N/A</v>
      </c>
      <c r="E64" s="29">
        <v>5367312</v>
      </c>
      <c r="F64" s="27" t="str">
        <f t="shared" si="15"/>
        <v>N/A</v>
      </c>
      <c r="G64" s="29">
        <v>5815988</v>
      </c>
      <c r="H64" s="27" t="str">
        <f t="shared" si="16"/>
        <v>N/A</v>
      </c>
      <c r="I64" s="8">
        <v>23.79</v>
      </c>
      <c r="J64" s="8">
        <v>8.359</v>
      </c>
      <c r="K64" s="28" t="s">
        <v>736</v>
      </c>
      <c r="L64" s="111" t="str">
        <f t="shared" si="17"/>
        <v>Yes</v>
      </c>
    </row>
    <row r="65" spans="1:12" ht="25" x14ac:dyDescent="0.25">
      <c r="A65" s="134" t="s">
        <v>1150</v>
      </c>
      <c r="B65" s="22" t="s">
        <v>213</v>
      </c>
      <c r="C65" s="29">
        <v>0</v>
      </c>
      <c r="D65" s="27" t="str">
        <f t="shared" si="14"/>
        <v>N/A</v>
      </c>
      <c r="E65" s="29">
        <v>0</v>
      </c>
      <c r="F65" s="27" t="str">
        <f t="shared" si="15"/>
        <v>N/A</v>
      </c>
      <c r="G65" s="29">
        <v>0</v>
      </c>
      <c r="H65" s="27" t="str">
        <f t="shared" si="16"/>
        <v>N/A</v>
      </c>
      <c r="I65" s="8" t="s">
        <v>1748</v>
      </c>
      <c r="J65" s="8" t="s">
        <v>1748</v>
      </c>
      <c r="K65" s="28" t="s">
        <v>736</v>
      </c>
      <c r="L65" s="111" t="str">
        <f t="shared" si="17"/>
        <v>N/A</v>
      </c>
    </row>
    <row r="66" spans="1:12" x14ac:dyDescent="0.25">
      <c r="A66" s="134" t="s">
        <v>1151</v>
      </c>
      <c r="B66" s="22" t="s">
        <v>213</v>
      </c>
      <c r="C66" s="29">
        <v>640173557</v>
      </c>
      <c r="D66" s="27" t="str">
        <f t="shared" si="14"/>
        <v>N/A</v>
      </c>
      <c r="E66" s="29">
        <v>694345753</v>
      </c>
      <c r="F66" s="27" t="str">
        <f t="shared" si="15"/>
        <v>N/A</v>
      </c>
      <c r="G66" s="29">
        <v>734815347</v>
      </c>
      <c r="H66" s="27" t="str">
        <f t="shared" si="16"/>
        <v>N/A</v>
      </c>
      <c r="I66" s="8">
        <v>8.4619999999999997</v>
      </c>
      <c r="J66" s="8">
        <v>5.8280000000000003</v>
      </c>
      <c r="K66" s="28" t="s">
        <v>736</v>
      </c>
      <c r="L66" s="111" t="str">
        <f t="shared" si="17"/>
        <v>Yes</v>
      </c>
    </row>
    <row r="67" spans="1:12" ht="25" x14ac:dyDescent="0.25">
      <c r="A67" s="134" t="s">
        <v>1152</v>
      </c>
      <c r="B67" s="22" t="s">
        <v>213</v>
      </c>
      <c r="C67" s="29">
        <v>0</v>
      </c>
      <c r="D67" s="27" t="str">
        <f t="shared" si="14"/>
        <v>N/A</v>
      </c>
      <c r="E67" s="29">
        <v>141184</v>
      </c>
      <c r="F67" s="27" t="str">
        <f t="shared" si="15"/>
        <v>N/A</v>
      </c>
      <c r="G67" s="29">
        <v>57066</v>
      </c>
      <c r="H67" s="27" t="str">
        <f t="shared" si="16"/>
        <v>N/A</v>
      </c>
      <c r="I67" s="8" t="s">
        <v>1748</v>
      </c>
      <c r="J67" s="8">
        <v>-59.6</v>
      </c>
      <c r="K67" s="28" t="s">
        <v>736</v>
      </c>
      <c r="L67" s="111" t="str">
        <f t="shared" si="17"/>
        <v>No</v>
      </c>
    </row>
    <row r="68" spans="1:12" ht="25" x14ac:dyDescent="0.25">
      <c r="A68" s="134" t="s">
        <v>1153</v>
      </c>
      <c r="B68" s="22" t="s">
        <v>213</v>
      </c>
      <c r="C68" s="29">
        <v>1206500</v>
      </c>
      <c r="D68" s="27" t="str">
        <f t="shared" si="14"/>
        <v>N/A</v>
      </c>
      <c r="E68" s="29">
        <v>1201500</v>
      </c>
      <c r="F68" s="27" t="str">
        <f t="shared" si="15"/>
        <v>N/A</v>
      </c>
      <c r="G68" s="29">
        <v>1195500</v>
      </c>
      <c r="H68" s="27" t="str">
        <f t="shared" si="16"/>
        <v>N/A</v>
      </c>
      <c r="I68" s="8">
        <v>-0.41399999999999998</v>
      </c>
      <c r="J68" s="8">
        <v>-0.499</v>
      </c>
      <c r="K68" s="28" t="s">
        <v>736</v>
      </c>
      <c r="L68" s="111" t="str">
        <f t="shared" si="17"/>
        <v>Yes</v>
      </c>
    </row>
    <row r="69" spans="1:12" ht="25" x14ac:dyDescent="0.25">
      <c r="A69" s="134" t="s">
        <v>1154</v>
      </c>
      <c r="B69" s="22" t="s">
        <v>213</v>
      </c>
      <c r="C69" s="29">
        <v>4193068</v>
      </c>
      <c r="D69" s="27" t="str">
        <f t="shared" si="14"/>
        <v>N/A</v>
      </c>
      <c r="E69" s="29">
        <v>4296442</v>
      </c>
      <c r="F69" s="27" t="str">
        <f t="shared" si="15"/>
        <v>N/A</v>
      </c>
      <c r="G69" s="29">
        <v>6341698</v>
      </c>
      <c r="H69" s="27" t="str">
        <f t="shared" si="16"/>
        <v>N/A</v>
      </c>
      <c r="I69" s="8">
        <v>2.4649999999999999</v>
      </c>
      <c r="J69" s="8">
        <v>47.6</v>
      </c>
      <c r="K69" s="28" t="s">
        <v>736</v>
      </c>
      <c r="L69" s="111" t="str">
        <f t="shared" si="17"/>
        <v>No</v>
      </c>
    </row>
    <row r="70" spans="1:12" x14ac:dyDescent="0.25">
      <c r="A70" s="134" t="s">
        <v>1155</v>
      </c>
      <c r="B70" s="22" t="s">
        <v>213</v>
      </c>
      <c r="C70" s="29">
        <v>0</v>
      </c>
      <c r="D70" s="27" t="str">
        <f t="shared" si="14"/>
        <v>N/A</v>
      </c>
      <c r="E70" s="29">
        <v>0</v>
      </c>
      <c r="F70" s="27" t="str">
        <f t="shared" si="15"/>
        <v>N/A</v>
      </c>
      <c r="G70" s="29">
        <v>0</v>
      </c>
      <c r="H70" s="27" t="str">
        <f t="shared" si="16"/>
        <v>N/A</v>
      </c>
      <c r="I70" s="8" t="s">
        <v>1748</v>
      </c>
      <c r="J70" s="8" t="s">
        <v>1748</v>
      </c>
      <c r="K70" s="28" t="s">
        <v>736</v>
      </c>
      <c r="L70" s="111" t="str">
        <f t="shared" si="17"/>
        <v>N/A</v>
      </c>
    </row>
    <row r="71" spans="1:12" x14ac:dyDescent="0.25">
      <c r="A71" s="157" t="s">
        <v>1156</v>
      </c>
      <c r="B71" s="22" t="s">
        <v>213</v>
      </c>
      <c r="C71" s="29">
        <v>31803.613182000001</v>
      </c>
      <c r="D71" s="27" t="str">
        <f t="shared" si="14"/>
        <v>N/A</v>
      </c>
      <c r="E71" s="29">
        <v>33150.616982</v>
      </c>
      <c r="F71" s="27" t="str">
        <f t="shared" si="15"/>
        <v>N/A</v>
      </c>
      <c r="G71" s="29">
        <v>34225.841193</v>
      </c>
      <c r="H71" s="27" t="str">
        <f t="shared" si="16"/>
        <v>N/A</v>
      </c>
      <c r="I71" s="8">
        <v>4.2350000000000003</v>
      </c>
      <c r="J71" s="8">
        <v>3.2429999999999999</v>
      </c>
      <c r="K71" s="28" t="s">
        <v>736</v>
      </c>
      <c r="L71" s="111" t="str">
        <f t="shared" ref="L71:L81" si="18">IF(J71="Div by 0", "N/A", IF(K71="N/A","N/A", IF(J71&gt;VALUE(MID(K71,1,2)), "No", IF(J71&lt;-1*VALUE(MID(K71,1,2)), "No", "Yes"))))</f>
        <v>Yes</v>
      </c>
    </row>
    <row r="72" spans="1:12" ht="25" x14ac:dyDescent="0.25">
      <c r="A72" s="134" t="s">
        <v>1157</v>
      </c>
      <c r="B72" s="22" t="s">
        <v>213</v>
      </c>
      <c r="C72" s="29">
        <v>10397.951118000001</v>
      </c>
      <c r="D72" s="27" t="str">
        <f t="shared" si="14"/>
        <v>N/A</v>
      </c>
      <c r="E72" s="29">
        <v>11390.517062000001</v>
      </c>
      <c r="F72" s="27" t="str">
        <f t="shared" si="15"/>
        <v>N/A</v>
      </c>
      <c r="G72" s="29">
        <v>12513.530564000001</v>
      </c>
      <c r="H72" s="27" t="str">
        <f t="shared" si="16"/>
        <v>N/A</v>
      </c>
      <c r="I72" s="8">
        <v>9.5459999999999994</v>
      </c>
      <c r="J72" s="8">
        <v>9.859</v>
      </c>
      <c r="K72" s="28" t="s">
        <v>736</v>
      </c>
      <c r="L72" s="111" t="str">
        <f t="shared" si="18"/>
        <v>Yes</v>
      </c>
    </row>
    <row r="73" spans="1:12" ht="25" x14ac:dyDescent="0.25">
      <c r="A73" s="134" t="s">
        <v>1158</v>
      </c>
      <c r="B73" s="22" t="s">
        <v>213</v>
      </c>
      <c r="C73" s="29" t="s">
        <v>1748</v>
      </c>
      <c r="D73" s="27" t="str">
        <f t="shared" si="14"/>
        <v>N/A</v>
      </c>
      <c r="E73" s="29" t="s">
        <v>1748</v>
      </c>
      <c r="F73" s="27" t="str">
        <f t="shared" si="15"/>
        <v>N/A</v>
      </c>
      <c r="G73" s="29" t="s">
        <v>1748</v>
      </c>
      <c r="H73" s="27" t="str">
        <f t="shared" si="16"/>
        <v>N/A</v>
      </c>
      <c r="I73" s="8" t="s">
        <v>1748</v>
      </c>
      <c r="J73" s="8" t="s">
        <v>1748</v>
      </c>
      <c r="K73" s="28" t="s">
        <v>736</v>
      </c>
      <c r="L73" s="111" t="str">
        <f t="shared" si="18"/>
        <v>N/A</v>
      </c>
    </row>
    <row r="74" spans="1:12" ht="25" x14ac:dyDescent="0.25">
      <c r="A74" s="134" t="s">
        <v>1159</v>
      </c>
      <c r="B74" s="22" t="s">
        <v>213</v>
      </c>
      <c r="C74" s="29">
        <v>0</v>
      </c>
      <c r="D74" s="27" t="str">
        <f t="shared" si="14"/>
        <v>N/A</v>
      </c>
      <c r="E74" s="29">
        <v>128.70377733999999</v>
      </c>
      <c r="F74" s="27" t="str">
        <f t="shared" si="15"/>
        <v>N/A</v>
      </c>
      <c r="G74" s="29">
        <v>1343.8284733999999</v>
      </c>
      <c r="H74" s="27" t="str">
        <f t="shared" si="16"/>
        <v>N/A</v>
      </c>
      <c r="I74" s="8" t="s">
        <v>1748</v>
      </c>
      <c r="J74" s="8">
        <v>944.1</v>
      </c>
      <c r="K74" s="28" t="s">
        <v>736</v>
      </c>
      <c r="L74" s="111" t="str">
        <f t="shared" si="18"/>
        <v>No</v>
      </c>
    </row>
    <row r="75" spans="1:12" ht="25" x14ac:dyDescent="0.25">
      <c r="A75" s="134" t="s">
        <v>1160</v>
      </c>
      <c r="B75" s="22" t="s">
        <v>213</v>
      </c>
      <c r="C75" s="29">
        <v>83382.115384999997</v>
      </c>
      <c r="D75" s="27" t="str">
        <f t="shared" si="14"/>
        <v>N/A</v>
      </c>
      <c r="E75" s="29">
        <v>94163.368421000006</v>
      </c>
      <c r="F75" s="27" t="str">
        <f t="shared" si="15"/>
        <v>N/A</v>
      </c>
      <c r="G75" s="29">
        <v>96933.133333000005</v>
      </c>
      <c r="H75" s="27" t="str">
        <f t="shared" si="16"/>
        <v>N/A</v>
      </c>
      <c r="I75" s="8">
        <v>12.93</v>
      </c>
      <c r="J75" s="8">
        <v>2.9409999999999998</v>
      </c>
      <c r="K75" s="28" t="s">
        <v>736</v>
      </c>
      <c r="L75" s="111" t="str">
        <f t="shared" si="18"/>
        <v>Yes</v>
      </c>
    </row>
    <row r="76" spans="1:12" ht="25" x14ac:dyDescent="0.25">
      <c r="A76" s="134" t="s">
        <v>1161</v>
      </c>
      <c r="B76" s="22" t="s">
        <v>213</v>
      </c>
      <c r="C76" s="29" t="s">
        <v>1748</v>
      </c>
      <c r="D76" s="27" t="str">
        <f t="shared" si="14"/>
        <v>N/A</v>
      </c>
      <c r="E76" s="29" t="s">
        <v>1748</v>
      </c>
      <c r="F76" s="27" t="str">
        <f t="shared" si="15"/>
        <v>N/A</v>
      </c>
      <c r="G76" s="29" t="s">
        <v>1748</v>
      </c>
      <c r="H76" s="27" t="str">
        <f t="shared" si="16"/>
        <v>N/A</v>
      </c>
      <c r="I76" s="8" t="s">
        <v>1748</v>
      </c>
      <c r="J76" s="8" t="s">
        <v>1748</v>
      </c>
      <c r="K76" s="28" t="s">
        <v>736</v>
      </c>
      <c r="L76" s="111" t="str">
        <f t="shared" si="18"/>
        <v>N/A</v>
      </c>
    </row>
    <row r="77" spans="1:12" ht="25" x14ac:dyDescent="0.25">
      <c r="A77" s="134" t="s">
        <v>1162</v>
      </c>
      <c r="B77" s="22" t="s">
        <v>213</v>
      </c>
      <c r="C77" s="29">
        <v>48726.865352000001</v>
      </c>
      <c r="D77" s="27" t="str">
        <f t="shared" si="14"/>
        <v>N/A</v>
      </c>
      <c r="E77" s="29">
        <v>50774.826545000004</v>
      </c>
      <c r="F77" s="27" t="str">
        <f t="shared" si="15"/>
        <v>N/A</v>
      </c>
      <c r="G77" s="29">
        <v>51645.723011000002</v>
      </c>
      <c r="H77" s="27" t="str">
        <f t="shared" si="16"/>
        <v>N/A</v>
      </c>
      <c r="I77" s="8">
        <v>4.2030000000000003</v>
      </c>
      <c r="J77" s="8">
        <v>1.7150000000000001</v>
      </c>
      <c r="K77" s="28" t="s">
        <v>736</v>
      </c>
      <c r="L77" s="111" t="str">
        <f t="shared" si="18"/>
        <v>Yes</v>
      </c>
    </row>
    <row r="78" spans="1:12" ht="25" x14ac:dyDescent="0.25">
      <c r="A78" s="134" t="s">
        <v>1163</v>
      </c>
      <c r="B78" s="22" t="s">
        <v>213</v>
      </c>
      <c r="C78" s="29" t="s">
        <v>1748</v>
      </c>
      <c r="D78" s="27" t="str">
        <f t="shared" si="14"/>
        <v>N/A</v>
      </c>
      <c r="E78" s="29">
        <v>1176.5333333000001</v>
      </c>
      <c r="F78" s="27" t="str">
        <f t="shared" si="15"/>
        <v>N/A</v>
      </c>
      <c r="G78" s="29">
        <v>600.69473684000002</v>
      </c>
      <c r="H78" s="27" t="str">
        <f t="shared" si="16"/>
        <v>N/A</v>
      </c>
      <c r="I78" s="8" t="s">
        <v>1748</v>
      </c>
      <c r="J78" s="8">
        <v>-48.9</v>
      </c>
      <c r="K78" s="28" t="s">
        <v>736</v>
      </c>
      <c r="L78" s="111" t="str">
        <f t="shared" si="18"/>
        <v>No</v>
      </c>
    </row>
    <row r="79" spans="1:12" ht="25" x14ac:dyDescent="0.25">
      <c r="A79" s="134" t="s">
        <v>1164</v>
      </c>
      <c r="B79" s="22" t="s">
        <v>213</v>
      </c>
      <c r="C79" s="29">
        <v>5611.6279070000001</v>
      </c>
      <c r="D79" s="27" t="str">
        <f t="shared" si="14"/>
        <v>N/A</v>
      </c>
      <c r="E79" s="29">
        <v>5640.8450703999997</v>
      </c>
      <c r="F79" s="27" t="str">
        <f t="shared" si="15"/>
        <v>N/A</v>
      </c>
      <c r="G79" s="29">
        <v>5509.2165899000001</v>
      </c>
      <c r="H79" s="27" t="str">
        <f t="shared" si="16"/>
        <v>N/A</v>
      </c>
      <c r="I79" s="8">
        <v>0.52070000000000005</v>
      </c>
      <c r="J79" s="8">
        <v>-2.33</v>
      </c>
      <c r="K79" s="28" t="s">
        <v>736</v>
      </c>
      <c r="L79" s="111" t="str">
        <f t="shared" si="18"/>
        <v>Yes</v>
      </c>
    </row>
    <row r="80" spans="1:12" ht="25" x14ac:dyDescent="0.25">
      <c r="A80" s="134" t="s">
        <v>1165</v>
      </c>
      <c r="B80" s="22" t="s">
        <v>213</v>
      </c>
      <c r="C80" s="29">
        <v>4557.6826086999999</v>
      </c>
      <c r="D80" s="27" t="str">
        <f t="shared" si="14"/>
        <v>N/A</v>
      </c>
      <c r="E80" s="29">
        <v>4763.2394678000001</v>
      </c>
      <c r="F80" s="27" t="str">
        <f t="shared" si="15"/>
        <v>N/A</v>
      </c>
      <c r="G80" s="29">
        <v>6127.2444444000002</v>
      </c>
      <c r="H80" s="27" t="str">
        <f t="shared" si="16"/>
        <v>N/A</v>
      </c>
      <c r="I80" s="8">
        <v>4.51</v>
      </c>
      <c r="J80" s="8">
        <v>28.64</v>
      </c>
      <c r="K80" s="28" t="s">
        <v>736</v>
      </c>
      <c r="L80" s="111" t="str">
        <f t="shared" si="18"/>
        <v>Yes</v>
      </c>
    </row>
    <row r="81" spans="1:12" ht="25" x14ac:dyDescent="0.25">
      <c r="A81" s="134" t="s">
        <v>1166</v>
      </c>
      <c r="B81" s="22" t="s">
        <v>213</v>
      </c>
      <c r="C81" s="29" t="s">
        <v>1748</v>
      </c>
      <c r="D81" s="27" t="str">
        <f t="shared" si="14"/>
        <v>N/A</v>
      </c>
      <c r="E81" s="29" t="s">
        <v>1748</v>
      </c>
      <c r="F81" s="27" t="str">
        <f t="shared" si="15"/>
        <v>N/A</v>
      </c>
      <c r="G81" s="29" t="s">
        <v>1748</v>
      </c>
      <c r="H81" s="27" t="str">
        <f t="shared" si="16"/>
        <v>N/A</v>
      </c>
      <c r="I81" s="8" t="s">
        <v>1748</v>
      </c>
      <c r="J81" s="8" t="s">
        <v>1748</v>
      </c>
      <c r="K81" s="28" t="s">
        <v>736</v>
      </c>
      <c r="L81" s="111" t="str">
        <f t="shared" si="18"/>
        <v>N/A</v>
      </c>
    </row>
    <row r="82" spans="1:12" x14ac:dyDescent="0.25">
      <c r="A82" s="134" t="s">
        <v>357</v>
      </c>
      <c r="B82" s="22" t="s">
        <v>213</v>
      </c>
      <c r="C82" s="29">
        <v>743991903</v>
      </c>
      <c r="D82" s="27" t="str">
        <f t="shared" si="14"/>
        <v>N/A</v>
      </c>
      <c r="E82" s="29">
        <v>812770526</v>
      </c>
      <c r="F82" s="27" t="str">
        <f t="shared" si="15"/>
        <v>N/A</v>
      </c>
      <c r="G82" s="29">
        <v>867454943</v>
      </c>
      <c r="H82" s="27" t="str">
        <f t="shared" si="16"/>
        <v>N/A</v>
      </c>
      <c r="I82" s="8">
        <v>9.2449999999999992</v>
      </c>
      <c r="J82" s="8">
        <v>6.7279999999999998</v>
      </c>
      <c r="K82" s="28" t="s">
        <v>736</v>
      </c>
      <c r="L82" s="111" t="str">
        <f t="shared" ref="L82:L138" si="19">IF(J82="Div by 0", "N/A", IF(K82="N/A","N/A", IF(J82&gt;VALUE(MID(K82,1,2)), "No", IF(J82&lt;-1*VALUE(MID(K82,1,2)), "No", "Yes"))))</f>
        <v>Yes</v>
      </c>
    </row>
    <row r="83" spans="1:12" x14ac:dyDescent="0.25">
      <c r="A83" s="134" t="s">
        <v>363</v>
      </c>
      <c r="B83" s="22" t="s">
        <v>213</v>
      </c>
      <c r="C83" s="23">
        <v>18031</v>
      </c>
      <c r="D83" s="27" t="str">
        <f t="shared" ref="D83:D114" si="20">IF($B83="N/A","N/A",IF(C83&gt;10,"No",IF(C83&lt;-10,"No","Yes")))</f>
        <v>N/A</v>
      </c>
      <c r="E83" s="23">
        <v>19030</v>
      </c>
      <c r="F83" s="27" t="str">
        <f t="shared" ref="F83:F114" si="21">IF($B83="N/A","N/A",IF(E83&gt;10,"No",IF(E83&lt;-10,"No","Yes")))</f>
        <v>N/A</v>
      </c>
      <c r="G83" s="23">
        <v>24073</v>
      </c>
      <c r="H83" s="27" t="str">
        <f t="shared" ref="H83:H114" si="22">IF($B83="N/A","N/A",IF(G83&gt;10,"No",IF(G83&lt;-10,"No","Yes")))</f>
        <v>N/A</v>
      </c>
      <c r="I83" s="8">
        <v>5.54</v>
      </c>
      <c r="J83" s="8">
        <v>26.5</v>
      </c>
      <c r="K83" s="28" t="s">
        <v>736</v>
      </c>
      <c r="L83" s="111" t="str">
        <f t="shared" si="19"/>
        <v>Yes</v>
      </c>
    </row>
    <row r="84" spans="1:12" x14ac:dyDescent="0.25">
      <c r="A84" s="134" t="s">
        <v>358</v>
      </c>
      <c r="B84" s="22" t="s">
        <v>213</v>
      </c>
      <c r="C84" s="29">
        <v>41261.821473999997</v>
      </c>
      <c r="D84" s="27" t="str">
        <f t="shared" si="20"/>
        <v>N/A</v>
      </c>
      <c r="E84" s="29">
        <v>42709.959326999997</v>
      </c>
      <c r="F84" s="27" t="str">
        <f t="shared" si="21"/>
        <v>N/A</v>
      </c>
      <c r="G84" s="29">
        <v>36034.351473000002</v>
      </c>
      <c r="H84" s="27" t="str">
        <f t="shared" si="22"/>
        <v>N/A</v>
      </c>
      <c r="I84" s="8">
        <v>3.51</v>
      </c>
      <c r="J84" s="8">
        <v>-15.6</v>
      </c>
      <c r="K84" s="28" t="s">
        <v>736</v>
      </c>
      <c r="L84" s="111" t="str">
        <f t="shared" si="19"/>
        <v>Yes</v>
      </c>
    </row>
    <row r="85" spans="1:12" x14ac:dyDescent="0.25">
      <c r="A85" s="134" t="s">
        <v>1167</v>
      </c>
      <c r="B85" s="22" t="s">
        <v>213</v>
      </c>
      <c r="C85" s="29">
        <v>6830911</v>
      </c>
      <c r="D85" s="27" t="str">
        <f t="shared" si="20"/>
        <v>N/A</v>
      </c>
      <c r="E85" s="29">
        <v>8298769</v>
      </c>
      <c r="F85" s="27" t="str">
        <f t="shared" si="21"/>
        <v>N/A</v>
      </c>
      <c r="G85" s="29">
        <v>10433446</v>
      </c>
      <c r="H85" s="27" t="str">
        <f t="shared" si="22"/>
        <v>N/A</v>
      </c>
      <c r="I85" s="8">
        <v>21.49</v>
      </c>
      <c r="J85" s="8">
        <v>25.72</v>
      </c>
      <c r="K85" s="28" t="s">
        <v>736</v>
      </c>
      <c r="L85" s="111" t="str">
        <f t="shared" si="19"/>
        <v>Yes</v>
      </c>
    </row>
    <row r="86" spans="1:12" x14ac:dyDescent="0.25">
      <c r="A86" s="134" t="s">
        <v>726</v>
      </c>
      <c r="B86" s="22" t="s">
        <v>213</v>
      </c>
      <c r="C86" s="23">
        <v>279</v>
      </c>
      <c r="D86" s="27" t="str">
        <f t="shared" si="20"/>
        <v>N/A</v>
      </c>
      <c r="E86" s="23">
        <v>4066</v>
      </c>
      <c r="F86" s="27" t="str">
        <f t="shared" si="21"/>
        <v>N/A</v>
      </c>
      <c r="G86" s="23">
        <v>4197</v>
      </c>
      <c r="H86" s="27" t="str">
        <f t="shared" si="22"/>
        <v>N/A</v>
      </c>
      <c r="I86" s="8">
        <v>1357</v>
      </c>
      <c r="J86" s="8">
        <v>3.222</v>
      </c>
      <c r="K86" s="28" t="s">
        <v>736</v>
      </c>
      <c r="L86" s="111" t="str">
        <f t="shared" si="19"/>
        <v>Yes</v>
      </c>
    </row>
    <row r="87" spans="1:12" ht="25" x14ac:dyDescent="0.25">
      <c r="A87" s="134" t="s">
        <v>1168</v>
      </c>
      <c r="B87" s="22" t="s">
        <v>213</v>
      </c>
      <c r="C87" s="29">
        <v>24483.551971000001</v>
      </c>
      <c r="D87" s="27" t="str">
        <f t="shared" si="20"/>
        <v>N/A</v>
      </c>
      <c r="E87" s="29">
        <v>2041.0154943</v>
      </c>
      <c r="F87" s="27" t="str">
        <f t="shared" si="21"/>
        <v>N/A</v>
      </c>
      <c r="G87" s="29">
        <v>2485.9294734</v>
      </c>
      <c r="H87" s="27" t="str">
        <f t="shared" si="22"/>
        <v>N/A</v>
      </c>
      <c r="I87" s="8">
        <v>-91.7</v>
      </c>
      <c r="J87" s="8">
        <v>21.8</v>
      </c>
      <c r="K87" s="28" t="s">
        <v>736</v>
      </c>
      <c r="L87" s="111" t="str">
        <f t="shared" si="19"/>
        <v>Yes</v>
      </c>
    </row>
    <row r="88" spans="1:12" ht="25" x14ac:dyDescent="0.25">
      <c r="A88" s="134" t="s">
        <v>1169</v>
      </c>
      <c r="B88" s="22" t="s">
        <v>213</v>
      </c>
      <c r="C88" s="29">
        <v>413693631</v>
      </c>
      <c r="D88" s="27" t="str">
        <f t="shared" si="20"/>
        <v>N/A</v>
      </c>
      <c r="E88" s="29">
        <v>433361545</v>
      </c>
      <c r="F88" s="27" t="str">
        <f t="shared" si="21"/>
        <v>N/A</v>
      </c>
      <c r="G88" s="29">
        <v>457146094</v>
      </c>
      <c r="H88" s="27" t="str">
        <f t="shared" si="22"/>
        <v>N/A</v>
      </c>
      <c r="I88" s="8">
        <v>4.7539999999999996</v>
      </c>
      <c r="J88" s="8">
        <v>5.4880000000000004</v>
      </c>
      <c r="K88" s="28" t="s">
        <v>736</v>
      </c>
      <c r="L88" s="111" t="str">
        <f t="shared" si="19"/>
        <v>Yes</v>
      </c>
    </row>
    <row r="89" spans="1:12" x14ac:dyDescent="0.25">
      <c r="A89" s="134" t="s">
        <v>727</v>
      </c>
      <c r="B89" s="22" t="s">
        <v>213</v>
      </c>
      <c r="C89" s="23">
        <v>7087</v>
      </c>
      <c r="D89" s="27" t="str">
        <f t="shared" si="20"/>
        <v>N/A</v>
      </c>
      <c r="E89" s="23">
        <v>7390</v>
      </c>
      <c r="F89" s="27" t="str">
        <f t="shared" si="21"/>
        <v>N/A</v>
      </c>
      <c r="G89" s="23">
        <v>7491</v>
      </c>
      <c r="H89" s="27" t="str">
        <f t="shared" si="22"/>
        <v>N/A</v>
      </c>
      <c r="I89" s="8">
        <v>4.2750000000000004</v>
      </c>
      <c r="J89" s="8">
        <v>1.367</v>
      </c>
      <c r="K89" s="28" t="s">
        <v>736</v>
      </c>
      <c r="L89" s="111" t="str">
        <f t="shared" si="19"/>
        <v>Yes</v>
      </c>
    </row>
    <row r="90" spans="1:12" ht="25" x14ac:dyDescent="0.25">
      <c r="A90" s="134" t="s">
        <v>1170</v>
      </c>
      <c r="B90" s="22" t="s">
        <v>213</v>
      </c>
      <c r="C90" s="29">
        <v>58373.589811999998</v>
      </c>
      <c r="D90" s="27" t="str">
        <f t="shared" si="20"/>
        <v>N/A</v>
      </c>
      <c r="E90" s="29">
        <v>58641.616372999997</v>
      </c>
      <c r="F90" s="27" t="str">
        <f t="shared" si="21"/>
        <v>N/A</v>
      </c>
      <c r="G90" s="29">
        <v>61026.043786000002</v>
      </c>
      <c r="H90" s="27" t="str">
        <f t="shared" si="22"/>
        <v>N/A</v>
      </c>
      <c r="I90" s="8">
        <v>0.4592</v>
      </c>
      <c r="J90" s="8">
        <v>4.0659999999999998</v>
      </c>
      <c r="K90" s="28" t="s">
        <v>736</v>
      </c>
      <c r="L90" s="111" t="str">
        <f t="shared" si="19"/>
        <v>Yes</v>
      </c>
    </row>
    <row r="91" spans="1:12" ht="25" x14ac:dyDescent="0.25">
      <c r="A91" s="134" t="s">
        <v>1171</v>
      </c>
      <c r="B91" s="22" t="s">
        <v>213</v>
      </c>
      <c r="C91" s="29">
        <v>55102938</v>
      </c>
      <c r="D91" s="27" t="str">
        <f t="shared" si="20"/>
        <v>N/A</v>
      </c>
      <c r="E91" s="29">
        <v>62339134</v>
      </c>
      <c r="F91" s="27" t="str">
        <f t="shared" si="21"/>
        <v>N/A</v>
      </c>
      <c r="G91" s="29">
        <v>65432396</v>
      </c>
      <c r="H91" s="27" t="str">
        <f t="shared" si="22"/>
        <v>N/A</v>
      </c>
      <c r="I91" s="8">
        <v>13.13</v>
      </c>
      <c r="J91" s="8">
        <v>4.9619999999999997</v>
      </c>
      <c r="K91" s="28" t="s">
        <v>736</v>
      </c>
      <c r="L91" s="111" t="str">
        <f t="shared" si="19"/>
        <v>Yes</v>
      </c>
    </row>
    <row r="92" spans="1:12" x14ac:dyDescent="0.25">
      <c r="A92" s="134" t="s">
        <v>728</v>
      </c>
      <c r="B92" s="22" t="s">
        <v>213</v>
      </c>
      <c r="C92" s="23">
        <v>4325</v>
      </c>
      <c r="D92" s="27" t="str">
        <f t="shared" si="20"/>
        <v>N/A</v>
      </c>
      <c r="E92" s="23">
        <v>4445</v>
      </c>
      <c r="F92" s="27" t="str">
        <f t="shared" si="21"/>
        <v>N/A</v>
      </c>
      <c r="G92" s="23">
        <v>4577</v>
      </c>
      <c r="H92" s="27" t="str">
        <f t="shared" si="22"/>
        <v>N/A</v>
      </c>
      <c r="I92" s="8">
        <v>2.7749999999999999</v>
      </c>
      <c r="J92" s="8">
        <v>2.97</v>
      </c>
      <c r="K92" s="28" t="s">
        <v>736</v>
      </c>
      <c r="L92" s="111" t="str">
        <f t="shared" si="19"/>
        <v>Yes</v>
      </c>
    </row>
    <row r="93" spans="1:12" ht="25" x14ac:dyDescent="0.25">
      <c r="A93" s="134" t="s">
        <v>1172</v>
      </c>
      <c r="B93" s="22" t="s">
        <v>213</v>
      </c>
      <c r="C93" s="29">
        <v>12740.563699</v>
      </c>
      <c r="D93" s="27" t="str">
        <f t="shared" si="20"/>
        <v>N/A</v>
      </c>
      <c r="E93" s="29">
        <v>14024.552081</v>
      </c>
      <c r="F93" s="27" t="str">
        <f t="shared" si="21"/>
        <v>N/A</v>
      </c>
      <c r="G93" s="29">
        <v>14295.913479999999</v>
      </c>
      <c r="H93" s="27" t="str">
        <f t="shared" si="22"/>
        <v>N/A</v>
      </c>
      <c r="I93" s="8">
        <v>10.08</v>
      </c>
      <c r="J93" s="8">
        <v>1.9350000000000001</v>
      </c>
      <c r="K93" s="28" t="s">
        <v>736</v>
      </c>
      <c r="L93" s="111" t="str">
        <f t="shared" si="19"/>
        <v>Yes</v>
      </c>
    </row>
    <row r="94" spans="1:12" x14ac:dyDescent="0.25">
      <c r="A94" s="134" t="s">
        <v>1173</v>
      </c>
      <c r="B94" s="22" t="s">
        <v>213</v>
      </c>
      <c r="C94" s="29">
        <v>111146090</v>
      </c>
      <c r="D94" s="27" t="str">
        <f t="shared" si="20"/>
        <v>N/A</v>
      </c>
      <c r="E94" s="29">
        <v>127908321</v>
      </c>
      <c r="F94" s="27" t="str">
        <f t="shared" si="21"/>
        <v>N/A</v>
      </c>
      <c r="G94" s="29">
        <v>140833931</v>
      </c>
      <c r="H94" s="27" t="str">
        <f t="shared" si="22"/>
        <v>N/A</v>
      </c>
      <c r="I94" s="8">
        <v>15.08</v>
      </c>
      <c r="J94" s="8">
        <v>10.11</v>
      </c>
      <c r="K94" s="28" t="s">
        <v>736</v>
      </c>
      <c r="L94" s="111" t="str">
        <f t="shared" si="19"/>
        <v>Yes</v>
      </c>
    </row>
    <row r="95" spans="1:12" x14ac:dyDescent="0.25">
      <c r="A95" s="134" t="s">
        <v>729</v>
      </c>
      <c r="B95" s="22" t="s">
        <v>213</v>
      </c>
      <c r="C95" s="23">
        <v>6856</v>
      </c>
      <c r="D95" s="27" t="str">
        <f t="shared" si="20"/>
        <v>N/A</v>
      </c>
      <c r="E95" s="23">
        <v>7128</v>
      </c>
      <c r="F95" s="27" t="str">
        <f t="shared" si="21"/>
        <v>N/A</v>
      </c>
      <c r="G95" s="23">
        <v>13586</v>
      </c>
      <c r="H95" s="27" t="str">
        <f t="shared" si="22"/>
        <v>N/A</v>
      </c>
      <c r="I95" s="8">
        <v>3.9670000000000001</v>
      </c>
      <c r="J95" s="8">
        <v>90.6</v>
      </c>
      <c r="K95" s="28" t="s">
        <v>736</v>
      </c>
      <c r="L95" s="111" t="str">
        <f t="shared" si="19"/>
        <v>No</v>
      </c>
    </row>
    <row r="96" spans="1:12" x14ac:dyDescent="0.25">
      <c r="A96" s="134" t="s">
        <v>1174</v>
      </c>
      <c r="B96" s="22" t="s">
        <v>213</v>
      </c>
      <c r="C96" s="29">
        <v>16211.506708999999</v>
      </c>
      <c r="D96" s="27" t="str">
        <f t="shared" si="20"/>
        <v>N/A</v>
      </c>
      <c r="E96" s="29">
        <v>17944.489478</v>
      </c>
      <c r="F96" s="27" t="str">
        <f t="shared" si="21"/>
        <v>N/A</v>
      </c>
      <c r="G96" s="29">
        <v>10366.107096</v>
      </c>
      <c r="H96" s="27" t="str">
        <f t="shared" si="22"/>
        <v>N/A</v>
      </c>
      <c r="I96" s="8">
        <v>10.69</v>
      </c>
      <c r="J96" s="8">
        <v>-42.2</v>
      </c>
      <c r="K96" s="28" t="s">
        <v>736</v>
      </c>
      <c r="L96" s="111" t="str">
        <f t="shared" si="19"/>
        <v>No</v>
      </c>
    </row>
    <row r="97" spans="1:12" x14ac:dyDescent="0.25">
      <c r="A97" s="134" t="s">
        <v>1175</v>
      </c>
      <c r="B97" s="22" t="s">
        <v>213</v>
      </c>
      <c r="C97" s="29">
        <v>0</v>
      </c>
      <c r="D97" s="27" t="str">
        <f t="shared" si="20"/>
        <v>N/A</v>
      </c>
      <c r="E97" s="29">
        <v>0</v>
      </c>
      <c r="F97" s="27" t="str">
        <f t="shared" si="21"/>
        <v>N/A</v>
      </c>
      <c r="G97" s="29">
        <v>0</v>
      </c>
      <c r="H97" s="27" t="str">
        <f t="shared" si="22"/>
        <v>N/A</v>
      </c>
      <c r="I97" s="8" t="s">
        <v>1748</v>
      </c>
      <c r="J97" s="8" t="s">
        <v>1748</v>
      </c>
      <c r="K97" s="28" t="s">
        <v>736</v>
      </c>
      <c r="L97" s="111" t="str">
        <f t="shared" si="19"/>
        <v>N/A</v>
      </c>
    </row>
    <row r="98" spans="1:12" x14ac:dyDescent="0.25">
      <c r="A98" s="134" t="s">
        <v>518</v>
      </c>
      <c r="B98" s="22" t="s">
        <v>213</v>
      </c>
      <c r="C98" s="23">
        <v>0</v>
      </c>
      <c r="D98" s="27" t="str">
        <f t="shared" si="20"/>
        <v>N/A</v>
      </c>
      <c r="E98" s="23">
        <v>0</v>
      </c>
      <c r="F98" s="27" t="str">
        <f t="shared" si="21"/>
        <v>N/A</v>
      </c>
      <c r="G98" s="23">
        <v>0</v>
      </c>
      <c r="H98" s="27" t="str">
        <f t="shared" si="22"/>
        <v>N/A</v>
      </c>
      <c r="I98" s="8" t="s">
        <v>1748</v>
      </c>
      <c r="J98" s="8" t="s">
        <v>1748</v>
      </c>
      <c r="K98" s="28" t="s">
        <v>736</v>
      </c>
      <c r="L98" s="111" t="str">
        <f t="shared" si="19"/>
        <v>N/A</v>
      </c>
    </row>
    <row r="99" spans="1:12" x14ac:dyDescent="0.25">
      <c r="A99" s="134" t="s">
        <v>1176</v>
      </c>
      <c r="B99" s="22" t="s">
        <v>213</v>
      </c>
      <c r="C99" s="29" t="s">
        <v>1748</v>
      </c>
      <c r="D99" s="27" t="str">
        <f t="shared" si="20"/>
        <v>N/A</v>
      </c>
      <c r="E99" s="29" t="s">
        <v>1748</v>
      </c>
      <c r="F99" s="27" t="str">
        <f t="shared" si="21"/>
        <v>N/A</v>
      </c>
      <c r="G99" s="29" t="s">
        <v>1748</v>
      </c>
      <c r="H99" s="27" t="str">
        <f t="shared" si="22"/>
        <v>N/A</v>
      </c>
      <c r="I99" s="8" t="s">
        <v>1748</v>
      </c>
      <c r="J99" s="8" t="s">
        <v>1748</v>
      </c>
      <c r="K99" s="28" t="s">
        <v>736</v>
      </c>
      <c r="L99" s="111" t="str">
        <f t="shared" si="19"/>
        <v>N/A</v>
      </c>
    </row>
    <row r="100" spans="1:12" ht="25" x14ac:dyDescent="0.25">
      <c r="A100" s="134" t="s">
        <v>1177</v>
      </c>
      <c r="B100" s="22" t="s">
        <v>213</v>
      </c>
      <c r="C100" s="29">
        <v>879450</v>
      </c>
      <c r="D100" s="27" t="str">
        <f t="shared" si="20"/>
        <v>N/A</v>
      </c>
      <c r="E100" s="29">
        <v>1207186</v>
      </c>
      <c r="F100" s="27" t="str">
        <f t="shared" si="21"/>
        <v>N/A</v>
      </c>
      <c r="G100" s="29">
        <v>1351417</v>
      </c>
      <c r="H100" s="27" t="str">
        <f t="shared" si="22"/>
        <v>N/A</v>
      </c>
      <c r="I100" s="8">
        <v>37.270000000000003</v>
      </c>
      <c r="J100" s="8">
        <v>11.95</v>
      </c>
      <c r="K100" s="28" t="s">
        <v>736</v>
      </c>
      <c r="L100" s="111" t="str">
        <f t="shared" si="19"/>
        <v>Yes</v>
      </c>
    </row>
    <row r="101" spans="1:12" x14ac:dyDescent="0.25">
      <c r="A101" s="134" t="s">
        <v>519</v>
      </c>
      <c r="B101" s="22" t="s">
        <v>213</v>
      </c>
      <c r="C101" s="23">
        <v>565</v>
      </c>
      <c r="D101" s="27" t="str">
        <f t="shared" si="20"/>
        <v>N/A</v>
      </c>
      <c r="E101" s="23">
        <v>794</v>
      </c>
      <c r="F101" s="27" t="str">
        <f t="shared" si="21"/>
        <v>N/A</v>
      </c>
      <c r="G101" s="23">
        <v>756</v>
      </c>
      <c r="H101" s="27" t="str">
        <f t="shared" si="22"/>
        <v>N/A</v>
      </c>
      <c r="I101" s="8">
        <v>40.53</v>
      </c>
      <c r="J101" s="8">
        <v>-4.79</v>
      </c>
      <c r="K101" s="28" t="s">
        <v>736</v>
      </c>
      <c r="L101" s="111" t="str">
        <f t="shared" si="19"/>
        <v>Yes</v>
      </c>
    </row>
    <row r="102" spans="1:12" ht="25" x14ac:dyDescent="0.25">
      <c r="A102" s="134" t="s">
        <v>1178</v>
      </c>
      <c r="B102" s="22" t="s">
        <v>213</v>
      </c>
      <c r="C102" s="29">
        <v>1556.5486725999999</v>
      </c>
      <c r="D102" s="27" t="str">
        <f t="shared" si="20"/>
        <v>N/A</v>
      </c>
      <c r="E102" s="29">
        <v>1520.3853904</v>
      </c>
      <c r="F102" s="27" t="str">
        <f t="shared" si="21"/>
        <v>N/A</v>
      </c>
      <c r="G102" s="29">
        <v>1787.5886243</v>
      </c>
      <c r="H102" s="27" t="str">
        <f t="shared" si="22"/>
        <v>N/A</v>
      </c>
      <c r="I102" s="8">
        <v>-2.3199999999999998</v>
      </c>
      <c r="J102" s="8">
        <v>17.57</v>
      </c>
      <c r="K102" s="28" t="s">
        <v>736</v>
      </c>
      <c r="L102" s="111" t="str">
        <f t="shared" si="19"/>
        <v>Yes</v>
      </c>
    </row>
    <row r="103" spans="1:12" ht="25" x14ac:dyDescent="0.25">
      <c r="A103" s="169" t="s">
        <v>1179</v>
      </c>
      <c r="B103" s="22" t="s">
        <v>213</v>
      </c>
      <c r="C103" s="29">
        <v>0</v>
      </c>
      <c r="D103" s="27" t="str">
        <f t="shared" si="20"/>
        <v>N/A</v>
      </c>
      <c r="E103" s="29">
        <v>0</v>
      </c>
      <c r="F103" s="27" t="str">
        <f t="shared" si="21"/>
        <v>N/A</v>
      </c>
      <c r="G103" s="29">
        <v>0</v>
      </c>
      <c r="H103" s="27" t="str">
        <f t="shared" si="22"/>
        <v>N/A</v>
      </c>
      <c r="I103" s="8" t="s">
        <v>1748</v>
      </c>
      <c r="J103" s="8" t="s">
        <v>1748</v>
      </c>
      <c r="K103" s="28" t="s">
        <v>736</v>
      </c>
      <c r="L103" s="111" t="str">
        <f t="shared" si="19"/>
        <v>N/A</v>
      </c>
    </row>
    <row r="104" spans="1:12" ht="25" x14ac:dyDescent="0.25">
      <c r="A104" s="134" t="s">
        <v>520</v>
      </c>
      <c r="B104" s="22" t="s">
        <v>213</v>
      </c>
      <c r="C104" s="23">
        <v>0</v>
      </c>
      <c r="D104" s="27" t="str">
        <f t="shared" si="20"/>
        <v>N/A</v>
      </c>
      <c r="E104" s="23">
        <v>0</v>
      </c>
      <c r="F104" s="27" t="str">
        <f t="shared" si="21"/>
        <v>N/A</v>
      </c>
      <c r="G104" s="23">
        <v>0</v>
      </c>
      <c r="H104" s="27" t="str">
        <f t="shared" si="22"/>
        <v>N/A</v>
      </c>
      <c r="I104" s="8" t="s">
        <v>1748</v>
      </c>
      <c r="J104" s="8" t="s">
        <v>1748</v>
      </c>
      <c r="K104" s="28" t="s">
        <v>736</v>
      </c>
      <c r="L104" s="111" t="str">
        <f t="shared" si="19"/>
        <v>N/A</v>
      </c>
    </row>
    <row r="105" spans="1:12" ht="25" x14ac:dyDescent="0.25">
      <c r="A105" s="134" t="s">
        <v>1180</v>
      </c>
      <c r="B105" s="22" t="s">
        <v>213</v>
      </c>
      <c r="C105" s="29" t="s">
        <v>1748</v>
      </c>
      <c r="D105" s="27" t="str">
        <f t="shared" si="20"/>
        <v>N/A</v>
      </c>
      <c r="E105" s="29" t="s">
        <v>1748</v>
      </c>
      <c r="F105" s="27" t="str">
        <f t="shared" si="21"/>
        <v>N/A</v>
      </c>
      <c r="G105" s="29" t="s">
        <v>1748</v>
      </c>
      <c r="H105" s="27" t="str">
        <f t="shared" si="22"/>
        <v>N/A</v>
      </c>
      <c r="I105" s="8" t="s">
        <v>1748</v>
      </c>
      <c r="J105" s="8" t="s">
        <v>1748</v>
      </c>
      <c r="K105" s="28" t="s">
        <v>736</v>
      </c>
      <c r="L105" s="111" t="str">
        <f t="shared" si="19"/>
        <v>N/A</v>
      </c>
    </row>
    <row r="106" spans="1:12" ht="25" x14ac:dyDescent="0.25">
      <c r="A106" s="134" t="s">
        <v>1181</v>
      </c>
      <c r="B106" s="22" t="s">
        <v>213</v>
      </c>
      <c r="C106" s="29">
        <v>60950810</v>
      </c>
      <c r="D106" s="27" t="str">
        <f t="shared" si="20"/>
        <v>N/A</v>
      </c>
      <c r="E106" s="29">
        <v>145971552</v>
      </c>
      <c r="F106" s="27" t="str">
        <f t="shared" si="21"/>
        <v>N/A</v>
      </c>
      <c r="G106" s="29">
        <v>164457792</v>
      </c>
      <c r="H106" s="27" t="str">
        <f t="shared" si="22"/>
        <v>N/A</v>
      </c>
      <c r="I106" s="8">
        <v>139.5</v>
      </c>
      <c r="J106" s="8">
        <v>12.66</v>
      </c>
      <c r="K106" s="28" t="s">
        <v>736</v>
      </c>
      <c r="L106" s="111" t="str">
        <f t="shared" si="19"/>
        <v>Yes</v>
      </c>
    </row>
    <row r="107" spans="1:12" x14ac:dyDescent="0.25">
      <c r="A107" s="134" t="s">
        <v>521</v>
      </c>
      <c r="B107" s="22" t="s">
        <v>213</v>
      </c>
      <c r="C107" s="23">
        <v>2086</v>
      </c>
      <c r="D107" s="27" t="str">
        <f t="shared" si="20"/>
        <v>N/A</v>
      </c>
      <c r="E107" s="23">
        <v>5271</v>
      </c>
      <c r="F107" s="27" t="str">
        <f t="shared" si="21"/>
        <v>N/A</v>
      </c>
      <c r="G107" s="23">
        <v>5585</v>
      </c>
      <c r="H107" s="27" t="str">
        <f t="shared" si="22"/>
        <v>N/A</v>
      </c>
      <c r="I107" s="8">
        <v>152.69999999999999</v>
      </c>
      <c r="J107" s="8">
        <v>5.9569999999999999</v>
      </c>
      <c r="K107" s="28" t="s">
        <v>736</v>
      </c>
      <c r="L107" s="111" t="str">
        <f t="shared" si="19"/>
        <v>Yes</v>
      </c>
    </row>
    <row r="108" spans="1:12" ht="25" x14ac:dyDescent="0.25">
      <c r="A108" s="134" t="s">
        <v>1182</v>
      </c>
      <c r="B108" s="22" t="s">
        <v>213</v>
      </c>
      <c r="C108" s="29">
        <v>29218.988495000001</v>
      </c>
      <c r="D108" s="27" t="str">
        <f t="shared" si="20"/>
        <v>N/A</v>
      </c>
      <c r="E108" s="29">
        <v>27693.331816000002</v>
      </c>
      <c r="F108" s="27" t="str">
        <f t="shared" si="21"/>
        <v>N/A</v>
      </c>
      <c r="G108" s="29">
        <v>29446.336974000002</v>
      </c>
      <c r="H108" s="27" t="str">
        <f t="shared" si="22"/>
        <v>N/A</v>
      </c>
      <c r="I108" s="8">
        <v>-5.22</v>
      </c>
      <c r="J108" s="8">
        <v>6.33</v>
      </c>
      <c r="K108" s="28" t="s">
        <v>736</v>
      </c>
      <c r="L108" s="111" t="str">
        <f t="shared" si="19"/>
        <v>Yes</v>
      </c>
    </row>
    <row r="109" spans="1:12" x14ac:dyDescent="0.25">
      <c r="A109" s="134" t="s">
        <v>1183</v>
      </c>
      <c r="B109" s="22" t="s">
        <v>213</v>
      </c>
      <c r="C109" s="29">
        <v>5301454</v>
      </c>
      <c r="D109" s="27" t="str">
        <f t="shared" si="20"/>
        <v>N/A</v>
      </c>
      <c r="E109" s="29">
        <v>5304558</v>
      </c>
      <c r="F109" s="27" t="str">
        <f t="shared" si="21"/>
        <v>N/A</v>
      </c>
      <c r="G109" s="29">
        <v>5410124</v>
      </c>
      <c r="H109" s="27" t="str">
        <f t="shared" si="22"/>
        <v>N/A</v>
      </c>
      <c r="I109" s="8">
        <v>5.8500000000000003E-2</v>
      </c>
      <c r="J109" s="8">
        <v>1.99</v>
      </c>
      <c r="K109" s="28" t="s">
        <v>736</v>
      </c>
      <c r="L109" s="111" t="str">
        <f t="shared" si="19"/>
        <v>Yes</v>
      </c>
    </row>
    <row r="110" spans="1:12" x14ac:dyDescent="0.25">
      <c r="A110" s="134" t="s">
        <v>522</v>
      </c>
      <c r="B110" s="22" t="s">
        <v>213</v>
      </c>
      <c r="C110" s="23">
        <v>1524</v>
      </c>
      <c r="D110" s="27" t="str">
        <f t="shared" si="20"/>
        <v>N/A</v>
      </c>
      <c r="E110" s="23">
        <v>1581</v>
      </c>
      <c r="F110" s="27" t="str">
        <f t="shared" si="21"/>
        <v>N/A</v>
      </c>
      <c r="G110" s="23">
        <v>1514</v>
      </c>
      <c r="H110" s="27" t="str">
        <f t="shared" si="22"/>
        <v>N/A</v>
      </c>
      <c r="I110" s="8">
        <v>3.74</v>
      </c>
      <c r="J110" s="8">
        <v>-4.24</v>
      </c>
      <c r="K110" s="28" t="s">
        <v>736</v>
      </c>
      <c r="L110" s="111" t="str">
        <f t="shared" si="19"/>
        <v>Yes</v>
      </c>
    </row>
    <row r="111" spans="1:12" ht="25" x14ac:dyDescent="0.25">
      <c r="A111" s="134" t="s">
        <v>1184</v>
      </c>
      <c r="B111" s="22" t="s">
        <v>213</v>
      </c>
      <c r="C111" s="29">
        <v>3478.6443570000001</v>
      </c>
      <c r="D111" s="27" t="str">
        <f t="shared" si="20"/>
        <v>N/A</v>
      </c>
      <c r="E111" s="29">
        <v>3355.1916508999998</v>
      </c>
      <c r="F111" s="27" t="str">
        <f t="shared" si="21"/>
        <v>N/A</v>
      </c>
      <c r="G111" s="29">
        <v>3573.3976222000001</v>
      </c>
      <c r="H111" s="27" t="str">
        <f t="shared" si="22"/>
        <v>N/A</v>
      </c>
      <c r="I111" s="8">
        <v>-3.55</v>
      </c>
      <c r="J111" s="8">
        <v>6.5039999999999996</v>
      </c>
      <c r="K111" s="28" t="s">
        <v>736</v>
      </c>
      <c r="L111" s="111" t="str">
        <f t="shared" si="19"/>
        <v>Yes</v>
      </c>
    </row>
    <row r="112" spans="1:12" ht="25" x14ac:dyDescent="0.25">
      <c r="A112" s="134" t="s">
        <v>1185</v>
      </c>
      <c r="B112" s="22" t="s">
        <v>213</v>
      </c>
      <c r="C112" s="29">
        <v>1000889</v>
      </c>
      <c r="D112" s="27" t="str">
        <f t="shared" si="20"/>
        <v>N/A</v>
      </c>
      <c r="E112" s="29">
        <v>1052032</v>
      </c>
      <c r="F112" s="27" t="str">
        <f t="shared" si="21"/>
        <v>N/A</v>
      </c>
      <c r="G112" s="29">
        <v>1230490</v>
      </c>
      <c r="H112" s="27" t="str">
        <f t="shared" si="22"/>
        <v>N/A</v>
      </c>
      <c r="I112" s="8">
        <v>5.1100000000000003</v>
      </c>
      <c r="J112" s="8">
        <v>16.96</v>
      </c>
      <c r="K112" s="28" t="s">
        <v>736</v>
      </c>
      <c r="L112" s="111" t="str">
        <f t="shared" si="19"/>
        <v>Yes</v>
      </c>
    </row>
    <row r="113" spans="1:12" x14ac:dyDescent="0.25">
      <c r="A113" s="134" t="s">
        <v>523</v>
      </c>
      <c r="B113" s="22" t="s">
        <v>213</v>
      </c>
      <c r="C113" s="23">
        <v>1187</v>
      </c>
      <c r="D113" s="27" t="str">
        <f t="shared" si="20"/>
        <v>N/A</v>
      </c>
      <c r="E113" s="23">
        <v>1230</v>
      </c>
      <c r="F113" s="27" t="str">
        <f t="shared" si="21"/>
        <v>N/A</v>
      </c>
      <c r="G113" s="23">
        <v>1189</v>
      </c>
      <c r="H113" s="27" t="str">
        <f t="shared" si="22"/>
        <v>N/A</v>
      </c>
      <c r="I113" s="8">
        <v>3.6230000000000002</v>
      </c>
      <c r="J113" s="8">
        <v>-3.33</v>
      </c>
      <c r="K113" s="28" t="s">
        <v>736</v>
      </c>
      <c r="L113" s="111" t="str">
        <f t="shared" si="19"/>
        <v>Yes</v>
      </c>
    </row>
    <row r="114" spans="1:12" ht="25" x14ac:dyDescent="0.25">
      <c r="A114" s="134" t="s">
        <v>1186</v>
      </c>
      <c r="B114" s="22" t="s">
        <v>213</v>
      </c>
      <c r="C114" s="29">
        <v>843.20893007999996</v>
      </c>
      <c r="D114" s="27" t="str">
        <f t="shared" si="20"/>
        <v>N/A</v>
      </c>
      <c r="E114" s="29">
        <v>855.31056910999996</v>
      </c>
      <c r="F114" s="27" t="str">
        <f t="shared" si="21"/>
        <v>N/A</v>
      </c>
      <c r="G114" s="29">
        <v>1034.8948696</v>
      </c>
      <c r="H114" s="27" t="str">
        <f t="shared" si="22"/>
        <v>N/A</v>
      </c>
      <c r="I114" s="8">
        <v>1.4350000000000001</v>
      </c>
      <c r="J114" s="8">
        <v>21</v>
      </c>
      <c r="K114" s="28" t="s">
        <v>736</v>
      </c>
      <c r="L114" s="111" t="str">
        <f t="shared" si="19"/>
        <v>Yes</v>
      </c>
    </row>
    <row r="115" spans="1:12" ht="25" x14ac:dyDescent="0.25">
      <c r="A115" s="134" t="s">
        <v>1187</v>
      </c>
      <c r="B115" s="22" t="s">
        <v>213</v>
      </c>
      <c r="C115" s="29">
        <v>33930</v>
      </c>
      <c r="D115" s="27" t="str">
        <f t="shared" ref="D115:D146" si="23">IF($B115="N/A","N/A",IF(C115&gt;10,"No",IF(C115&lt;-10,"No","Yes")))</f>
        <v>N/A</v>
      </c>
      <c r="E115" s="29">
        <v>18185</v>
      </c>
      <c r="F115" s="27" t="str">
        <f t="shared" ref="F115:F146" si="24">IF($B115="N/A","N/A",IF(E115&gt;10,"No",IF(E115&lt;-10,"No","Yes")))</f>
        <v>N/A</v>
      </c>
      <c r="G115" s="29">
        <v>1923</v>
      </c>
      <c r="H115" s="27" t="str">
        <f t="shared" ref="H115:H146" si="25">IF($B115="N/A","N/A",IF(G115&gt;10,"No",IF(G115&lt;-10,"No","Yes")))</f>
        <v>N/A</v>
      </c>
      <c r="I115" s="8">
        <v>-46.4</v>
      </c>
      <c r="J115" s="8">
        <v>-89.4</v>
      </c>
      <c r="K115" s="28" t="s">
        <v>736</v>
      </c>
      <c r="L115" s="111" t="str">
        <f t="shared" si="19"/>
        <v>No</v>
      </c>
    </row>
    <row r="116" spans="1:12" ht="25" x14ac:dyDescent="0.25">
      <c r="A116" s="134" t="s">
        <v>524</v>
      </c>
      <c r="B116" s="22" t="s">
        <v>213</v>
      </c>
      <c r="C116" s="23">
        <v>45</v>
      </c>
      <c r="D116" s="27" t="str">
        <f t="shared" si="23"/>
        <v>N/A</v>
      </c>
      <c r="E116" s="23">
        <v>35</v>
      </c>
      <c r="F116" s="27" t="str">
        <f t="shared" si="24"/>
        <v>N/A</v>
      </c>
      <c r="G116" s="23">
        <v>11</v>
      </c>
      <c r="H116" s="27" t="str">
        <f t="shared" si="25"/>
        <v>N/A</v>
      </c>
      <c r="I116" s="8">
        <v>-22.2</v>
      </c>
      <c r="J116" s="8">
        <v>-80</v>
      </c>
      <c r="K116" s="28" t="s">
        <v>736</v>
      </c>
      <c r="L116" s="111" t="str">
        <f t="shared" si="19"/>
        <v>No</v>
      </c>
    </row>
    <row r="117" spans="1:12" ht="25" x14ac:dyDescent="0.25">
      <c r="A117" s="134" t="s">
        <v>1188</v>
      </c>
      <c r="B117" s="22" t="s">
        <v>213</v>
      </c>
      <c r="C117" s="29">
        <v>754</v>
      </c>
      <c r="D117" s="27" t="str">
        <f t="shared" si="23"/>
        <v>N/A</v>
      </c>
      <c r="E117" s="29">
        <v>519.57142856999997</v>
      </c>
      <c r="F117" s="27" t="str">
        <f t="shared" si="24"/>
        <v>N/A</v>
      </c>
      <c r="G117" s="29">
        <v>274.71428571000001</v>
      </c>
      <c r="H117" s="27" t="str">
        <f t="shared" si="25"/>
        <v>N/A</v>
      </c>
      <c r="I117" s="8">
        <v>-31.1</v>
      </c>
      <c r="J117" s="8">
        <v>-47.1</v>
      </c>
      <c r="K117" s="28" t="s">
        <v>736</v>
      </c>
      <c r="L117" s="111" t="str">
        <f t="shared" si="19"/>
        <v>No</v>
      </c>
    </row>
    <row r="118" spans="1:12" ht="25" x14ac:dyDescent="0.25">
      <c r="A118" s="134" t="s">
        <v>1189</v>
      </c>
      <c r="B118" s="22" t="s">
        <v>213</v>
      </c>
      <c r="C118" s="29">
        <v>0</v>
      </c>
      <c r="D118" s="27" t="str">
        <f t="shared" si="23"/>
        <v>N/A</v>
      </c>
      <c r="E118" s="29">
        <v>0</v>
      </c>
      <c r="F118" s="27" t="str">
        <f t="shared" si="24"/>
        <v>N/A</v>
      </c>
      <c r="G118" s="29">
        <v>0</v>
      </c>
      <c r="H118" s="27" t="str">
        <f t="shared" si="25"/>
        <v>N/A</v>
      </c>
      <c r="I118" s="8" t="s">
        <v>1748</v>
      </c>
      <c r="J118" s="8" t="s">
        <v>1748</v>
      </c>
      <c r="K118" s="28" t="s">
        <v>736</v>
      </c>
      <c r="L118" s="111" t="str">
        <f t="shared" si="19"/>
        <v>N/A</v>
      </c>
    </row>
    <row r="119" spans="1:12" ht="25" x14ac:dyDescent="0.25">
      <c r="A119" s="134" t="s">
        <v>525</v>
      </c>
      <c r="B119" s="22" t="s">
        <v>213</v>
      </c>
      <c r="C119" s="23">
        <v>0</v>
      </c>
      <c r="D119" s="27" t="str">
        <f t="shared" si="23"/>
        <v>N/A</v>
      </c>
      <c r="E119" s="23">
        <v>0</v>
      </c>
      <c r="F119" s="27" t="str">
        <f t="shared" si="24"/>
        <v>N/A</v>
      </c>
      <c r="G119" s="23">
        <v>0</v>
      </c>
      <c r="H119" s="27" t="str">
        <f t="shared" si="25"/>
        <v>N/A</v>
      </c>
      <c r="I119" s="8" t="s">
        <v>1748</v>
      </c>
      <c r="J119" s="8" t="s">
        <v>1748</v>
      </c>
      <c r="K119" s="28" t="s">
        <v>736</v>
      </c>
      <c r="L119" s="111" t="str">
        <f t="shared" si="19"/>
        <v>N/A</v>
      </c>
    </row>
    <row r="120" spans="1:12" ht="25" x14ac:dyDescent="0.25">
      <c r="A120" s="134" t="s">
        <v>1190</v>
      </c>
      <c r="B120" s="22" t="s">
        <v>213</v>
      </c>
      <c r="C120" s="29" t="s">
        <v>1748</v>
      </c>
      <c r="D120" s="27" t="str">
        <f t="shared" si="23"/>
        <v>N/A</v>
      </c>
      <c r="E120" s="29" t="s">
        <v>1748</v>
      </c>
      <c r="F120" s="27" t="str">
        <f t="shared" si="24"/>
        <v>N/A</v>
      </c>
      <c r="G120" s="29" t="s">
        <v>1748</v>
      </c>
      <c r="H120" s="27" t="str">
        <f t="shared" si="25"/>
        <v>N/A</v>
      </c>
      <c r="I120" s="8" t="s">
        <v>1748</v>
      </c>
      <c r="J120" s="8" t="s">
        <v>1748</v>
      </c>
      <c r="K120" s="28" t="s">
        <v>736</v>
      </c>
      <c r="L120" s="111" t="str">
        <f t="shared" si="19"/>
        <v>N/A</v>
      </c>
    </row>
    <row r="121" spans="1:12" ht="25" x14ac:dyDescent="0.25">
      <c r="A121" s="134" t="s">
        <v>1191</v>
      </c>
      <c r="B121" s="22" t="s">
        <v>213</v>
      </c>
      <c r="C121" s="29">
        <v>0</v>
      </c>
      <c r="D121" s="27" t="str">
        <f t="shared" si="23"/>
        <v>N/A</v>
      </c>
      <c r="E121" s="29">
        <v>360</v>
      </c>
      <c r="F121" s="27" t="str">
        <f t="shared" si="24"/>
        <v>N/A</v>
      </c>
      <c r="G121" s="29">
        <v>181</v>
      </c>
      <c r="H121" s="27" t="str">
        <f t="shared" si="25"/>
        <v>N/A</v>
      </c>
      <c r="I121" s="8" t="s">
        <v>1748</v>
      </c>
      <c r="J121" s="8">
        <v>-49.7</v>
      </c>
      <c r="K121" s="28" t="s">
        <v>736</v>
      </c>
      <c r="L121" s="111" t="str">
        <f t="shared" si="19"/>
        <v>No</v>
      </c>
    </row>
    <row r="122" spans="1:12" x14ac:dyDescent="0.25">
      <c r="A122" s="134" t="s">
        <v>526</v>
      </c>
      <c r="B122" s="22" t="s">
        <v>213</v>
      </c>
      <c r="C122" s="23">
        <v>0</v>
      </c>
      <c r="D122" s="27" t="str">
        <f t="shared" si="23"/>
        <v>N/A</v>
      </c>
      <c r="E122" s="23">
        <v>11</v>
      </c>
      <c r="F122" s="27" t="str">
        <f t="shared" si="24"/>
        <v>N/A</v>
      </c>
      <c r="G122" s="23">
        <v>11</v>
      </c>
      <c r="H122" s="27" t="str">
        <f t="shared" si="25"/>
        <v>N/A</v>
      </c>
      <c r="I122" s="8" t="s">
        <v>1748</v>
      </c>
      <c r="J122" s="8">
        <v>-33.299999999999997</v>
      </c>
      <c r="K122" s="28" t="s">
        <v>736</v>
      </c>
      <c r="L122" s="111" t="str">
        <f t="shared" si="19"/>
        <v>No</v>
      </c>
    </row>
    <row r="123" spans="1:12" ht="25" x14ac:dyDescent="0.25">
      <c r="A123" s="134" t="s">
        <v>1192</v>
      </c>
      <c r="B123" s="22" t="s">
        <v>213</v>
      </c>
      <c r="C123" s="29" t="s">
        <v>1748</v>
      </c>
      <c r="D123" s="27" t="str">
        <f t="shared" si="23"/>
        <v>N/A</v>
      </c>
      <c r="E123" s="29">
        <v>120</v>
      </c>
      <c r="F123" s="27" t="str">
        <f t="shared" si="24"/>
        <v>N/A</v>
      </c>
      <c r="G123" s="29">
        <v>90.5</v>
      </c>
      <c r="H123" s="27" t="str">
        <f t="shared" si="25"/>
        <v>N/A</v>
      </c>
      <c r="I123" s="8" t="s">
        <v>1748</v>
      </c>
      <c r="J123" s="8">
        <v>-24.6</v>
      </c>
      <c r="K123" s="28" t="s">
        <v>736</v>
      </c>
      <c r="L123" s="111" t="str">
        <f t="shared" si="19"/>
        <v>Yes</v>
      </c>
    </row>
    <row r="124" spans="1:12" ht="25" x14ac:dyDescent="0.25">
      <c r="A124" s="134" t="s">
        <v>1193</v>
      </c>
      <c r="B124" s="22" t="s">
        <v>213</v>
      </c>
      <c r="C124" s="29">
        <v>1553509</v>
      </c>
      <c r="D124" s="27" t="str">
        <f t="shared" si="23"/>
        <v>N/A</v>
      </c>
      <c r="E124" s="29">
        <v>1964086</v>
      </c>
      <c r="F124" s="27" t="str">
        <f t="shared" si="24"/>
        <v>N/A</v>
      </c>
      <c r="G124" s="29">
        <v>1830595</v>
      </c>
      <c r="H124" s="27" t="str">
        <f t="shared" si="25"/>
        <v>N/A</v>
      </c>
      <c r="I124" s="8">
        <v>26.43</v>
      </c>
      <c r="J124" s="8">
        <v>-6.8</v>
      </c>
      <c r="K124" s="28" t="s">
        <v>736</v>
      </c>
      <c r="L124" s="111" t="str">
        <f t="shared" si="19"/>
        <v>Yes</v>
      </c>
    </row>
    <row r="125" spans="1:12" ht="25" x14ac:dyDescent="0.25">
      <c r="A125" s="134" t="s">
        <v>527</v>
      </c>
      <c r="B125" s="22" t="s">
        <v>213</v>
      </c>
      <c r="C125" s="23">
        <v>2342</v>
      </c>
      <c r="D125" s="27" t="str">
        <f t="shared" si="23"/>
        <v>N/A</v>
      </c>
      <c r="E125" s="23">
        <v>2748</v>
      </c>
      <c r="F125" s="27" t="str">
        <f t="shared" si="24"/>
        <v>N/A</v>
      </c>
      <c r="G125" s="23">
        <v>2751</v>
      </c>
      <c r="H125" s="27" t="str">
        <f t="shared" si="25"/>
        <v>N/A</v>
      </c>
      <c r="I125" s="8">
        <v>17.34</v>
      </c>
      <c r="J125" s="8">
        <v>0.10920000000000001</v>
      </c>
      <c r="K125" s="28" t="s">
        <v>736</v>
      </c>
      <c r="L125" s="111" t="str">
        <f t="shared" si="19"/>
        <v>Yes</v>
      </c>
    </row>
    <row r="126" spans="1:12" ht="25" x14ac:dyDescent="0.25">
      <c r="A126" s="134" t="s">
        <v>1194</v>
      </c>
      <c r="B126" s="22" t="s">
        <v>213</v>
      </c>
      <c r="C126" s="29">
        <v>663.32578992000003</v>
      </c>
      <c r="D126" s="27" t="str">
        <f t="shared" si="23"/>
        <v>N/A</v>
      </c>
      <c r="E126" s="29">
        <v>714.73289665000004</v>
      </c>
      <c r="F126" s="27" t="str">
        <f t="shared" si="24"/>
        <v>N/A</v>
      </c>
      <c r="G126" s="29">
        <v>665.42893492999997</v>
      </c>
      <c r="H126" s="27" t="str">
        <f t="shared" si="25"/>
        <v>N/A</v>
      </c>
      <c r="I126" s="8">
        <v>7.75</v>
      </c>
      <c r="J126" s="8">
        <v>-6.9</v>
      </c>
      <c r="K126" s="28" t="s">
        <v>736</v>
      </c>
      <c r="L126" s="111" t="str">
        <f t="shared" si="19"/>
        <v>Yes</v>
      </c>
    </row>
    <row r="127" spans="1:12" ht="25" x14ac:dyDescent="0.25">
      <c r="A127" s="134" t="s">
        <v>1195</v>
      </c>
      <c r="B127" s="22" t="s">
        <v>213</v>
      </c>
      <c r="C127" s="29">
        <v>0</v>
      </c>
      <c r="D127" s="27" t="str">
        <f t="shared" si="23"/>
        <v>N/A</v>
      </c>
      <c r="E127" s="29">
        <v>0</v>
      </c>
      <c r="F127" s="27" t="str">
        <f t="shared" si="24"/>
        <v>N/A</v>
      </c>
      <c r="G127" s="29">
        <v>0</v>
      </c>
      <c r="H127" s="27" t="str">
        <f t="shared" si="25"/>
        <v>N/A</v>
      </c>
      <c r="I127" s="8" t="s">
        <v>1748</v>
      </c>
      <c r="J127" s="8" t="s">
        <v>1748</v>
      </c>
      <c r="K127" s="28" t="s">
        <v>736</v>
      </c>
      <c r="L127" s="111" t="str">
        <f t="shared" si="19"/>
        <v>N/A</v>
      </c>
    </row>
    <row r="128" spans="1:12" x14ac:dyDescent="0.25">
      <c r="A128" s="134" t="s">
        <v>528</v>
      </c>
      <c r="B128" s="22" t="s">
        <v>213</v>
      </c>
      <c r="C128" s="23">
        <v>0</v>
      </c>
      <c r="D128" s="27" t="str">
        <f t="shared" si="23"/>
        <v>N/A</v>
      </c>
      <c r="E128" s="23">
        <v>0</v>
      </c>
      <c r="F128" s="27" t="str">
        <f t="shared" si="24"/>
        <v>N/A</v>
      </c>
      <c r="G128" s="23">
        <v>0</v>
      </c>
      <c r="H128" s="27" t="str">
        <f t="shared" si="25"/>
        <v>N/A</v>
      </c>
      <c r="I128" s="8" t="s">
        <v>1748</v>
      </c>
      <c r="J128" s="8" t="s">
        <v>1748</v>
      </c>
      <c r="K128" s="28" t="s">
        <v>736</v>
      </c>
      <c r="L128" s="111" t="str">
        <f t="shared" si="19"/>
        <v>N/A</v>
      </c>
    </row>
    <row r="129" spans="1:12" ht="25" x14ac:dyDescent="0.25">
      <c r="A129" s="134" t="s">
        <v>1196</v>
      </c>
      <c r="B129" s="22" t="s">
        <v>213</v>
      </c>
      <c r="C129" s="29" t="s">
        <v>1748</v>
      </c>
      <c r="D129" s="27" t="str">
        <f t="shared" si="23"/>
        <v>N/A</v>
      </c>
      <c r="E129" s="29" t="s">
        <v>1748</v>
      </c>
      <c r="F129" s="27" t="str">
        <f t="shared" si="24"/>
        <v>N/A</v>
      </c>
      <c r="G129" s="29" t="s">
        <v>1748</v>
      </c>
      <c r="H129" s="27" t="str">
        <f t="shared" si="25"/>
        <v>N/A</v>
      </c>
      <c r="I129" s="8" t="s">
        <v>1748</v>
      </c>
      <c r="J129" s="8" t="s">
        <v>1748</v>
      </c>
      <c r="K129" s="28" t="s">
        <v>736</v>
      </c>
      <c r="L129" s="111" t="str">
        <f t="shared" si="19"/>
        <v>N/A</v>
      </c>
    </row>
    <row r="130" spans="1:12" ht="25" x14ac:dyDescent="0.25">
      <c r="A130" s="134" t="s">
        <v>1197</v>
      </c>
      <c r="B130" s="22" t="s">
        <v>213</v>
      </c>
      <c r="C130" s="29">
        <v>0</v>
      </c>
      <c r="D130" s="27" t="str">
        <f t="shared" si="23"/>
        <v>N/A</v>
      </c>
      <c r="E130" s="29">
        <v>4952010</v>
      </c>
      <c r="F130" s="27" t="str">
        <f t="shared" si="24"/>
        <v>N/A</v>
      </c>
      <c r="G130" s="29">
        <v>5332523</v>
      </c>
      <c r="H130" s="27" t="str">
        <f t="shared" si="25"/>
        <v>N/A</v>
      </c>
      <c r="I130" s="8" t="s">
        <v>1748</v>
      </c>
      <c r="J130" s="8">
        <v>7.6840000000000002</v>
      </c>
      <c r="K130" s="28" t="s">
        <v>736</v>
      </c>
      <c r="L130" s="111" t="str">
        <f t="shared" si="19"/>
        <v>Yes</v>
      </c>
    </row>
    <row r="131" spans="1:12" x14ac:dyDescent="0.25">
      <c r="A131" s="134" t="s">
        <v>529</v>
      </c>
      <c r="B131" s="22" t="s">
        <v>213</v>
      </c>
      <c r="C131" s="23">
        <v>0</v>
      </c>
      <c r="D131" s="27" t="str">
        <f t="shared" si="23"/>
        <v>N/A</v>
      </c>
      <c r="E131" s="23">
        <v>203</v>
      </c>
      <c r="F131" s="27" t="str">
        <f t="shared" si="24"/>
        <v>N/A</v>
      </c>
      <c r="G131" s="23">
        <v>208</v>
      </c>
      <c r="H131" s="27" t="str">
        <f t="shared" si="25"/>
        <v>N/A</v>
      </c>
      <c r="I131" s="8" t="s">
        <v>1748</v>
      </c>
      <c r="J131" s="8">
        <v>2.4630000000000001</v>
      </c>
      <c r="K131" s="28" t="s">
        <v>736</v>
      </c>
      <c r="L131" s="111" t="str">
        <f t="shared" si="19"/>
        <v>Yes</v>
      </c>
    </row>
    <row r="132" spans="1:12" ht="25" x14ac:dyDescent="0.25">
      <c r="A132" s="134" t="s">
        <v>1198</v>
      </c>
      <c r="B132" s="22" t="s">
        <v>213</v>
      </c>
      <c r="C132" s="29" t="s">
        <v>1748</v>
      </c>
      <c r="D132" s="27" t="str">
        <f t="shared" si="23"/>
        <v>N/A</v>
      </c>
      <c r="E132" s="29">
        <v>24394.137931000001</v>
      </c>
      <c r="F132" s="27" t="str">
        <f t="shared" si="24"/>
        <v>N/A</v>
      </c>
      <c r="G132" s="29">
        <v>25637.129808000002</v>
      </c>
      <c r="H132" s="27" t="str">
        <f t="shared" si="25"/>
        <v>N/A</v>
      </c>
      <c r="I132" s="8" t="s">
        <v>1748</v>
      </c>
      <c r="J132" s="8">
        <v>5.0949999999999998</v>
      </c>
      <c r="K132" s="28" t="s">
        <v>736</v>
      </c>
      <c r="L132" s="111" t="str">
        <f t="shared" si="19"/>
        <v>Yes</v>
      </c>
    </row>
    <row r="133" spans="1:12" x14ac:dyDescent="0.25">
      <c r="A133" s="134" t="s">
        <v>1199</v>
      </c>
      <c r="B133" s="22" t="s">
        <v>213</v>
      </c>
      <c r="C133" s="29">
        <v>1398992</v>
      </c>
      <c r="D133" s="27" t="str">
        <f t="shared" si="23"/>
        <v>N/A</v>
      </c>
      <c r="E133" s="29">
        <v>1411953</v>
      </c>
      <c r="F133" s="27" t="str">
        <f t="shared" si="24"/>
        <v>N/A</v>
      </c>
      <c r="G133" s="29">
        <v>1370248</v>
      </c>
      <c r="H133" s="27" t="str">
        <f t="shared" si="25"/>
        <v>N/A</v>
      </c>
      <c r="I133" s="8">
        <v>0.92649999999999999</v>
      </c>
      <c r="J133" s="8">
        <v>-2.95</v>
      </c>
      <c r="K133" s="28" t="s">
        <v>736</v>
      </c>
      <c r="L133" s="111" t="str">
        <f t="shared" si="19"/>
        <v>Yes</v>
      </c>
    </row>
    <row r="134" spans="1:12" x14ac:dyDescent="0.25">
      <c r="A134" s="134" t="s">
        <v>530</v>
      </c>
      <c r="B134" s="22" t="s">
        <v>213</v>
      </c>
      <c r="C134" s="23">
        <v>263</v>
      </c>
      <c r="D134" s="27" t="str">
        <f t="shared" si="23"/>
        <v>N/A</v>
      </c>
      <c r="E134" s="23">
        <v>267</v>
      </c>
      <c r="F134" s="27" t="str">
        <f t="shared" si="24"/>
        <v>N/A</v>
      </c>
      <c r="G134" s="23">
        <v>264</v>
      </c>
      <c r="H134" s="27" t="str">
        <f t="shared" si="25"/>
        <v>N/A</v>
      </c>
      <c r="I134" s="8">
        <v>1.5209999999999999</v>
      </c>
      <c r="J134" s="8">
        <v>-1.1200000000000001</v>
      </c>
      <c r="K134" s="28" t="s">
        <v>736</v>
      </c>
      <c r="L134" s="111" t="str">
        <f t="shared" si="19"/>
        <v>Yes</v>
      </c>
    </row>
    <row r="135" spans="1:12" x14ac:dyDescent="0.25">
      <c r="A135" s="134" t="s">
        <v>1200</v>
      </c>
      <c r="B135" s="22" t="s">
        <v>213</v>
      </c>
      <c r="C135" s="29">
        <v>5319.3612167000001</v>
      </c>
      <c r="D135" s="27" t="str">
        <f t="shared" si="23"/>
        <v>N/A</v>
      </c>
      <c r="E135" s="29">
        <v>5288.2134831000003</v>
      </c>
      <c r="F135" s="27" t="str">
        <f t="shared" si="24"/>
        <v>N/A</v>
      </c>
      <c r="G135" s="29">
        <v>5190.3333333</v>
      </c>
      <c r="H135" s="27" t="str">
        <f t="shared" si="25"/>
        <v>N/A</v>
      </c>
      <c r="I135" s="8">
        <v>-0.58599999999999997</v>
      </c>
      <c r="J135" s="8">
        <v>-1.85</v>
      </c>
      <c r="K135" s="28" t="s">
        <v>736</v>
      </c>
      <c r="L135" s="111" t="str">
        <f t="shared" si="19"/>
        <v>Yes</v>
      </c>
    </row>
    <row r="136" spans="1:12" x14ac:dyDescent="0.25">
      <c r="A136" s="134" t="s">
        <v>1201</v>
      </c>
      <c r="B136" s="22" t="s">
        <v>213</v>
      </c>
      <c r="C136" s="29">
        <v>86099299</v>
      </c>
      <c r="D136" s="27" t="str">
        <f t="shared" si="23"/>
        <v>N/A</v>
      </c>
      <c r="E136" s="29">
        <v>18980835</v>
      </c>
      <c r="F136" s="27" t="str">
        <f t="shared" si="24"/>
        <v>N/A</v>
      </c>
      <c r="G136" s="29">
        <v>12623783</v>
      </c>
      <c r="H136" s="27" t="str">
        <f t="shared" si="25"/>
        <v>N/A</v>
      </c>
      <c r="I136" s="8">
        <v>-78</v>
      </c>
      <c r="J136" s="8">
        <v>-33.5</v>
      </c>
      <c r="K136" s="28" t="s">
        <v>736</v>
      </c>
      <c r="L136" s="111" t="str">
        <f t="shared" si="19"/>
        <v>No</v>
      </c>
    </row>
    <row r="137" spans="1:12" x14ac:dyDescent="0.25">
      <c r="A137" s="134" t="s">
        <v>531</v>
      </c>
      <c r="B137" s="22" t="s">
        <v>213</v>
      </c>
      <c r="C137" s="23">
        <v>11802</v>
      </c>
      <c r="D137" s="27" t="str">
        <f t="shared" si="23"/>
        <v>N/A</v>
      </c>
      <c r="E137" s="23">
        <v>12637</v>
      </c>
      <c r="F137" s="27" t="str">
        <f t="shared" si="24"/>
        <v>N/A</v>
      </c>
      <c r="G137" s="23">
        <v>12876</v>
      </c>
      <c r="H137" s="27" t="str">
        <f t="shared" si="25"/>
        <v>N/A</v>
      </c>
      <c r="I137" s="8">
        <v>7.0750000000000002</v>
      </c>
      <c r="J137" s="8">
        <v>1.891</v>
      </c>
      <c r="K137" s="28" t="s">
        <v>736</v>
      </c>
      <c r="L137" s="111" t="str">
        <f t="shared" si="19"/>
        <v>Yes</v>
      </c>
    </row>
    <row r="138" spans="1:12" x14ac:dyDescent="0.25">
      <c r="A138" s="134" t="s">
        <v>1202</v>
      </c>
      <c r="B138" s="22" t="s">
        <v>213</v>
      </c>
      <c r="C138" s="29">
        <v>7295.3142687999998</v>
      </c>
      <c r="D138" s="27" t="str">
        <f t="shared" si="23"/>
        <v>N/A</v>
      </c>
      <c r="E138" s="29">
        <v>1502.0048271000001</v>
      </c>
      <c r="F138" s="27" t="str">
        <f t="shared" si="24"/>
        <v>N/A</v>
      </c>
      <c r="G138" s="29">
        <v>980.41185151000002</v>
      </c>
      <c r="H138" s="27" t="str">
        <f t="shared" si="25"/>
        <v>N/A</v>
      </c>
      <c r="I138" s="8">
        <v>-79.400000000000006</v>
      </c>
      <c r="J138" s="8">
        <v>-34.700000000000003</v>
      </c>
      <c r="K138" s="28" t="s">
        <v>736</v>
      </c>
      <c r="L138" s="111" t="str">
        <f t="shared" si="19"/>
        <v>No</v>
      </c>
    </row>
    <row r="139" spans="1:12" x14ac:dyDescent="0.25">
      <c r="A139" s="162" t="s">
        <v>404</v>
      </c>
      <c r="B139" s="10" t="s">
        <v>213</v>
      </c>
      <c r="C139" s="10">
        <v>6979422380</v>
      </c>
      <c r="D139" s="7" t="str">
        <f t="shared" si="23"/>
        <v>N/A</v>
      </c>
      <c r="E139" s="10">
        <v>7073168573</v>
      </c>
      <c r="F139" s="7" t="str">
        <f t="shared" si="24"/>
        <v>N/A</v>
      </c>
      <c r="G139" s="10">
        <v>7332631433</v>
      </c>
      <c r="H139" s="7" t="str">
        <f t="shared" si="25"/>
        <v>N/A</v>
      </c>
      <c r="I139" s="8">
        <v>1.343</v>
      </c>
      <c r="J139" s="8">
        <v>3.6680000000000001</v>
      </c>
      <c r="K139" s="10" t="s">
        <v>213</v>
      </c>
      <c r="L139" s="111" t="str">
        <f t="shared" ref="L139:L158" si="26">IF(J139="Div by 0", "N/A", IF(K139="N/A","N/A", IF(J139&gt;VALUE(MID(K139,1,2)), "No", IF(J139&lt;-1*VALUE(MID(K139,1,2)), "No", "Yes"))))</f>
        <v>N/A</v>
      </c>
    </row>
    <row r="140" spans="1:12" x14ac:dyDescent="0.25">
      <c r="A140" s="162" t="s">
        <v>1203</v>
      </c>
      <c r="B140" s="10" t="s">
        <v>213</v>
      </c>
      <c r="C140" s="10">
        <v>6803.4643807000002</v>
      </c>
      <c r="D140" s="7" t="str">
        <f t="shared" si="23"/>
        <v>N/A</v>
      </c>
      <c r="E140" s="10">
        <v>6657.4883173999997</v>
      </c>
      <c r="F140" s="7" t="str">
        <f t="shared" si="24"/>
        <v>N/A</v>
      </c>
      <c r="G140" s="10">
        <v>6713.8187581000002</v>
      </c>
      <c r="H140" s="7" t="str">
        <f t="shared" si="25"/>
        <v>N/A</v>
      </c>
      <c r="I140" s="8">
        <v>-2.15</v>
      </c>
      <c r="J140" s="8">
        <v>0.84609999999999996</v>
      </c>
      <c r="K140" s="10" t="s">
        <v>213</v>
      </c>
      <c r="L140" s="111" t="str">
        <f t="shared" si="26"/>
        <v>N/A</v>
      </c>
    </row>
    <row r="141" spans="1:12" x14ac:dyDescent="0.25">
      <c r="A141" s="162" t="s">
        <v>405</v>
      </c>
      <c r="B141" s="10" t="s">
        <v>213</v>
      </c>
      <c r="C141" s="10">
        <v>74019494</v>
      </c>
      <c r="D141" s="7" t="str">
        <f t="shared" si="23"/>
        <v>N/A</v>
      </c>
      <c r="E141" s="10">
        <v>72120384</v>
      </c>
      <c r="F141" s="7" t="str">
        <f t="shared" si="24"/>
        <v>N/A</v>
      </c>
      <c r="G141" s="10">
        <v>81121941</v>
      </c>
      <c r="H141" s="7" t="str">
        <f t="shared" si="25"/>
        <v>N/A</v>
      </c>
      <c r="I141" s="8">
        <v>-2.57</v>
      </c>
      <c r="J141" s="8">
        <v>12.48</v>
      </c>
      <c r="K141" s="10" t="s">
        <v>213</v>
      </c>
      <c r="L141" s="111" t="str">
        <f t="shared" si="26"/>
        <v>N/A</v>
      </c>
    </row>
    <row r="142" spans="1:12" x14ac:dyDescent="0.25">
      <c r="A142" s="162" t="s">
        <v>1204</v>
      </c>
      <c r="B142" s="10" t="s">
        <v>213</v>
      </c>
      <c r="C142" s="10">
        <v>6021.7616336000001</v>
      </c>
      <c r="D142" s="7" t="str">
        <f t="shared" si="23"/>
        <v>N/A</v>
      </c>
      <c r="E142" s="10">
        <v>5690.8690918000002</v>
      </c>
      <c r="F142" s="7" t="str">
        <f t="shared" si="24"/>
        <v>N/A</v>
      </c>
      <c r="G142" s="10">
        <v>6088.4074602000001</v>
      </c>
      <c r="H142" s="7" t="str">
        <f t="shared" si="25"/>
        <v>N/A</v>
      </c>
      <c r="I142" s="8">
        <v>-5.49</v>
      </c>
      <c r="J142" s="8">
        <v>6.9859999999999998</v>
      </c>
      <c r="K142" s="10" t="s">
        <v>213</v>
      </c>
      <c r="L142" s="111" t="str">
        <f t="shared" si="26"/>
        <v>N/A</v>
      </c>
    </row>
    <row r="143" spans="1:12" x14ac:dyDescent="0.25">
      <c r="A143" s="162" t="s">
        <v>406</v>
      </c>
      <c r="B143" s="10" t="s">
        <v>213</v>
      </c>
      <c r="C143" s="10">
        <v>33474324</v>
      </c>
      <c r="D143" s="7" t="str">
        <f t="shared" si="23"/>
        <v>N/A</v>
      </c>
      <c r="E143" s="10">
        <v>36058645</v>
      </c>
      <c r="F143" s="7" t="str">
        <f t="shared" si="24"/>
        <v>N/A</v>
      </c>
      <c r="G143" s="10">
        <v>40742242</v>
      </c>
      <c r="H143" s="7" t="str">
        <f t="shared" si="25"/>
        <v>N/A</v>
      </c>
      <c r="I143" s="8">
        <v>7.72</v>
      </c>
      <c r="J143" s="8">
        <v>12.99</v>
      </c>
      <c r="K143" s="10" t="s">
        <v>213</v>
      </c>
      <c r="L143" s="111" t="str">
        <f t="shared" si="26"/>
        <v>N/A</v>
      </c>
    </row>
    <row r="144" spans="1:12" x14ac:dyDescent="0.25">
      <c r="A144" s="162" t="s">
        <v>1205</v>
      </c>
      <c r="B144" s="10" t="s">
        <v>213</v>
      </c>
      <c r="C144" s="10">
        <v>780.46920028</v>
      </c>
      <c r="D144" s="7" t="str">
        <f t="shared" si="23"/>
        <v>N/A</v>
      </c>
      <c r="E144" s="10">
        <v>774.88814630000002</v>
      </c>
      <c r="F144" s="7" t="str">
        <f t="shared" si="24"/>
        <v>N/A</v>
      </c>
      <c r="G144" s="10">
        <v>818.34736672999998</v>
      </c>
      <c r="H144" s="7" t="str">
        <f t="shared" si="25"/>
        <v>N/A</v>
      </c>
      <c r="I144" s="8">
        <v>-0.71499999999999997</v>
      </c>
      <c r="J144" s="8">
        <v>5.6079999999999997</v>
      </c>
      <c r="K144" s="10" t="s">
        <v>213</v>
      </c>
      <c r="L144" s="111" t="str">
        <f t="shared" si="26"/>
        <v>N/A</v>
      </c>
    </row>
    <row r="145" spans="1:13" x14ac:dyDescent="0.25">
      <c r="A145" s="162" t="s">
        <v>407</v>
      </c>
      <c r="B145" s="10" t="s">
        <v>213</v>
      </c>
      <c r="C145" s="10">
        <v>0</v>
      </c>
      <c r="D145" s="7" t="str">
        <f t="shared" si="23"/>
        <v>N/A</v>
      </c>
      <c r="E145" s="10">
        <v>0</v>
      </c>
      <c r="F145" s="7" t="str">
        <f t="shared" si="24"/>
        <v>N/A</v>
      </c>
      <c r="G145" s="10">
        <v>0</v>
      </c>
      <c r="H145" s="7" t="str">
        <f t="shared" si="25"/>
        <v>N/A</v>
      </c>
      <c r="I145" s="8" t="s">
        <v>1748</v>
      </c>
      <c r="J145" s="8" t="s">
        <v>1748</v>
      </c>
      <c r="K145" s="10" t="s">
        <v>213</v>
      </c>
      <c r="L145" s="111" t="str">
        <f t="shared" si="26"/>
        <v>N/A</v>
      </c>
    </row>
    <row r="146" spans="1:13" x14ac:dyDescent="0.25">
      <c r="A146" s="162" t="s">
        <v>1206</v>
      </c>
      <c r="B146" s="10" t="s">
        <v>213</v>
      </c>
      <c r="C146" s="10" t="s">
        <v>1748</v>
      </c>
      <c r="D146" s="7" t="str">
        <f t="shared" si="23"/>
        <v>N/A</v>
      </c>
      <c r="E146" s="10" t="s">
        <v>1748</v>
      </c>
      <c r="F146" s="7" t="str">
        <f t="shared" si="24"/>
        <v>N/A</v>
      </c>
      <c r="G146" s="10" t="s">
        <v>1748</v>
      </c>
      <c r="H146" s="7" t="str">
        <f t="shared" si="25"/>
        <v>N/A</v>
      </c>
      <c r="I146" s="8" t="s">
        <v>1748</v>
      </c>
      <c r="J146" s="8" t="s">
        <v>1748</v>
      </c>
      <c r="K146" s="10" t="s">
        <v>213</v>
      </c>
      <c r="L146" s="111" t="str">
        <f t="shared" si="26"/>
        <v>N/A</v>
      </c>
    </row>
    <row r="147" spans="1:13" x14ac:dyDescent="0.25">
      <c r="A147" s="162" t="s">
        <v>408</v>
      </c>
      <c r="B147" s="10" t="s">
        <v>213</v>
      </c>
      <c r="C147" s="10">
        <v>83971468</v>
      </c>
      <c r="D147" s="7" t="str">
        <f t="shared" ref="D147:D160" si="27">IF($B147="N/A","N/A",IF(C147&gt;10,"No",IF(C147&lt;-10,"No","Yes")))</f>
        <v>N/A</v>
      </c>
      <c r="E147" s="10">
        <v>85269303</v>
      </c>
      <c r="F147" s="7" t="str">
        <f t="shared" ref="F147:F160" si="28">IF($B147="N/A","N/A",IF(E147&gt;10,"No",IF(E147&lt;-10,"No","Yes")))</f>
        <v>N/A</v>
      </c>
      <c r="G147" s="10">
        <v>222983739</v>
      </c>
      <c r="H147" s="7" t="str">
        <f t="shared" ref="H147:H160" si="29">IF($B147="N/A","N/A",IF(G147&gt;10,"No",IF(G147&lt;-10,"No","Yes")))</f>
        <v>N/A</v>
      </c>
      <c r="I147" s="8">
        <v>1.546</v>
      </c>
      <c r="J147" s="8">
        <v>161.5</v>
      </c>
      <c r="K147" s="10" t="s">
        <v>213</v>
      </c>
      <c r="L147" s="111" t="str">
        <f t="shared" si="26"/>
        <v>N/A</v>
      </c>
    </row>
    <row r="148" spans="1:13" x14ac:dyDescent="0.25">
      <c r="A148" s="162" t="s">
        <v>1207</v>
      </c>
      <c r="B148" s="10" t="s">
        <v>213</v>
      </c>
      <c r="C148" s="10">
        <v>975.92445638000004</v>
      </c>
      <c r="D148" s="7" t="str">
        <f t="shared" si="27"/>
        <v>N/A</v>
      </c>
      <c r="E148" s="10">
        <v>850.26128272999995</v>
      </c>
      <c r="F148" s="7" t="str">
        <f t="shared" si="28"/>
        <v>N/A</v>
      </c>
      <c r="G148" s="10">
        <v>1874.1121608000001</v>
      </c>
      <c r="H148" s="7" t="str">
        <f t="shared" si="29"/>
        <v>N/A</v>
      </c>
      <c r="I148" s="8">
        <v>-12.9</v>
      </c>
      <c r="J148" s="8">
        <v>120.4</v>
      </c>
      <c r="K148" s="10" t="s">
        <v>213</v>
      </c>
      <c r="L148" s="111" t="str">
        <f t="shared" si="26"/>
        <v>N/A</v>
      </c>
    </row>
    <row r="149" spans="1:13" x14ac:dyDescent="0.25">
      <c r="A149" s="162" t="s">
        <v>409</v>
      </c>
      <c r="B149" s="10" t="s">
        <v>213</v>
      </c>
      <c r="C149" s="10">
        <v>604585</v>
      </c>
      <c r="D149" s="7" t="str">
        <f t="shared" si="27"/>
        <v>N/A</v>
      </c>
      <c r="E149" s="10">
        <v>1101637</v>
      </c>
      <c r="F149" s="7" t="str">
        <f t="shared" si="28"/>
        <v>N/A</v>
      </c>
      <c r="G149" s="10">
        <v>1405304</v>
      </c>
      <c r="H149" s="7" t="str">
        <f t="shared" si="29"/>
        <v>N/A</v>
      </c>
      <c r="I149" s="8">
        <v>82.21</v>
      </c>
      <c r="J149" s="8">
        <v>27.57</v>
      </c>
      <c r="K149" s="10" t="s">
        <v>213</v>
      </c>
      <c r="L149" s="111" t="str">
        <f t="shared" si="26"/>
        <v>N/A</v>
      </c>
    </row>
    <row r="150" spans="1:13" x14ac:dyDescent="0.25">
      <c r="A150" s="162" t="s">
        <v>1208</v>
      </c>
      <c r="B150" s="10" t="s">
        <v>213</v>
      </c>
      <c r="C150" s="10">
        <v>83.345051006000006</v>
      </c>
      <c r="D150" s="7" t="str">
        <f t="shared" si="27"/>
        <v>N/A</v>
      </c>
      <c r="E150" s="10">
        <v>98.792664334999998</v>
      </c>
      <c r="F150" s="7" t="str">
        <f t="shared" si="28"/>
        <v>N/A</v>
      </c>
      <c r="G150" s="10">
        <v>112.46930772</v>
      </c>
      <c r="H150" s="7" t="str">
        <f t="shared" si="29"/>
        <v>N/A</v>
      </c>
      <c r="I150" s="8">
        <v>18.53</v>
      </c>
      <c r="J150" s="8">
        <v>13.84</v>
      </c>
      <c r="K150" s="10" t="s">
        <v>213</v>
      </c>
      <c r="L150" s="111" t="str">
        <f t="shared" si="26"/>
        <v>N/A</v>
      </c>
    </row>
    <row r="151" spans="1:13" x14ac:dyDescent="0.25">
      <c r="A151" s="162" t="s">
        <v>410</v>
      </c>
      <c r="B151" s="10" t="s">
        <v>213</v>
      </c>
      <c r="C151" s="10">
        <v>0</v>
      </c>
      <c r="D151" s="7" t="str">
        <f t="shared" si="27"/>
        <v>N/A</v>
      </c>
      <c r="E151" s="10">
        <v>0</v>
      </c>
      <c r="F151" s="7" t="str">
        <f t="shared" si="28"/>
        <v>N/A</v>
      </c>
      <c r="G151" s="10">
        <v>0</v>
      </c>
      <c r="H151" s="7" t="str">
        <f t="shared" si="29"/>
        <v>N/A</v>
      </c>
      <c r="I151" s="8" t="s">
        <v>1748</v>
      </c>
      <c r="J151" s="8" t="s">
        <v>1748</v>
      </c>
      <c r="K151" s="10" t="s">
        <v>213</v>
      </c>
      <c r="L151" s="111" t="str">
        <f t="shared" si="26"/>
        <v>N/A</v>
      </c>
    </row>
    <row r="152" spans="1:13" x14ac:dyDescent="0.25">
      <c r="A152" s="162" t="s">
        <v>1209</v>
      </c>
      <c r="B152" s="10" t="s">
        <v>213</v>
      </c>
      <c r="C152" s="10" t="s">
        <v>1748</v>
      </c>
      <c r="D152" s="7" t="str">
        <f t="shared" si="27"/>
        <v>N/A</v>
      </c>
      <c r="E152" s="10" t="s">
        <v>1748</v>
      </c>
      <c r="F152" s="7" t="str">
        <f t="shared" si="28"/>
        <v>N/A</v>
      </c>
      <c r="G152" s="10" t="s">
        <v>1748</v>
      </c>
      <c r="H152" s="7" t="str">
        <f t="shared" si="29"/>
        <v>N/A</v>
      </c>
      <c r="I152" s="8" t="s">
        <v>1748</v>
      </c>
      <c r="J152" s="8" t="s">
        <v>1748</v>
      </c>
      <c r="K152" s="10" t="s">
        <v>213</v>
      </c>
      <c r="L152" s="111" t="str">
        <f t="shared" si="26"/>
        <v>N/A</v>
      </c>
    </row>
    <row r="153" spans="1:13" x14ac:dyDescent="0.25">
      <c r="A153" s="162" t="s">
        <v>411</v>
      </c>
      <c r="B153" s="10" t="s">
        <v>213</v>
      </c>
      <c r="C153" s="10">
        <v>32737495</v>
      </c>
      <c r="D153" s="7" t="str">
        <f t="shared" si="27"/>
        <v>N/A</v>
      </c>
      <c r="E153" s="10">
        <v>31057919</v>
      </c>
      <c r="F153" s="7" t="str">
        <f t="shared" si="28"/>
        <v>N/A</v>
      </c>
      <c r="G153" s="10">
        <v>32947765</v>
      </c>
      <c r="H153" s="7" t="str">
        <f t="shared" si="29"/>
        <v>N/A</v>
      </c>
      <c r="I153" s="8">
        <v>-5.13</v>
      </c>
      <c r="J153" s="8">
        <v>6.085</v>
      </c>
      <c r="K153" s="10" t="s">
        <v>213</v>
      </c>
      <c r="L153" s="111" t="str">
        <f t="shared" si="26"/>
        <v>N/A</v>
      </c>
      <c r="M153" s="41"/>
    </row>
    <row r="154" spans="1:13" x14ac:dyDescent="0.25">
      <c r="A154" s="162" t="s">
        <v>1210</v>
      </c>
      <c r="B154" s="10" t="s">
        <v>213</v>
      </c>
      <c r="C154" s="10">
        <v>45979.627808999998</v>
      </c>
      <c r="D154" s="7" t="str">
        <f t="shared" si="27"/>
        <v>N/A</v>
      </c>
      <c r="E154" s="10">
        <v>44816.621934000003</v>
      </c>
      <c r="F154" s="7" t="str">
        <f t="shared" si="28"/>
        <v>N/A</v>
      </c>
      <c r="G154" s="10">
        <v>50225.251523999999</v>
      </c>
      <c r="H154" s="7" t="str">
        <f t="shared" si="29"/>
        <v>N/A</v>
      </c>
      <c r="I154" s="8">
        <v>-2.5299999999999998</v>
      </c>
      <c r="J154" s="8">
        <v>12.07</v>
      </c>
      <c r="K154" s="10" t="s">
        <v>213</v>
      </c>
      <c r="L154" s="111" t="str">
        <f t="shared" si="26"/>
        <v>N/A</v>
      </c>
      <c r="M154" s="42"/>
    </row>
    <row r="155" spans="1:13" x14ac:dyDescent="0.25">
      <c r="A155" s="162" t="s">
        <v>412</v>
      </c>
      <c r="B155" s="10" t="s">
        <v>213</v>
      </c>
      <c r="C155" s="10">
        <v>9146344</v>
      </c>
      <c r="D155" s="7" t="str">
        <f t="shared" si="27"/>
        <v>N/A</v>
      </c>
      <c r="E155" s="10">
        <v>8903156</v>
      </c>
      <c r="F155" s="7" t="str">
        <f t="shared" si="28"/>
        <v>N/A</v>
      </c>
      <c r="G155" s="10">
        <v>3153949</v>
      </c>
      <c r="H155" s="7" t="str">
        <f t="shared" si="29"/>
        <v>N/A</v>
      </c>
      <c r="I155" s="8">
        <v>-2.66</v>
      </c>
      <c r="J155" s="8">
        <v>-64.599999999999994</v>
      </c>
      <c r="K155" s="10" t="s">
        <v>213</v>
      </c>
      <c r="L155" s="111" t="str">
        <f t="shared" si="26"/>
        <v>N/A</v>
      </c>
    </row>
    <row r="156" spans="1:13" x14ac:dyDescent="0.25">
      <c r="A156" s="162" t="s">
        <v>1211</v>
      </c>
      <c r="B156" s="10" t="s">
        <v>213</v>
      </c>
      <c r="C156" s="10">
        <v>47390.383419999998</v>
      </c>
      <c r="D156" s="7" t="str">
        <f t="shared" si="27"/>
        <v>N/A</v>
      </c>
      <c r="E156" s="10">
        <v>42598.832536000002</v>
      </c>
      <c r="F156" s="7" t="str">
        <f t="shared" si="28"/>
        <v>N/A</v>
      </c>
      <c r="G156" s="10">
        <v>33199.463157999999</v>
      </c>
      <c r="H156" s="7" t="str">
        <f t="shared" si="29"/>
        <v>N/A</v>
      </c>
      <c r="I156" s="8">
        <v>-10.1</v>
      </c>
      <c r="J156" s="8">
        <v>-22.1</v>
      </c>
      <c r="K156" s="10" t="s">
        <v>213</v>
      </c>
      <c r="L156" s="111" t="str">
        <f t="shared" si="26"/>
        <v>N/A</v>
      </c>
    </row>
    <row r="157" spans="1:13" x14ac:dyDescent="0.25">
      <c r="A157" s="162" t="s">
        <v>413</v>
      </c>
      <c r="B157" s="10" t="s">
        <v>213</v>
      </c>
      <c r="C157" s="10">
        <v>0</v>
      </c>
      <c r="D157" s="7" t="str">
        <f t="shared" si="27"/>
        <v>N/A</v>
      </c>
      <c r="E157" s="10">
        <v>0</v>
      </c>
      <c r="F157" s="7" t="str">
        <f t="shared" si="28"/>
        <v>N/A</v>
      </c>
      <c r="G157" s="10">
        <v>0</v>
      </c>
      <c r="H157" s="7" t="str">
        <f t="shared" si="29"/>
        <v>N/A</v>
      </c>
      <c r="I157" s="8" t="s">
        <v>1748</v>
      </c>
      <c r="J157" s="8" t="s">
        <v>1748</v>
      </c>
      <c r="K157" s="10" t="s">
        <v>213</v>
      </c>
      <c r="L157" s="111" t="str">
        <f t="shared" si="26"/>
        <v>N/A</v>
      </c>
    </row>
    <row r="158" spans="1:13" x14ac:dyDescent="0.25">
      <c r="A158" s="162" t="s">
        <v>1212</v>
      </c>
      <c r="B158" s="10" t="s">
        <v>213</v>
      </c>
      <c r="C158" s="10" t="s">
        <v>1748</v>
      </c>
      <c r="D158" s="7" t="str">
        <f t="shared" si="27"/>
        <v>N/A</v>
      </c>
      <c r="E158" s="10" t="s">
        <v>1748</v>
      </c>
      <c r="F158" s="7" t="str">
        <f t="shared" si="28"/>
        <v>N/A</v>
      </c>
      <c r="G158" s="10" t="s">
        <v>1748</v>
      </c>
      <c r="H158" s="7" t="str">
        <f t="shared" si="29"/>
        <v>N/A</v>
      </c>
      <c r="I158" s="8" t="s">
        <v>1748</v>
      </c>
      <c r="J158" s="8" t="s">
        <v>1748</v>
      </c>
      <c r="K158" s="10" t="s">
        <v>213</v>
      </c>
      <c r="L158" s="111" t="str">
        <f t="shared" si="26"/>
        <v>N/A</v>
      </c>
    </row>
    <row r="159" spans="1:13" ht="25" x14ac:dyDescent="0.25">
      <c r="A159" s="162" t="s">
        <v>414</v>
      </c>
      <c r="B159" s="10" t="s">
        <v>213</v>
      </c>
      <c r="C159" s="10">
        <v>0</v>
      </c>
      <c r="D159" s="7" t="str">
        <f t="shared" si="27"/>
        <v>N/A</v>
      </c>
      <c r="E159" s="10">
        <v>0</v>
      </c>
      <c r="F159" s="7" t="str">
        <f t="shared" si="28"/>
        <v>N/A</v>
      </c>
      <c r="G159" s="10">
        <v>0</v>
      </c>
      <c r="H159" s="7" t="str">
        <f t="shared" si="29"/>
        <v>N/A</v>
      </c>
      <c r="I159" s="8" t="s">
        <v>1748</v>
      </c>
      <c r="J159" s="8" t="s">
        <v>1748</v>
      </c>
      <c r="K159" s="10" t="s">
        <v>213</v>
      </c>
      <c r="L159" s="111" t="str">
        <f t="shared" ref="L159:L160" si="30">IF(J159="Div by 0", "N/A", IF(K159="N/A","N/A", IF(J159&gt;VALUE(MID(K159,1,2)), "No", IF(J159&lt;-1*VALUE(MID(K159,1,2)), "No", "Yes"))))</f>
        <v>N/A</v>
      </c>
    </row>
    <row r="160" spans="1:13" ht="25" x14ac:dyDescent="0.25">
      <c r="A160" s="162" t="s">
        <v>1213</v>
      </c>
      <c r="B160" s="10" t="s">
        <v>213</v>
      </c>
      <c r="C160" s="10" t="s">
        <v>1748</v>
      </c>
      <c r="D160" s="7" t="str">
        <f t="shared" si="27"/>
        <v>N/A</v>
      </c>
      <c r="E160" s="10" t="s">
        <v>1748</v>
      </c>
      <c r="F160" s="7" t="str">
        <f t="shared" si="28"/>
        <v>N/A</v>
      </c>
      <c r="G160" s="10" t="s">
        <v>1748</v>
      </c>
      <c r="H160" s="7" t="str">
        <f t="shared" si="29"/>
        <v>N/A</v>
      </c>
      <c r="I160" s="8" t="s">
        <v>1748</v>
      </c>
      <c r="J160" s="8" t="s">
        <v>1748</v>
      </c>
      <c r="K160" s="10" t="s">
        <v>213</v>
      </c>
      <c r="L160" s="111" t="str">
        <f t="shared" si="30"/>
        <v>N/A</v>
      </c>
    </row>
    <row r="161" spans="1:16" x14ac:dyDescent="0.25">
      <c r="A161" s="162" t="s">
        <v>415</v>
      </c>
      <c r="B161" s="10" t="s">
        <v>213</v>
      </c>
      <c r="C161" s="10">
        <v>0</v>
      </c>
      <c r="D161" s="10" t="s">
        <v>213</v>
      </c>
      <c r="E161" s="10">
        <v>0</v>
      </c>
      <c r="F161" s="10" t="s">
        <v>213</v>
      </c>
      <c r="G161" s="10">
        <v>0</v>
      </c>
      <c r="H161" s="10" t="s">
        <v>213</v>
      </c>
      <c r="I161" s="8" t="s">
        <v>1748</v>
      </c>
      <c r="J161" s="8" t="s">
        <v>1748</v>
      </c>
      <c r="K161" s="10" t="s">
        <v>213</v>
      </c>
      <c r="L161" s="111" t="str">
        <f>IF(J161="Div by 0", "N/A", IF(K161="N/A","N/A", IF(J161&gt;VALUE(MID(K161,1,2)), "No", IF(J161&lt;-1*VALUE(MID(K161,1,2)), "No", "Yes"))))</f>
        <v>N/A</v>
      </c>
    </row>
    <row r="162" spans="1:16" x14ac:dyDescent="0.25">
      <c r="A162" s="162" t="s">
        <v>1214</v>
      </c>
      <c r="B162" s="10" t="s">
        <v>213</v>
      </c>
      <c r="C162" s="10" t="s">
        <v>1748</v>
      </c>
      <c r="D162" s="10" t="s">
        <v>213</v>
      </c>
      <c r="E162" s="10" t="s">
        <v>1748</v>
      </c>
      <c r="F162" s="10" t="s">
        <v>213</v>
      </c>
      <c r="G162" s="10" t="s">
        <v>1748</v>
      </c>
      <c r="H162" s="10" t="s">
        <v>213</v>
      </c>
      <c r="I162" s="8" t="s">
        <v>1748</v>
      </c>
      <c r="J162" s="8" t="s">
        <v>1748</v>
      </c>
      <c r="K162" s="10" t="s">
        <v>213</v>
      </c>
      <c r="L162" s="111" t="str">
        <f>IF(J162="Div by 0", "N/A", IF(K162="N/A","N/A", IF(J162&gt;VALUE(MID(K162,1,2)), "No", IF(J162&lt;-1*VALUE(MID(K162,1,2)), "No", "Yes"))))</f>
        <v>N/A</v>
      </c>
    </row>
    <row r="163" spans="1:16" ht="25" x14ac:dyDescent="0.25">
      <c r="A163" s="162" t="s">
        <v>416</v>
      </c>
      <c r="B163" s="10" t="s">
        <v>213</v>
      </c>
      <c r="C163" s="10">
        <v>0</v>
      </c>
      <c r="D163" s="10" t="s">
        <v>213</v>
      </c>
      <c r="E163" s="10">
        <v>0</v>
      </c>
      <c r="F163" s="10" t="s">
        <v>213</v>
      </c>
      <c r="G163" s="10">
        <v>0</v>
      </c>
      <c r="H163" s="10" t="s">
        <v>213</v>
      </c>
      <c r="I163" s="8" t="s">
        <v>1748</v>
      </c>
      <c r="J163" s="8" t="s">
        <v>1748</v>
      </c>
      <c r="K163" s="10" t="s">
        <v>213</v>
      </c>
      <c r="L163" s="111" t="str">
        <f>IF(J163="Div by 0", "N/A", IF(K163="N/A","N/A", IF(J163&gt;VALUE(MID(K163,1,2)), "No", IF(J163&lt;-1*VALUE(MID(K163,1,2)), "No", "Yes"))))</f>
        <v>N/A</v>
      </c>
      <c r="N163" s="42"/>
    </row>
    <row r="164" spans="1:16" x14ac:dyDescent="0.25">
      <c r="A164" s="162" t="s">
        <v>1228</v>
      </c>
      <c r="B164" s="93" t="s">
        <v>213</v>
      </c>
      <c r="C164" s="93">
        <v>1914.2132862999999</v>
      </c>
      <c r="D164" s="94" t="str">
        <f t="shared" ref="D164" si="31">IF($B164="N/A","N/A",IF(C164&gt;10,"No",IF(C164&lt;-10,"No","Yes")))</f>
        <v>N/A</v>
      </c>
      <c r="E164" s="93">
        <v>1866.8135540000001</v>
      </c>
      <c r="F164" s="94" t="str">
        <f t="shared" ref="F164" si="32">IF($B164="N/A","N/A",IF(E164&gt;10,"No",IF(E164&lt;-10,"No","Yes")))</f>
        <v>N/A</v>
      </c>
      <c r="G164" s="93">
        <v>1994.8709718</v>
      </c>
      <c r="H164" s="94" t="str">
        <f t="shared" ref="H164" si="33">IF($B164="N/A","N/A",IF(G164&gt;10,"No",IF(G164&lt;-10,"No","Yes")))</f>
        <v>N/A</v>
      </c>
      <c r="I164" s="95">
        <v>-2.48</v>
      </c>
      <c r="J164" s="95">
        <v>6.86</v>
      </c>
      <c r="K164" s="96" t="s">
        <v>736</v>
      </c>
      <c r="L164" s="113" t="str">
        <f>IF(J164="Div by 0", "N/A", IF(OR(J164="N/A",K164="N/A"),"N/A", IF(J164&gt;VALUE(MID(K164,1,2)), "No", IF(J164&lt;-1*VALUE(MID(K164,1,2)), "No", "Yes"))))</f>
        <v>Yes</v>
      </c>
      <c r="N164" s="42"/>
    </row>
    <row r="165" spans="1:16" x14ac:dyDescent="0.25">
      <c r="A165" s="162" t="s">
        <v>1215</v>
      </c>
      <c r="B165" s="10" t="s">
        <v>213</v>
      </c>
      <c r="C165" s="10">
        <v>1825.0887458</v>
      </c>
      <c r="D165" s="7" t="str">
        <f t="shared" ref="D165:D171" si="34">IF($B165="N/A","N/A",IF(C165&gt;10,"No",IF(C165&lt;-10,"No","Yes")))</f>
        <v>N/A</v>
      </c>
      <c r="E165" s="10">
        <v>1810.4732027</v>
      </c>
      <c r="F165" s="7" t="str">
        <f t="shared" ref="F165:F171" si="35">IF($B165="N/A","N/A",IF(E165&gt;10,"No",IF(E165&lt;-10,"No","Yes")))</f>
        <v>N/A</v>
      </c>
      <c r="G165" s="10">
        <v>1944.6591767</v>
      </c>
      <c r="H165" s="7" t="str">
        <f t="shared" ref="H165:H171" si="36">IF($B165="N/A","N/A",IF(G165&gt;10,"No",IF(G165&lt;-10,"No","Yes")))</f>
        <v>N/A</v>
      </c>
      <c r="I165" s="8">
        <v>-0.80100000000000005</v>
      </c>
      <c r="J165" s="8">
        <v>7.4119999999999999</v>
      </c>
      <c r="K165" s="28" t="s">
        <v>736</v>
      </c>
      <c r="L165" s="111" t="str">
        <f>IF(J165="Div by 0", "N/A", IF(OR(J165="N/A",K165="N/A"),"N/A", IF(J165&gt;VALUE(MID(K165,1,2)), "No", IF(J165&lt;-1*VALUE(MID(K165,1,2)), "No", "Yes"))))</f>
        <v>Yes</v>
      </c>
      <c r="N165" s="42"/>
    </row>
    <row r="166" spans="1:16" x14ac:dyDescent="0.25">
      <c r="A166" s="162" t="s">
        <v>1216</v>
      </c>
      <c r="B166" s="10" t="s">
        <v>213</v>
      </c>
      <c r="C166" s="10">
        <v>3693.3500598999999</v>
      </c>
      <c r="D166" s="7" t="str">
        <f t="shared" si="34"/>
        <v>N/A</v>
      </c>
      <c r="E166" s="10">
        <v>3064.4762513999999</v>
      </c>
      <c r="F166" s="7" t="str">
        <f t="shared" si="35"/>
        <v>N/A</v>
      </c>
      <c r="G166" s="10">
        <v>3018.7374949999999</v>
      </c>
      <c r="H166" s="7" t="str">
        <f t="shared" si="36"/>
        <v>N/A</v>
      </c>
      <c r="I166" s="8">
        <v>-17</v>
      </c>
      <c r="J166" s="8">
        <v>-1.49</v>
      </c>
      <c r="K166" s="28" t="s">
        <v>736</v>
      </c>
      <c r="L166" s="111" t="str">
        <f t="shared" ref="L166" si="37">IF(J166="Div by 0", "N/A", IF(OR(J166="N/A",K166="N/A"),"N/A", IF(J166&gt;VALUE(MID(K166,1,2)), "No", IF(J166&lt;-1*VALUE(MID(K166,1,2)), "No", "Yes"))))</f>
        <v>Yes</v>
      </c>
      <c r="O166" s="42"/>
      <c r="P166" s="42"/>
    </row>
    <row r="167" spans="1:16" s="42" customFormat="1" x14ac:dyDescent="0.25">
      <c r="A167" s="170" t="s">
        <v>730</v>
      </c>
      <c r="B167" s="10" t="s">
        <v>213</v>
      </c>
      <c r="C167" s="1">
        <v>0</v>
      </c>
      <c r="D167" s="7" t="str">
        <f t="shared" si="34"/>
        <v>N/A</v>
      </c>
      <c r="E167" s="1">
        <v>0</v>
      </c>
      <c r="F167" s="7" t="str">
        <f t="shared" si="35"/>
        <v>N/A</v>
      </c>
      <c r="G167" s="1">
        <v>0</v>
      </c>
      <c r="H167" s="7" t="str">
        <f t="shared" si="36"/>
        <v>N/A</v>
      </c>
      <c r="I167" s="8" t="s">
        <v>1748</v>
      </c>
      <c r="J167" s="8" t="s">
        <v>1748</v>
      </c>
      <c r="K167" s="10" t="s">
        <v>213</v>
      </c>
      <c r="L167" s="111" t="str">
        <f>IF(J167="Div by 0", "N/A", IF(K167="N/A","N/A", IF(J167&gt;VALUE(MID(K167,1,2)), "No", IF(J167&lt;-1*VALUE(MID(K167,1,2)), "No", "Yes"))))</f>
        <v>N/A</v>
      </c>
      <c r="M167" s="26"/>
      <c r="N167" s="26"/>
      <c r="O167" s="41"/>
      <c r="P167" s="41"/>
    </row>
    <row r="168" spans="1:16" s="41" customFormat="1" x14ac:dyDescent="0.25">
      <c r="A168" s="170" t="s">
        <v>731</v>
      </c>
      <c r="B168" s="10" t="s">
        <v>213</v>
      </c>
      <c r="C168" s="9">
        <v>0</v>
      </c>
      <c r="D168" s="7" t="str">
        <f t="shared" si="34"/>
        <v>N/A</v>
      </c>
      <c r="E168" s="9">
        <v>0</v>
      </c>
      <c r="F168" s="7" t="str">
        <f t="shared" si="35"/>
        <v>N/A</v>
      </c>
      <c r="G168" s="9">
        <v>0</v>
      </c>
      <c r="H168" s="7" t="str">
        <f t="shared" si="36"/>
        <v>N/A</v>
      </c>
      <c r="I168" s="8" t="s">
        <v>1748</v>
      </c>
      <c r="J168" s="8" t="s">
        <v>1748</v>
      </c>
      <c r="K168" s="10" t="s">
        <v>213</v>
      </c>
      <c r="L168" s="111" t="str">
        <f>IF(J168="Div by 0", "N/A", IF(K168="N/A","N/A", IF(J168&gt;VALUE(MID(K168,1,2)), "No", IF(J168&lt;-1*VALUE(MID(K168,1,2)), "No", "Yes"))))</f>
        <v>N/A</v>
      </c>
      <c r="M168" s="26"/>
      <c r="N168" s="26"/>
      <c r="O168" s="42"/>
      <c r="P168" s="42"/>
    </row>
    <row r="169" spans="1:16" s="42" customFormat="1" x14ac:dyDescent="0.25">
      <c r="A169" s="170" t="s">
        <v>732</v>
      </c>
      <c r="B169" s="10" t="s">
        <v>213</v>
      </c>
      <c r="C169" s="1">
        <v>0</v>
      </c>
      <c r="D169" s="7" t="str">
        <f t="shared" si="34"/>
        <v>N/A</v>
      </c>
      <c r="E169" s="1">
        <v>0</v>
      </c>
      <c r="F169" s="7" t="str">
        <f t="shared" si="35"/>
        <v>N/A</v>
      </c>
      <c r="G169" s="1">
        <v>0</v>
      </c>
      <c r="H169" s="7" t="str">
        <f t="shared" si="36"/>
        <v>N/A</v>
      </c>
      <c r="I169" s="8" t="s">
        <v>1748</v>
      </c>
      <c r="J169" s="8" t="s">
        <v>1748</v>
      </c>
      <c r="K169" s="10" t="s">
        <v>213</v>
      </c>
      <c r="L169" s="111" t="str">
        <f t="shared" ref="L169:L171" si="38">IF(J169="Div by 0", "N/A", IF(K169="N/A","N/A", IF(J169&gt;VALUE(MID(K169,1,2)), "No", IF(J169&lt;-1*VALUE(MID(K169,1,2)), "No", "Yes"))))</f>
        <v>N/A</v>
      </c>
      <c r="M169" s="26"/>
      <c r="N169" s="26"/>
      <c r="O169" s="26"/>
      <c r="P169" s="26"/>
    </row>
    <row r="170" spans="1:16" x14ac:dyDescent="0.25">
      <c r="A170" s="170" t="s">
        <v>1217</v>
      </c>
      <c r="B170" s="10" t="s">
        <v>213</v>
      </c>
      <c r="C170" s="10" t="s">
        <v>1748</v>
      </c>
      <c r="D170" s="7" t="str">
        <f t="shared" si="34"/>
        <v>N/A</v>
      </c>
      <c r="E170" s="10" t="s">
        <v>1748</v>
      </c>
      <c r="F170" s="7" t="str">
        <f t="shared" si="35"/>
        <v>N/A</v>
      </c>
      <c r="G170" s="10" t="s">
        <v>1748</v>
      </c>
      <c r="H170" s="7" t="str">
        <f t="shared" si="36"/>
        <v>N/A</v>
      </c>
      <c r="I170" s="8" t="s">
        <v>1748</v>
      </c>
      <c r="J170" s="8" t="s">
        <v>1748</v>
      </c>
      <c r="K170" s="10" t="s">
        <v>213</v>
      </c>
      <c r="L170" s="111" t="str">
        <f t="shared" si="38"/>
        <v>N/A</v>
      </c>
    </row>
    <row r="171" spans="1:16" ht="25" x14ac:dyDescent="0.25">
      <c r="A171" s="171" t="s">
        <v>1218</v>
      </c>
      <c r="B171" s="172" t="s">
        <v>213</v>
      </c>
      <c r="C171" s="172" t="s">
        <v>1748</v>
      </c>
      <c r="D171" s="173" t="str">
        <f t="shared" si="34"/>
        <v>N/A</v>
      </c>
      <c r="E171" s="172" t="s">
        <v>1748</v>
      </c>
      <c r="F171" s="173" t="str">
        <f t="shared" si="35"/>
        <v>N/A</v>
      </c>
      <c r="G171" s="172" t="s">
        <v>1748</v>
      </c>
      <c r="H171" s="173" t="str">
        <f t="shared" si="36"/>
        <v>N/A</v>
      </c>
      <c r="I171" s="152" t="s">
        <v>1748</v>
      </c>
      <c r="J171" s="152" t="s">
        <v>1748</v>
      </c>
      <c r="K171" s="172" t="s">
        <v>213</v>
      </c>
      <c r="L171" s="122" t="str">
        <f t="shared" si="38"/>
        <v>N/A</v>
      </c>
    </row>
    <row r="172" spans="1:16" s="13" customFormat="1" ht="12" customHeight="1" x14ac:dyDescent="0.25">
      <c r="A172" s="197" t="s">
        <v>1633</v>
      </c>
      <c r="B172" s="198"/>
      <c r="C172" s="198"/>
      <c r="D172" s="198"/>
      <c r="E172" s="198"/>
      <c r="F172" s="198"/>
      <c r="G172" s="198"/>
      <c r="H172" s="198"/>
      <c r="I172" s="198"/>
      <c r="J172" s="198"/>
      <c r="K172" s="198"/>
      <c r="L172" s="199"/>
    </row>
    <row r="173" spans="1:16" s="13" customFormat="1" ht="12.75" customHeight="1" x14ac:dyDescent="0.25">
      <c r="A173" s="192" t="s">
        <v>1631</v>
      </c>
      <c r="B173" s="193"/>
      <c r="C173" s="193"/>
      <c r="D173" s="193"/>
      <c r="E173" s="193"/>
      <c r="F173" s="193"/>
      <c r="G173" s="193"/>
      <c r="H173" s="193"/>
      <c r="I173" s="193"/>
      <c r="J173" s="193"/>
      <c r="K173" s="193"/>
      <c r="L173" s="194"/>
    </row>
    <row r="174" spans="1:16" s="13" customFormat="1" x14ac:dyDescent="0.25">
      <c r="A174" s="195" t="s">
        <v>1732</v>
      </c>
      <c r="B174" s="195"/>
      <c r="C174" s="195"/>
      <c r="D174" s="195"/>
      <c r="E174" s="195"/>
      <c r="F174" s="195"/>
      <c r="G174" s="195"/>
      <c r="H174" s="195"/>
      <c r="I174" s="195"/>
      <c r="J174" s="195"/>
      <c r="K174" s="195"/>
      <c r="L174" s="196"/>
    </row>
  </sheetData>
  <mergeCells count="7">
    <mergeCell ref="A174:L174"/>
    <mergeCell ref="A2:L2"/>
    <mergeCell ref="A172:L172"/>
    <mergeCell ref="A173:L173"/>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rowBreaks count="1" manualBreakCount="1">
    <brk id="111" max="11" man="1"/>
  </rowBreaks>
  <tableParts count="1">
    <tablePart r:id="rId2"/>
  </tablePart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L236"/>
  <sheetViews>
    <sheetView zoomScaleNormal="100" zoomScaleSheetLayoutView="80" workbookViewId="0">
      <pane xSplit="2" ySplit="5" topLeftCell="F209"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34" customWidth="1"/>
    <col min="2" max="2" width="16.81640625" style="34"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26.81640625" style="13" customWidth="1"/>
    <col min="12" max="12" width="24.453125" style="26" customWidth="1"/>
    <col min="13" max="16384" width="9.1796875" style="26"/>
  </cols>
  <sheetData>
    <row r="1" spans="1:12" s="12" customFormat="1" ht="18.75" customHeight="1" x14ac:dyDescent="0.25">
      <c r="A1" s="183" t="s">
        <v>1726</v>
      </c>
      <c r="B1" s="184"/>
      <c r="C1" s="184"/>
      <c r="D1" s="184"/>
      <c r="E1" s="184"/>
      <c r="F1" s="184"/>
      <c r="G1" s="184"/>
      <c r="H1" s="184"/>
      <c r="I1" s="184"/>
      <c r="J1" s="184"/>
      <c r="K1" s="184"/>
      <c r="L1" s="185"/>
    </row>
    <row r="2" spans="1:12" ht="55.5" customHeight="1" x14ac:dyDescent="0.3">
      <c r="A2" s="206" t="s">
        <v>1593</v>
      </c>
      <c r="B2" s="207"/>
      <c r="C2" s="207"/>
      <c r="D2" s="207"/>
      <c r="E2" s="207"/>
      <c r="F2" s="207"/>
      <c r="G2" s="207"/>
      <c r="H2" s="207"/>
      <c r="I2" s="207"/>
      <c r="J2" s="207"/>
      <c r="K2" s="207"/>
      <c r="L2" s="208"/>
    </row>
    <row r="3" spans="1:12" s="13" customFormat="1" ht="13" x14ac:dyDescent="0.3">
      <c r="A3" s="189" t="s">
        <v>1747</v>
      </c>
      <c r="B3" s="190"/>
      <c r="C3" s="190"/>
      <c r="D3" s="190"/>
      <c r="E3" s="190"/>
      <c r="F3" s="190"/>
      <c r="G3" s="190"/>
      <c r="H3" s="190"/>
      <c r="I3" s="190"/>
      <c r="J3" s="190"/>
      <c r="K3" s="190"/>
      <c r="L3" s="191"/>
    </row>
    <row r="4" spans="1:12" ht="13" x14ac:dyDescent="0.3">
      <c r="A4" s="209" t="s">
        <v>648</v>
      </c>
      <c r="B4" s="210"/>
      <c r="C4" s="210"/>
      <c r="D4" s="210"/>
      <c r="E4" s="210"/>
      <c r="F4" s="210"/>
      <c r="G4" s="210"/>
      <c r="H4" s="210"/>
      <c r="I4" s="210"/>
      <c r="J4" s="210"/>
      <c r="K4" s="210"/>
      <c r="L4" s="211"/>
    </row>
    <row r="5" spans="1:12" ht="52" x14ac:dyDescent="0.3">
      <c r="A5" s="146" t="s">
        <v>11</v>
      </c>
      <c r="B5" s="115" t="s">
        <v>212</v>
      </c>
      <c r="C5" s="115" t="s">
        <v>649</v>
      </c>
      <c r="D5" s="115" t="s">
        <v>1724</v>
      </c>
      <c r="E5" s="115" t="s">
        <v>1694</v>
      </c>
      <c r="F5" s="115" t="s">
        <v>1721</v>
      </c>
      <c r="G5" s="115" t="s">
        <v>1718</v>
      </c>
      <c r="H5" s="115" t="s">
        <v>1719</v>
      </c>
      <c r="I5" s="147" t="s">
        <v>1725</v>
      </c>
      <c r="J5" s="147" t="s">
        <v>1722</v>
      </c>
      <c r="K5" s="148" t="s">
        <v>741</v>
      </c>
      <c r="L5" s="149" t="s">
        <v>740</v>
      </c>
    </row>
    <row r="6" spans="1:12" x14ac:dyDescent="0.25">
      <c r="A6" s="144" t="s">
        <v>0</v>
      </c>
      <c r="B6" s="1" t="s">
        <v>213</v>
      </c>
      <c r="C6" s="1">
        <v>1102626</v>
      </c>
      <c r="D6" s="7" t="str">
        <f t="shared" ref="D6:D11" si="0">IF($B6="N/A","N/A",IF(C6&gt;10,"No",IF(C6&lt;-10,"No","Yes")))</f>
        <v>N/A</v>
      </c>
      <c r="E6" s="1">
        <v>1152757</v>
      </c>
      <c r="F6" s="7" t="str">
        <f t="shared" ref="F6:F11" si="1">IF($B6="N/A","N/A",IF(E6&gt;10,"No",IF(E6&lt;-10,"No","Yes")))</f>
        <v>N/A</v>
      </c>
      <c r="G6" s="1">
        <v>1200351</v>
      </c>
      <c r="H6" s="7" t="str">
        <f t="shared" ref="H6:H11" si="2">IF($B6="N/A","N/A",IF(G6&gt;10,"No",IF(G6&lt;-10,"No","Yes")))</f>
        <v>N/A</v>
      </c>
      <c r="I6" s="8">
        <v>4.5469999999999997</v>
      </c>
      <c r="J6" s="8">
        <v>4.1289999999999996</v>
      </c>
      <c r="K6" s="1" t="s">
        <v>736</v>
      </c>
      <c r="L6" s="111" t="str">
        <f t="shared" ref="L6:L14" si="3">IF(J6="Div by 0", "N/A", IF(K6="N/A","N/A", IF(J6&gt;VALUE(MID(K6,1,2)), "No", IF(J6&lt;-1*VALUE(MID(K6,1,2)), "No", "Yes"))))</f>
        <v>Yes</v>
      </c>
    </row>
    <row r="7" spans="1:12" x14ac:dyDescent="0.25">
      <c r="A7" s="144" t="s">
        <v>100</v>
      </c>
      <c r="B7" s="30" t="s">
        <v>213</v>
      </c>
      <c r="C7" s="1">
        <v>55152</v>
      </c>
      <c r="D7" s="7" t="str">
        <f t="shared" si="0"/>
        <v>N/A</v>
      </c>
      <c r="E7" s="1">
        <v>55507</v>
      </c>
      <c r="F7" s="7" t="str">
        <f t="shared" si="1"/>
        <v>N/A</v>
      </c>
      <c r="G7" s="1">
        <v>56313</v>
      </c>
      <c r="H7" s="7" t="str">
        <f t="shared" si="2"/>
        <v>N/A</v>
      </c>
      <c r="I7" s="8">
        <v>0.64370000000000005</v>
      </c>
      <c r="J7" s="8">
        <v>1.452</v>
      </c>
      <c r="K7" s="30" t="s">
        <v>736</v>
      </c>
      <c r="L7" s="111" t="str">
        <f t="shared" si="3"/>
        <v>Yes</v>
      </c>
    </row>
    <row r="8" spans="1:12" x14ac:dyDescent="0.25">
      <c r="A8" s="144" t="s">
        <v>101</v>
      </c>
      <c r="B8" s="30" t="s">
        <v>213</v>
      </c>
      <c r="C8" s="1">
        <v>131738</v>
      </c>
      <c r="D8" s="7" t="str">
        <f t="shared" si="0"/>
        <v>N/A</v>
      </c>
      <c r="E8" s="1">
        <v>129405</v>
      </c>
      <c r="F8" s="7" t="str">
        <f t="shared" si="1"/>
        <v>N/A</v>
      </c>
      <c r="G8" s="1">
        <v>128457</v>
      </c>
      <c r="H8" s="7" t="str">
        <f t="shared" si="2"/>
        <v>N/A</v>
      </c>
      <c r="I8" s="8">
        <v>-1.77</v>
      </c>
      <c r="J8" s="8">
        <v>-0.73299999999999998</v>
      </c>
      <c r="K8" s="30" t="s">
        <v>736</v>
      </c>
      <c r="L8" s="111" t="str">
        <f t="shared" si="3"/>
        <v>Yes</v>
      </c>
    </row>
    <row r="9" spans="1:12" x14ac:dyDescent="0.25">
      <c r="A9" s="144" t="s">
        <v>104</v>
      </c>
      <c r="B9" s="30" t="s">
        <v>213</v>
      </c>
      <c r="C9" s="1">
        <v>608159</v>
      </c>
      <c r="D9" s="7" t="str">
        <f t="shared" si="0"/>
        <v>N/A</v>
      </c>
      <c r="E9" s="1">
        <v>629179</v>
      </c>
      <c r="F9" s="7" t="str">
        <f t="shared" si="1"/>
        <v>N/A</v>
      </c>
      <c r="G9" s="1">
        <v>646425</v>
      </c>
      <c r="H9" s="7" t="str">
        <f t="shared" si="2"/>
        <v>N/A</v>
      </c>
      <c r="I9" s="8">
        <v>3.456</v>
      </c>
      <c r="J9" s="8">
        <v>2.7410000000000001</v>
      </c>
      <c r="K9" s="30" t="s">
        <v>736</v>
      </c>
      <c r="L9" s="111" t="str">
        <f t="shared" si="3"/>
        <v>Yes</v>
      </c>
    </row>
    <row r="10" spans="1:12" x14ac:dyDescent="0.25">
      <c r="A10" s="144" t="s">
        <v>105</v>
      </c>
      <c r="B10" s="30" t="s">
        <v>213</v>
      </c>
      <c r="C10" s="1">
        <v>307577</v>
      </c>
      <c r="D10" s="7" t="str">
        <f t="shared" si="0"/>
        <v>N/A</v>
      </c>
      <c r="E10" s="1">
        <v>338666</v>
      </c>
      <c r="F10" s="7" t="str">
        <f t="shared" si="1"/>
        <v>N/A</v>
      </c>
      <c r="G10" s="1">
        <v>369156</v>
      </c>
      <c r="H10" s="7" t="str">
        <f t="shared" si="2"/>
        <v>N/A</v>
      </c>
      <c r="I10" s="8">
        <v>10.11</v>
      </c>
      <c r="J10" s="8">
        <v>9.0030000000000001</v>
      </c>
      <c r="K10" s="30" t="s">
        <v>736</v>
      </c>
      <c r="L10" s="111" t="str">
        <f t="shared" si="3"/>
        <v>Yes</v>
      </c>
    </row>
    <row r="11" spans="1:12" x14ac:dyDescent="0.25">
      <c r="A11" s="144" t="s">
        <v>77</v>
      </c>
      <c r="B11" s="1" t="s">
        <v>213</v>
      </c>
      <c r="C11" s="1">
        <v>937039.98</v>
      </c>
      <c r="D11" s="27" t="str">
        <f t="shared" si="0"/>
        <v>N/A</v>
      </c>
      <c r="E11" s="1">
        <v>986516.78</v>
      </c>
      <c r="F11" s="7" t="str">
        <f t="shared" si="1"/>
        <v>N/A</v>
      </c>
      <c r="G11" s="1">
        <v>1029581.44</v>
      </c>
      <c r="H11" s="7" t="str">
        <f t="shared" si="2"/>
        <v>N/A</v>
      </c>
      <c r="I11" s="8">
        <v>5.28</v>
      </c>
      <c r="J11" s="8">
        <v>4.3650000000000002</v>
      </c>
      <c r="K11" s="1" t="s">
        <v>737</v>
      </c>
      <c r="L11" s="111" t="str">
        <f t="shared" si="3"/>
        <v>Yes</v>
      </c>
    </row>
    <row r="12" spans="1:12" x14ac:dyDescent="0.25">
      <c r="A12" s="144" t="s">
        <v>115</v>
      </c>
      <c r="B12" s="1" t="s">
        <v>213</v>
      </c>
      <c r="C12" s="1">
        <v>88587</v>
      </c>
      <c r="D12" s="1" t="s">
        <v>213</v>
      </c>
      <c r="E12" s="1">
        <v>91681</v>
      </c>
      <c r="F12" s="1" t="s">
        <v>213</v>
      </c>
      <c r="G12" s="1">
        <v>94242</v>
      </c>
      <c r="H12" s="1" t="s">
        <v>213</v>
      </c>
      <c r="I12" s="8">
        <v>3.4929999999999999</v>
      </c>
      <c r="J12" s="8">
        <v>2.7930000000000001</v>
      </c>
      <c r="K12" s="1" t="s">
        <v>737</v>
      </c>
      <c r="L12" s="111" t="str">
        <f t="shared" si="3"/>
        <v>Yes</v>
      </c>
    </row>
    <row r="13" spans="1:12" x14ac:dyDescent="0.25">
      <c r="A13" s="144" t="s">
        <v>447</v>
      </c>
      <c r="B13" s="1" t="s">
        <v>213</v>
      </c>
      <c r="C13" s="1">
        <v>46871</v>
      </c>
      <c r="D13" s="1" t="s">
        <v>213</v>
      </c>
      <c r="E13" s="1">
        <v>48937</v>
      </c>
      <c r="F13" s="1" t="s">
        <v>213</v>
      </c>
      <c r="G13" s="1">
        <v>50898</v>
      </c>
      <c r="H13" s="1" t="s">
        <v>213</v>
      </c>
      <c r="I13" s="8">
        <v>4.4080000000000004</v>
      </c>
      <c r="J13" s="8">
        <v>4.0069999999999997</v>
      </c>
      <c r="K13" s="1" t="s">
        <v>737</v>
      </c>
      <c r="L13" s="111" t="str">
        <f t="shared" si="3"/>
        <v>Yes</v>
      </c>
    </row>
    <row r="14" spans="1:12" x14ac:dyDescent="0.25">
      <c r="A14" s="144" t="s">
        <v>448</v>
      </c>
      <c r="B14" s="1" t="s">
        <v>213</v>
      </c>
      <c r="C14" s="1">
        <v>35338</v>
      </c>
      <c r="D14" s="1" t="s">
        <v>213</v>
      </c>
      <c r="E14" s="1">
        <v>35180</v>
      </c>
      <c r="F14" s="1" t="s">
        <v>213</v>
      </c>
      <c r="G14" s="1">
        <v>35168</v>
      </c>
      <c r="H14" s="1" t="s">
        <v>213</v>
      </c>
      <c r="I14" s="8">
        <v>-0.44700000000000001</v>
      </c>
      <c r="J14" s="8">
        <v>-3.4000000000000002E-2</v>
      </c>
      <c r="K14" s="1" t="s">
        <v>737</v>
      </c>
      <c r="L14" s="111" t="str">
        <f t="shared" si="3"/>
        <v>Yes</v>
      </c>
    </row>
    <row r="15" spans="1:12" x14ac:dyDescent="0.25">
      <c r="A15" s="143" t="s">
        <v>58</v>
      </c>
      <c r="B15" s="30" t="s">
        <v>213</v>
      </c>
      <c r="C15" s="10">
        <v>6983918773</v>
      </c>
      <c r="D15" s="7" t="str">
        <f t="shared" ref="D15:D20" si="4">IF($B15="N/A","N/A",IF(C15&gt;10,"No",IF(C15&lt;-10,"No","Yes")))</f>
        <v>N/A</v>
      </c>
      <c r="E15" s="10">
        <v>7076806005</v>
      </c>
      <c r="F15" s="7" t="str">
        <f t="shared" ref="F15:F20" si="5">IF($B15="N/A","N/A",IF(E15&gt;10,"No",IF(E15&lt;-10,"No","Yes")))</f>
        <v>N/A</v>
      </c>
      <c r="G15" s="10">
        <v>7448859793</v>
      </c>
      <c r="H15" s="7" t="str">
        <f t="shared" ref="H15:H20" si="6">IF($B15="N/A","N/A",IF(G15&gt;10,"No",IF(G15&lt;-10,"No","Yes")))</f>
        <v>N/A</v>
      </c>
      <c r="I15" s="8">
        <v>1.33</v>
      </c>
      <c r="J15" s="8">
        <v>5.2569999999999997</v>
      </c>
      <c r="K15" s="30" t="s">
        <v>736</v>
      </c>
      <c r="L15" s="111" t="str">
        <f t="shared" ref="L15:L20" si="7">IF(J15="Div by 0", "N/A", IF(K15="N/A","N/A", IF(J15&gt;VALUE(MID(K15,1,2)), "No", IF(J15&lt;-1*VALUE(MID(K15,1,2)), "No", "Yes"))))</f>
        <v>Yes</v>
      </c>
    </row>
    <row r="16" spans="1:12" x14ac:dyDescent="0.25">
      <c r="A16" s="143" t="s">
        <v>1119</v>
      </c>
      <c r="B16" s="30" t="s">
        <v>213</v>
      </c>
      <c r="C16" s="10">
        <v>6333.8963284000001</v>
      </c>
      <c r="D16" s="7" t="str">
        <f t="shared" si="4"/>
        <v>N/A</v>
      </c>
      <c r="E16" s="10">
        <v>6139.0267028999997</v>
      </c>
      <c r="F16" s="7" t="str">
        <f t="shared" si="5"/>
        <v>N/A</v>
      </c>
      <c r="G16" s="10">
        <v>6205.5680321999998</v>
      </c>
      <c r="H16" s="7" t="str">
        <f t="shared" si="6"/>
        <v>N/A</v>
      </c>
      <c r="I16" s="8">
        <v>-3.08</v>
      </c>
      <c r="J16" s="8">
        <v>1.0840000000000001</v>
      </c>
      <c r="K16" s="30" t="s">
        <v>736</v>
      </c>
      <c r="L16" s="111" t="str">
        <f t="shared" si="7"/>
        <v>Yes</v>
      </c>
    </row>
    <row r="17" spans="1:12" x14ac:dyDescent="0.25">
      <c r="A17" s="143" t="s">
        <v>1219</v>
      </c>
      <c r="B17" s="30" t="s">
        <v>213</v>
      </c>
      <c r="C17" s="10">
        <v>22876.931807000001</v>
      </c>
      <c r="D17" s="7" t="str">
        <f t="shared" si="4"/>
        <v>N/A</v>
      </c>
      <c r="E17" s="10">
        <v>23714.905778</v>
      </c>
      <c r="F17" s="7" t="str">
        <f t="shared" si="5"/>
        <v>N/A</v>
      </c>
      <c r="G17" s="10">
        <v>25216.841848</v>
      </c>
      <c r="H17" s="7" t="str">
        <f t="shared" si="6"/>
        <v>N/A</v>
      </c>
      <c r="I17" s="8">
        <v>3.6629999999999998</v>
      </c>
      <c r="J17" s="8">
        <v>6.3330000000000002</v>
      </c>
      <c r="K17" s="30" t="s">
        <v>736</v>
      </c>
      <c r="L17" s="111" t="str">
        <f t="shared" si="7"/>
        <v>Yes</v>
      </c>
    </row>
    <row r="18" spans="1:12" x14ac:dyDescent="0.25">
      <c r="A18" s="143" t="s">
        <v>1220</v>
      </c>
      <c r="B18" s="30" t="s">
        <v>213</v>
      </c>
      <c r="C18" s="10">
        <v>22533.670877</v>
      </c>
      <c r="D18" s="7" t="str">
        <f t="shared" si="4"/>
        <v>N/A</v>
      </c>
      <c r="E18" s="10">
        <v>22599.464510999998</v>
      </c>
      <c r="F18" s="7" t="str">
        <f t="shared" si="5"/>
        <v>N/A</v>
      </c>
      <c r="G18" s="10">
        <v>23234.903929</v>
      </c>
      <c r="H18" s="7" t="str">
        <f t="shared" si="6"/>
        <v>N/A</v>
      </c>
      <c r="I18" s="8">
        <v>0.29199999999999998</v>
      </c>
      <c r="J18" s="8">
        <v>2.8119999999999998</v>
      </c>
      <c r="K18" s="30" t="s">
        <v>736</v>
      </c>
      <c r="L18" s="111" t="str">
        <f t="shared" si="7"/>
        <v>Yes</v>
      </c>
    </row>
    <row r="19" spans="1:12" x14ac:dyDescent="0.25">
      <c r="A19" s="143" t="s">
        <v>1221</v>
      </c>
      <c r="B19" s="30" t="s">
        <v>213</v>
      </c>
      <c r="C19" s="10">
        <v>2499.039886</v>
      </c>
      <c r="D19" s="7" t="str">
        <f t="shared" si="4"/>
        <v>N/A</v>
      </c>
      <c r="E19" s="10">
        <v>2468.8270047000001</v>
      </c>
      <c r="F19" s="7" t="str">
        <f t="shared" si="5"/>
        <v>N/A</v>
      </c>
      <c r="G19" s="10">
        <v>2552.5515194999998</v>
      </c>
      <c r="H19" s="7" t="str">
        <f t="shared" si="6"/>
        <v>N/A</v>
      </c>
      <c r="I19" s="8">
        <v>-1.21</v>
      </c>
      <c r="J19" s="8">
        <v>3.391</v>
      </c>
      <c r="K19" s="30" t="s">
        <v>736</v>
      </c>
      <c r="L19" s="111" t="str">
        <f t="shared" si="7"/>
        <v>Yes</v>
      </c>
    </row>
    <row r="20" spans="1:12" x14ac:dyDescent="0.25">
      <c r="A20" s="143" t="s">
        <v>1222</v>
      </c>
      <c r="B20" s="30" t="s">
        <v>213</v>
      </c>
      <c r="C20" s="10">
        <v>4011.5349912000001</v>
      </c>
      <c r="D20" s="7" t="str">
        <f t="shared" si="4"/>
        <v>N/A</v>
      </c>
      <c r="E20" s="10">
        <v>3787.3448146999999</v>
      </c>
      <c r="F20" s="7" t="str">
        <f t="shared" si="5"/>
        <v>N/A</v>
      </c>
      <c r="G20" s="10">
        <v>3776.4647141</v>
      </c>
      <c r="H20" s="7" t="str">
        <f t="shared" si="6"/>
        <v>N/A</v>
      </c>
      <c r="I20" s="8">
        <v>-5.59</v>
      </c>
      <c r="J20" s="8">
        <v>-0.28699999999999998</v>
      </c>
      <c r="K20" s="30" t="s">
        <v>736</v>
      </c>
      <c r="L20" s="111" t="str">
        <f t="shared" si="7"/>
        <v>Yes</v>
      </c>
    </row>
    <row r="21" spans="1:12" x14ac:dyDescent="0.25">
      <c r="A21" s="134" t="s">
        <v>1123</v>
      </c>
      <c r="B21" s="30" t="s">
        <v>213</v>
      </c>
      <c r="C21" s="10">
        <v>6467.7024868999997</v>
      </c>
      <c r="D21" s="7" t="str">
        <f t="shared" ref="D21:D22" si="8">IF($B21="N/A","N/A",IF(C21&gt;10,"No",IF(C21&lt;-10,"No","Yes")))</f>
        <v>N/A</v>
      </c>
      <c r="E21" s="10">
        <v>6326.6140367999997</v>
      </c>
      <c r="F21" s="7" t="str">
        <f t="shared" ref="F21:F22" si="9">IF($B21="N/A","N/A",IF(E21&gt;10,"No",IF(E21&lt;-10,"No","Yes")))</f>
        <v>N/A</v>
      </c>
      <c r="G21" s="10">
        <v>6333.9506019999999</v>
      </c>
      <c r="H21" s="7" t="str">
        <f t="shared" ref="H21:H22" si="10">IF($B21="N/A","N/A",IF(G21&gt;10,"No",IF(G21&lt;-10,"No","Yes")))</f>
        <v>N/A</v>
      </c>
      <c r="I21" s="8">
        <v>-2.1800000000000002</v>
      </c>
      <c r="J21" s="8">
        <v>0.11600000000000001</v>
      </c>
      <c r="K21" s="30" t="s">
        <v>736</v>
      </c>
      <c r="L21" s="111" t="str">
        <f>IF(J21="Div by 0", "N/A", IF(OR(J21="N/A",K21="N/A"),"N/A", IF(J21&gt;VALUE(MID(K21,1,2)), "No", IF(J21&lt;-1*VALUE(MID(K21,1,2)), "No", "Yes"))))</f>
        <v>Yes</v>
      </c>
    </row>
    <row r="22" spans="1:12" x14ac:dyDescent="0.25">
      <c r="A22" s="134" t="s">
        <v>1124</v>
      </c>
      <c r="B22" s="30" t="s">
        <v>213</v>
      </c>
      <c r="C22" s="10">
        <v>6163.4743988999999</v>
      </c>
      <c r="D22" s="7" t="str">
        <f t="shared" si="8"/>
        <v>N/A</v>
      </c>
      <c r="E22" s="10">
        <v>5900.6712928999996</v>
      </c>
      <c r="F22" s="7" t="str">
        <f t="shared" si="9"/>
        <v>N/A</v>
      </c>
      <c r="G22" s="10">
        <v>6043.1661162999999</v>
      </c>
      <c r="H22" s="7" t="str">
        <f t="shared" si="10"/>
        <v>N/A</v>
      </c>
      <c r="I22" s="8">
        <v>-4.26</v>
      </c>
      <c r="J22" s="8">
        <v>2.415</v>
      </c>
      <c r="K22" s="30" t="s">
        <v>736</v>
      </c>
      <c r="L22" s="111" t="str">
        <f>IF(J22="Div by 0", "N/A", IF(OR(J22="N/A",K22="N/A"),"N/A", IF(J22&gt;VALUE(MID(K22,1,2)), "No", IF(J22&lt;-1*VALUE(MID(K22,1,2)), "No", "Yes"))))</f>
        <v>Yes</v>
      </c>
    </row>
    <row r="23" spans="1:12" x14ac:dyDescent="0.25">
      <c r="A23" s="143" t="s">
        <v>1223</v>
      </c>
      <c r="B23" s="30" t="s">
        <v>213</v>
      </c>
      <c r="C23" s="10">
        <v>21219.311839999998</v>
      </c>
      <c r="D23" s="7" t="str">
        <f>IF($B23="N/A","N/A",IF(C23&gt;10,"No",IF(C23&lt;-10,"No","Yes")))</f>
        <v>N/A</v>
      </c>
      <c r="E23" s="10">
        <v>21474.536054</v>
      </c>
      <c r="F23" s="7" t="str">
        <f>IF($B23="N/A","N/A",IF(E23&gt;10,"No",IF(E23&lt;-10,"No","Yes")))</f>
        <v>N/A</v>
      </c>
      <c r="G23" s="10">
        <v>22572.885221</v>
      </c>
      <c r="H23" s="7" t="str">
        <f>IF($B23="N/A","N/A",IF(G23&gt;10,"No",IF(G23&lt;-10,"No","Yes")))</f>
        <v>N/A</v>
      </c>
      <c r="I23" s="8">
        <v>1.2030000000000001</v>
      </c>
      <c r="J23" s="8">
        <v>5.1150000000000002</v>
      </c>
      <c r="K23" s="30" t="s">
        <v>736</v>
      </c>
      <c r="L23" s="111" t="str">
        <f>IF(J23="Div by 0", "N/A", IF(K23="N/A","N/A", IF(J23&gt;VALUE(MID(K23,1,2)), "No", IF(J23&lt;-1*VALUE(MID(K23,1,2)), "No", "Yes"))))</f>
        <v>Yes</v>
      </c>
    </row>
    <row r="24" spans="1:12" x14ac:dyDescent="0.25">
      <c r="A24" s="143" t="s">
        <v>1224</v>
      </c>
      <c r="B24" s="30" t="s">
        <v>213</v>
      </c>
      <c r="C24" s="10">
        <v>23711.427299999999</v>
      </c>
      <c r="D24" s="7" t="str">
        <f>IF($B24="N/A","N/A",IF(C24&gt;10,"No",IF(C24&lt;-10,"No","Yes")))</f>
        <v>N/A</v>
      </c>
      <c r="E24" s="10">
        <v>24261.691930000001</v>
      </c>
      <c r="F24" s="7" t="str">
        <f>IF($B24="N/A","N/A",IF(E24&gt;10,"No",IF(E24&lt;-10,"No","Yes")))</f>
        <v>N/A</v>
      </c>
      <c r="G24" s="10">
        <v>25688.095367000002</v>
      </c>
      <c r="H24" s="7" t="str">
        <f>IF($B24="N/A","N/A",IF(G24&gt;10,"No",IF(G24&lt;-10,"No","Yes")))</f>
        <v>N/A</v>
      </c>
      <c r="I24" s="8">
        <v>2.3210000000000002</v>
      </c>
      <c r="J24" s="8">
        <v>5.8789999999999996</v>
      </c>
      <c r="K24" s="30" t="s">
        <v>736</v>
      </c>
      <c r="L24" s="111" t="str">
        <f>IF(J24="Div by 0", "N/A", IF(K24="N/A","N/A", IF(J24&gt;VALUE(MID(K24,1,2)), "No", IF(J24&lt;-1*VALUE(MID(K24,1,2)), "No", "Yes"))))</f>
        <v>Yes</v>
      </c>
    </row>
    <row r="25" spans="1:12" x14ac:dyDescent="0.25">
      <c r="A25" s="143" t="s">
        <v>1225</v>
      </c>
      <c r="B25" s="30" t="s">
        <v>213</v>
      </c>
      <c r="C25" s="10">
        <v>21032.575245</v>
      </c>
      <c r="D25" s="7" t="str">
        <f>IF($B25="N/A","N/A",IF(C25&gt;10,"No",IF(C25&lt;-10,"No","Yes")))</f>
        <v>N/A</v>
      </c>
      <c r="E25" s="10">
        <v>21473.835985999998</v>
      </c>
      <c r="F25" s="7" t="str">
        <f>IF($B25="N/A","N/A",IF(E25&gt;10,"No",IF(E25&lt;-10,"No","Yes")))</f>
        <v>N/A</v>
      </c>
      <c r="G25" s="10">
        <v>22559.839512999999</v>
      </c>
      <c r="H25" s="7" t="str">
        <f>IF($B25="N/A","N/A",IF(G25&gt;10,"No",IF(G25&lt;-10,"No","Yes")))</f>
        <v>N/A</v>
      </c>
      <c r="I25" s="8">
        <v>2.0979999999999999</v>
      </c>
      <c r="J25" s="8">
        <v>5.0570000000000004</v>
      </c>
      <c r="K25" s="30" t="s">
        <v>736</v>
      </c>
      <c r="L25" s="111" t="str">
        <f>IF(J25="Div by 0", "N/A", IF(K25="N/A","N/A", IF(J25&gt;VALUE(MID(K25,1,2)), "No", IF(J25&lt;-1*VALUE(MID(K25,1,2)), "No", "Yes"))))</f>
        <v>Yes</v>
      </c>
    </row>
    <row r="26" spans="1:12" x14ac:dyDescent="0.25">
      <c r="A26" s="143" t="s">
        <v>1226</v>
      </c>
      <c r="B26" s="30" t="s">
        <v>213</v>
      </c>
      <c r="C26" s="10">
        <v>20638.301602</v>
      </c>
      <c r="D26" s="7" t="str">
        <f t="shared" ref="D26:D27" si="11">IF($B26="N/A","N/A",IF(C26&gt;10,"No",IF(C26&lt;-10,"No","Yes")))</f>
        <v>N/A</v>
      </c>
      <c r="E26" s="10">
        <v>20898.497790000001</v>
      </c>
      <c r="F26" s="7" t="str">
        <f t="shared" ref="F26:F30" si="12">IF($B26="N/A","N/A",IF(E26&gt;10,"No",IF(E26&lt;-10,"No","Yes")))</f>
        <v>N/A</v>
      </c>
      <c r="G26" s="10">
        <v>21981.429811000002</v>
      </c>
      <c r="H26" s="7" t="str">
        <f t="shared" ref="H26:H27" si="13">IF($B26="N/A","N/A",IF(G26&gt;10,"No",IF(G26&lt;-10,"No","Yes")))</f>
        <v>N/A</v>
      </c>
      <c r="I26" s="8">
        <v>1.2609999999999999</v>
      </c>
      <c r="J26" s="8">
        <v>5.1820000000000004</v>
      </c>
      <c r="K26" s="30" t="s">
        <v>736</v>
      </c>
      <c r="L26" s="111" t="str">
        <f>IF(J26="Div by 0", "N/A", IF(OR(J26="N/A",K26="N/A"),"N/A", IF(J26&gt;VALUE(MID(K26,1,2)), "No", IF(J26&lt;-1*VALUE(MID(K26,1,2)), "No", "Yes"))))</f>
        <v>Yes</v>
      </c>
    </row>
    <row r="27" spans="1:12" x14ac:dyDescent="0.25">
      <c r="A27" s="143" t="s">
        <v>1227</v>
      </c>
      <c r="B27" s="30" t="s">
        <v>213</v>
      </c>
      <c r="C27" s="10">
        <v>22157.082150999999</v>
      </c>
      <c r="D27" s="7" t="str">
        <f t="shared" si="11"/>
        <v>N/A</v>
      </c>
      <c r="E27" s="10">
        <v>22411.728854000001</v>
      </c>
      <c r="F27" s="7" t="str">
        <f t="shared" si="12"/>
        <v>N/A</v>
      </c>
      <c r="G27" s="10">
        <v>23533.166699000001</v>
      </c>
      <c r="H27" s="7" t="str">
        <f t="shared" si="13"/>
        <v>N/A</v>
      </c>
      <c r="I27" s="8">
        <v>1.149</v>
      </c>
      <c r="J27" s="8">
        <v>5.0039999999999996</v>
      </c>
      <c r="K27" s="30" t="s">
        <v>736</v>
      </c>
      <c r="L27" s="111" t="str">
        <f>IF(J27="Div by 0", "N/A", IF(OR(J27="N/A",K27="N/A"),"N/A", IF(J27&gt;VALUE(MID(K27,1,2)), "No", IF(J27&lt;-1*VALUE(MID(K27,1,2)), "No", "Yes"))))</f>
        <v>Yes</v>
      </c>
    </row>
    <row r="28" spans="1:12" x14ac:dyDescent="0.25">
      <c r="A28" s="162" t="s">
        <v>1228</v>
      </c>
      <c r="B28" s="10" t="s">
        <v>213</v>
      </c>
      <c r="C28" s="10">
        <v>1914.2132862999999</v>
      </c>
      <c r="D28" s="7" t="str">
        <f t="shared" ref="D28:D30" si="14">IF($B28="N/A","N/A",IF(C28&gt;10,"No",IF(C28&lt;-10,"No","Yes")))</f>
        <v>N/A</v>
      </c>
      <c r="E28" s="10">
        <v>1866.8135540000001</v>
      </c>
      <c r="F28" s="7" t="str">
        <f t="shared" si="12"/>
        <v>N/A</v>
      </c>
      <c r="G28" s="10">
        <v>1994.8709718</v>
      </c>
      <c r="H28" s="7" t="str">
        <f t="shared" ref="H28:H30" si="15">IF($B28="N/A","N/A",IF(G28&gt;10,"No",IF(G28&lt;-10,"No","Yes")))</f>
        <v>N/A</v>
      </c>
      <c r="I28" s="8">
        <v>-2.48</v>
      </c>
      <c r="J28" s="8">
        <v>6.86</v>
      </c>
      <c r="K28" s="28" t="s">
        <v>736</v>
      </c>
      <c r="L28" s="111" t="str">
        <f>IF(J28="Div by 0", "N/A", IF(OR(J28="N/A",K28="N/A"),"N/A", IF(J28&gt;VALUE(MID(K28,1,2)), "No", IF(J28&lt;-1*VALUE(MID(K28,1,2)), "No", "Yes"))))</f>
        <v>Yes</v>
      </c>
    </row>
    <row r="29" spans="1:12" x14ac:dyDescent="0.25">
      <c r="A29" s="162" t="s">
        <v>1229</v>
      </c>
      <c r="B29" s="10" t="s">
        <v>213</v>
      </c>
      <c r="C29" s="10">
        <v>1825.0887458</v>
      </c>
      <c r="D29" s="7" t="str">
        <f t="shared" si="14"/>
        <v>N/A</v>
      </c>
      <c r="E29" s="10">
        <v>1810.4732027</v>
      </c>
      <c r="F29" s="7" t="str">
        <f t="shared" si="12"/>
        <v>N/A</v>
      </c>
      <c r="G29" s="10">
        <v>1944.6591767</v>
      </c>
      <c r="H29" s="7" t="str">
        <f t="shared" si="15"/>
        <v>N/A</v>
      </c>
      <c r="I29" s="8">
        <v>-0.80100000000000005</v>
      </c>
      <c r="J29" s="8">
        <v>7.4119999999999999</v>
      </c>
      <c r="K29" s="28" t="s">
        <v>736</v>
      </c>
      <c r="L29" s="111" t="str">
        <f t="shared" ref="L29:L30" si="16">IF(J29="Div by 0", "N/A", IF(OR(J29="N/A",K29="N/A"),"N/A", IF(J29&gt;VALUE(MID(K29,1,2)), "No", IF(J29&lt;-1*VALUE(MID(K29,1,2)), "No", "Yes"))))</f>
        <v>Yes</v>
      </c>
    </row>
    <row r="30" spans="1:12" x14ac:dyDescent="0.25">
      <c r="A30" s="162" t="s">
        <v>1230</v>
      </c>
      <c r="B30" s="10" t="s">
        <v>213</v>
      </c>
      <c r="C30" s="10">
        <v>3693.3500598999999</v>
      </c>
      <c r="D30" s="7" t="str">
        <f t="shared" si="14"/>
        <v>N/A</v>
      </c>
      <c r="E30" s="10">
        <v>3064.4762513999999</v>
      </c>
      <c r="F30" s="7" t="str">
        <f t="shared" si="12"/>
        <v>N/A</v>
      </c>
      <c r="G30" s="10">
        <v>3018.7374949999999</v>
      </c>
      <c r="H30" s="7" t="str">
        <f t="shared" si="15"/>
        <v>N/A</v>
      </c>
      <c r="I30" s="8">
        <v>-17</v>
      </c>
      <c r="J30" s="8">
        <v>-1.49</v>
      </c>
      <c r="K30" s="28" t="s">
        <v>736</v>
      </c>
      <c r="L30" s="111" t="str">
        <f t="shared" si="16"/>
        <v>Yes</v>
      </c>
    </row>
    <row r="31" spans="1:12" x14ac:dyDescent="0.25">
      <c r="A31" s="174" t="s">
        <v>2</v>
      </c>
      <c r="B31" s="22" t="s">
        <v>213</v>
      </c>
      <c r="C31" s="9">
        <v>87.816630480000001</v>
      </c>
      <c r="D31" s="27" t="str">
        <f t="shared" ref="D31:D69" si="17">IF($B31="N/A","N/A",IF(C31&gt;10,"No",IF(C31&lt;-10,"No","Yes")))</f>
        <v>N/A</v>
      </c>
      <c r="E31" s="9">
        <v>88.305948260999998</v>
      </c>
      <c r="F31" s="27" t="str">
        <f t="shared" ref="F31:F69" si="18">IF($B31="N/A","N/A",IF(E31&gt;10,"No",IF(E31&lt;-10,"No","Yes")))</f>
        <v>N/A</v>
      </c>
      <c r="G31" s="9">
        <v>88.626909961999999</v>
      </c>
      <c r="H31" s="27" t="str">
        <f t="shared" ref="H31:H69" si="19">IF($B31="N/A","N/A",IF(G31&gt;10,"No",IF(G31&lt;-10,"No","Yes")))</f>
        <v>N/A</v>
      </c>
      <c r="I31" s="8">
        <v>0.55720000000000003</v>
      </c>
      <c r="J31" s="8">
        <v>0.36349999999999999</v>
      </c>
      <c r="K31" s="28" t="s">
        <v>736</v>
      </c>
      <c r="L31" s="111" t="str">
        <f t="shared" ref="L31:L99" si="20">IF(J31="Div by 0", "N/A", IF(K31="N/A","N/A", IF(J31&gt;VALUE(MID(K31,1,2)), "No", IF(J31&lt;-1*VALUE(MID(K31,1,2)), "No", "Yes"))))</f>
        <v>Yes</v>
      </c>
    </row>
    <row r="32" spans="1:12" x14ac:dyDescent="0.25">
      <c r="A32" s="174" t="s">
        <v>22</v>
      </c>
      <c r="B32" s="22" t="s">
        <v>213</v>
      </c>
      <c r="C32" s="1">
        <v>968289</v>
      </c>
      <c r="D32" s="27" t="str">
        <f t="shared" si="17"/>
        <v>N/A</v>
      </c>
      <c r="E32" s="1">
        <v>1017953</v>
      </c>
      <c r="F32" s="27" t="str">
        <f t="shared" si="18"/>
        <v>N/A</v>
      </c>
      <c r="G32" s="1">
        <v>1063834</v>
      </c>
      <c r="H32" s="27" t="str">
        <f t="shared" si="19"/>
        <v>N/A</v>
      </c>
      <c r="I32" s="8">
        <v>5.1289999999999996</v>
      </c>
      <c r="J32" s="8">
        <v>4.5069999999999997</v>
      </c>
      <c r="K32" s="28" t="s">
        <v>736</v>
      </c>
      <c r="L32" s="111" t="str">
        <f t="shared" si="20"/>
        <v>Yes</v>
      </c>
    </row>
    <row r="33" spans="1:12" x14ac:dyDescent="0.25">
      <c r="A33" s="174" t="s">
        <v>449</v>
      </c>
      <c r="B33" s="30" t="s">
        <v>213</v>
      </c>
      <c r="C33" s="1">
        <v>1500</v>
      </c>
      <c r="D33" s="1" t="str">
        <f t="shared" si="17"/>
        <v>N/A</v>
      </c>
      <c r="E33" s="1">
        <v>1747</v>
      </c>
      <c r="F33" s="1" t="str">
        <f t="shared" si="18"/>
        <v>N/A</v>
      </c>
      <c r="G33" s="1">
        <v>1671</v>
      </c>
      <c r="H33" s="7" t="str">
        <f t="shared" si="19"/>
        <v>N/A</v>
      </c>
      <c r="I33" s="8">
        <v>16.47</v>
      </c>
      <c r="J33" s="8">
        <v>-4.3499999999999996</v>
      </c>
      <c r="K33" s="30" t="s">
        <v>736</v>
      </c>
      <c r="L33" s="111" t="str">
        <f t="shared" si="20"/>
        <v>Yes</v>
      </c>
    </row>
    <row r="34" spans="1:12" x14ac:dyDescent="0.25">
      <c r="A34" s="174" t="s">
        <v>1231</v>
      </c>
      <c r="B34" s="3" t="s">
        <v>213</v>
      </c>
      <c r="C34" s="1">
        <v>929</v>
      </c>
      <c r="D34" s="5" t="str">
        <f t="shared" ref="D34:D38" si="21">IF($B34="N/A","N/A",IF(C34&lt;0,"No","Yes"))</f>
        <v>N/A</v>
      </c>
      <c r="E34" s="1">
        <v>1134</v>
      </c>
      <c r="F34" s="5" t="str">
        <f t="shared" ref="F34:F38" si="22">IF($B34="N/A","N/A",IF(E34&lt;0,"No","Yes"))</f>
        <v>N/A</v>
      </c>
      <c r="G34" s="1">
        <v>1098</v>
      </c>
      <c r="H34" s="5" t="str">
        <f t="shared" ref="H34:H38" si="23">IF($B34="N/A","N/A",IF(G34&lt;0,"No","Yes"))</f>
        <v>N/A</v>
      </c>
      <c r="I34" s="8">
        <v>22.07</v>
      </c>
      <c r="J34" s="8">
        <v>-3.17</v>
      </c>
      <c r="K34" s="1" t="s">
        <v>736</v>
      </c>
      <c r="L34" s="111" t="str">
        <f t="shared" si="20"/>
        <v>Yes</v>
      </c>
    </row>
    <row r="35" spans="1:12" x14ac:dyDescent="0.25">
      <c r="A35" s="174" t="s">
        <v>1232</v>
      </c>
      <c r="B35" s="3" t="s">
        <v>213</v>
      </c>
      <c r="C35" s="1">
        <v>285</v>
      </c>
      <c r="D35" s="5" t="str">
        <f t="shared" si="21"/>
        <v>N/A</v>
      </c>
      <c r="E35" s="1">
        <v>279</v>
      </c>
      <c r="F35" s="5" t="str">
        <f t="shared" si="22"/>
        <v>N/A</v>
      </c>
      <c r="G35" s="1">
        <v>273</v>
      </c>
      <c r="H35" s="5" t="str">
        <f t="shared" si="23"/>
        <v>N/A</v>
      </c>
      <c r="I35" s="8">
        <v>-2.11</v>
      </c>
      <c r="J35" s="8">
        <v>-2.15</v>
      </c>
      <c r="K35" s="1" t="s">
        <v>736</v>
      </c>
      <c r="L35" s="111" t="str">
        <f t="shared" si="20"/>
        <v>Yes</v>
      </c>
    </row>
    <row r="36" spans="1:12" x14ac:dyDescent="0.25">
      <c r="A36" s="174" t="s">
        <v>1233</v>
      </c>
      <c r="B36" s="3" t="s">
        <v>213</v>
      </c>
      <c r="C36" s="1">
        <v>282</v>
      </c>
      <c r="D36" s="5" t="str">
        <f t="shared" si="21"/>
        <v>N/A</v>
      </c>
      <c r="E36" s="1">
        <v>326</v>
      </c>
      <c r="F36" s="5" t="str">
        <f t="shared" si="22"/>
        <v>N/A</v>
      </c>
      <c r="G36" s="1">
        <v>288</v>
      </c>
      <c r="H36" s="5" t="str">
        <f t="shared" si="23"/>
        <v>N/A</v>
      </c>
      <c r="I36" s="8">
        <v>15.6</v>
      </c>
      <c r="J36" s="8">
        <v>-11.7</v>
      </c>
      <c r="K36" s="1" t="s">
        <v>736</v>
      </c>
      <c r="L36" s="111" t="str">
        <f t="shared" si="20"/>
        <v>Yes</v>
      </c>
    </row>
    <row r="37" spans="1:12" x14ac:dyDescent="0.25">
      <c r="A37" s="174" t="s">
        <v>1234</v>
      </c>
      <c r="B37" s="3" t="s">
        <v>213</v>
      </c>
      <c r="C37" s="1">
        <v>11</v>
      </c>
      <c r="D37" s="5" t="str">
        <f t="shared" si="21"/>
        <v>N/A</v>
      </c>
      <c r="E37" s="1">
        <v>11</v>
      </c>
      <c r="F37" s="5" t="str">
        <f t="shared" si="22"/>
        <v>N/A</v>
      </c>
      <c r="G37" s="1">
        <v>12</v>
      </c>
      <c r="H37" s="5" t="str">
        <f t="shared" si="23"/>
        <v>N/A</v>
      </c>
      <c r="I37" s="8">
        <v>100</v>
      </c>
      <c r="J37" s="8">
        <v>50</v>
      </c>
      <c r="K37" s="1" t="s">
        <v>736</v>
      </c>
      <c r="L37" s="111" t="str">
        <f t="shared" si="20"/>
        <v>No</v>
      </c>
    </row>
    <row r="38" spans="1:12" x14ac:dyDescent="0.25">
      <c r="A38" s="174" t="s">
        <v>1235</v>
      </c>
      <c r="B38" s="3" t="s">
        <v>213</v>
      </c>
      <c r="C38" s="1">
        <v>0</v>
      </c>
      <c r="D38" s="5" t="str">
        <f t="shared" si="21"/>
        <v>N/A</v>
      </c>
      <c r="E38" s="1">
        <v>0</v>
      </c>
      <c r="F38" s="5" t="str">
        <f t="shared" si="22"/>
        <v>N/A</v>
      </c>
      <c r="G38" s="1">
        <v>0</v>
      </c>
      <c r="H38" s="5" t="str">
        <f t="shared" si="23"/>
        <v>N/A</v>
      </c>
      <c r="I38" s="8" t="s">
        <v>1748</v>
      </c>
      <c r="J38" s="8" t="s">
        <v>1748</v>
      </c>
      <c r="K38" s="1" t="s">
        <v>736</v>
      </c>
      <c r="L38" s="111" t="str">
        <f t="shared" si="20"/>
        <v>N/A</v>
      </c>
    </row>
    <row r="39" spans="1:12" x14ac:dyDescent="0.25">
      <c r="A39" s="174" t="s">
        <v>450</v>
      </c>
      <c r="B39" s="30" t="s">
        <v>213</v>
      </c>
      <c r="C39" s="1">
        <v>88702</v>
      </c>
      <c r="D39" s="1" t="str">
        <f t="shared" si="17"/>
        <v>N/A</v>
      </c>
      <c r="E39" s="1">
        <v>86133</v>
      </c>
      <c r="F39" s="1" t="str">
        <f t="shared" si="18"/>
        <v>N/A</v>
      </c>
      <c r="G39" s="1">
        <v>85911</v>
      </c>
      <c r="H39" s="7" t="str">
        <f t="shared" si="19"/>
        <v>N/A</v>
      </c>
      <c r="I39" s="8">
        <v>-2.9</v>
      </c>
      <c r="J39" s="8">
        <v>-0.25800000000000001</v>
      </c>
      <c r="K39" s="30" t="s">
        <v>736</v>
      </c>
      <c r="L39" s="111" t="str">
        <f t="shared" si="20"/>
        <v>Yes</v>
      </c>
    </row>
    <row r="40" spans="1:12" x14ac:dyDescent="0.25">
      <c r="A40" s="174" t="s">
        <v>1236</v>
      </c>
      <c r="B40" s="3" t="s">
        <v>213</v>
      </c>
      <c r="C40" s="1">
        <v>74628</v>
      </c>
      <c r="D40" s="5" t="str">
        <f t="shared" ref="D40:D45" si="24">IF($B40="N/A","N/A",IF(C40&lt;0,"No","Yes"))</f>
        <v>N/A</v>
      </c>
      <c r="E40" s="1">
        <v>75345</v>
      </c>
      <c r="F40" s="5" t="str">
        <f t="shared" ref="F40:F45" si="25">IF($B40="N/A","N/A",IF(E40&lt;0,"No","Yes"))</f>
        <v>N/A</v>
      </c>
      <c r="G40" s="1">
        <v>76856</v>
      </c>
      <c r="H40" s="5" t="str">
        <f t="shared" ref="H40:H45" si="26">IF($B40="N/A","N/A",IF(G40&lt;0,"No","Yes"))</f>
        <v>N/A</v>
      </c>
      <c r="I40" s="8">
        <v>0.96079999999999999</v>
      </c>
      <c r="J40" s="8">
        <v>2.0049999999999999</v>
      </c>
      <c r="K40" s="1" t="s">
        <v>736</v>
      </c>
      <c r="L40" s="111" t="str">
        <f t="shared" si="20"/>
        <v>Yes</v>
      </c>
    </row>
    <row r="41" spans="1:12" x14ac:dyDescent="0.25">
      <c r="A41" s="174" t="s">
        <v>1237</v>
      </c>
      <c r="B41" s="3" t="s">
        <v>213</v>
      </c>
      <c r="C41" s="1">
        <v>12181</v>
      </c>
      <c r="D41" s="5" t="str">
        <f t="shared" si="24"/>
        <v>N/A</v>
      </c>
      <c r="E41" s="1">
        <v>9089</v>
      </c>
      <c r="F41" s="5" t="str">
        <f t="shared" si="25"/>
        <v>N/A</v>
      </c>
      <c r="G41" s="1">
        <v>7328</v>
      </c>
      <c r="H41" s="5" t="str">
        <f t="shared" si="26"/>
        <v>N/A</v>
      </c>
      <c r="I41" s="8">
        <v>-25.4</v>
      </c>
      <c r="J41" s="8">
        <v>-19.399999999999999</v>
      </c>
      <c r="K41" s="1" t="s">
        <v>736</v>
      </c>
      <c r="L41" s="111" t="str">
        <f t="shared" si="20"/>
        <v>Yes</v>
      </c>
    </row>
    <row r="42" spans="1:12" x14ac:dyDescent="0.25">
      <c r="A42" s="174" t="s">
        <v>1238</v>
      </c>
      <c r="B42" s="3" t="s">
        <v>213</v>
      </c>
      <c r="C42" s="1">
        <v>865</v>
      </c>
      <c r="D42" s="5" t="str">
        <f t="shared" si="24"/>
        <v>N/A</v>
      </c>
      <c r="E42" s="1">
        <v>761</v>
      </c>
      <c r="F42" s="5" t="str">
        <f t="shared" si="25"/>
        <v>N/A</v>
      </c>
      <c r="G42" s="1">
        <v>787</v>
      </c>
      <c r="H42" s="5" t="str">
        <f t="shared" si="26"/>
        <v>N/A</v>
      </c>
      <c r="I42" s="8">
        <v>-12</v>
      </c>
      <c r="J42" s="8">
        <v>3.4169999999999998</v>
      </c>
      <c r="K42" s="1" t="s">
        <v>736</v>
      </c>
      <c r="L42" s="111" t="str">
        <f t="shared" si="20"/>
        <v>Yes</v>
      </c>
    </row>
    <row r="43" spans="1:12" x14ac:dyDescent="0.25">
      <c r="A43" s="174" t="s">
        <v>1239</v>
      </c>
      <c r="B43" s="3" t="s">
        <v>213</v>
      </c>
      <c r="C43" s="1">
        <v>42</v>
      </c>
      <c r="D43" s="5" t="str">
        <f t="shared" si="24"/>
        <v>N/A</v>
      </c>
      <c r="E43" s="1">
        <v>40</v>
      </c>
      <c r="F43" s="5" t="str">
        <f t="shared" si="25"/>
        <v>N/A</v>
      </c>
      <c r="G43" s="1">
        <v>48</v>
      </c>
      <c r="H43" s="5" t="str">
        <f t="shared" si="26"/>
        <v>N/A</v>
      </c>
      <c r="I43" s="8">
        <v>-4.76</v>
      </c>
      <c r="J43" s="8">
        <v>20</v>
      </c>
      <c r="K43" s="1" t="s">
        <v>736</v>
      </c>
      <c r="L43" s="111" t="str">
        <f t="shared" si="20"/>
        <v>Yes</v>
      </c>
    </row>
    <row r="44" spans="1:12" x14ac:dyDescent="0.25">
      <c r="A44" s="174" t="s">
        <v>1240</v>
      </c>
      <c r="B44" s="3" t="s">
        <v>213</v>
      </c>
      <c r="C44" s="1">
        <v>986</v>
      </c>
      <c r="D44" s="5" t="str">
        <f t="shared" si="24"/>
        <v>N/A</v>
      </c>
      <c r="E44" s="1">
        <v>897</v>
      </c>
      <c r="F44" s="5" t="str">
        <f t="shared" si="25"/>
        <v>N/A</v>
      </c>
      <c r="G44" s="1">
        <v>891</v>
      </c>
      <c r="H44" s="5" t="str">
        <f t="shared" si="26"/>
        <v>N/A</v>
      </c>
      <c r="I44" s="8">
        <v>-9.0299999999999994</v>
      </c>
      <c r="J44" s="8">
        <v>-0.66900000000000004</v>
      </c>
      <c r="K44" s="1" t="s">
        <v>736</v>
      </c>
      <c r="L44" s="111" t="str">
        <f t="shared" si="20"/>
        <v>Yes</v>
      </c>
    </row>
    <row r="45" spans="1:12" x14ac:dyDescent="0.25">
      <c r="A45" s="174" t="s">
        <v>1241</v>
      </c>
      <c r="B45" s="3" t="s">
        <v>213</v>
      </c>
      <c r="C45" s="1">
        <v>0</v>
      </c>
      <c r="D45" s="5" t="str">
        <f t="shared" si="24"/>
        <v>N/A</v>
      </c>
      <c r="E45" s="1">
        <v>11</v>
      </c>
      <c r="F45" s="5" t="str">
        <f t="shared" si="25"/>
        <v>N/A</v>
      </c>
      <c r="G45" s="1">
        <v>11</v>
      </c>
      <c r="H45" s="5" t="str">
        <f t="shared" si="26"/>
        <v>N/A</v>
      </c>
      <c r="I45" s="8" t="s">
        <v>1748</v>
      </c>
      <c r="J45" s="8">
        <v>0</v>
      </c>
      <c r="K45" s="1" t="s">
        <v>736</v>
      </c>
      <c r="L45" s="111" t="str">
        <f t="shared" si="20"/>
        <v>Yes</v>
      </c>
    </row>
    <row r="46" spans="1:12" x14ac:dyDescent="0.25">
      <c r="A46" s="174" t="s">
        <v>451</v>
      </c>
      <c r="B46" s="30" t="s">
        <v>213</v>
      </c>
      <c r="C46" s="1">
        <v>593651</v>
      </c>
      <c r="D46" s="1" t="str">
        <f t="shared" si="17"/>
        <v>N/A</v>
      </c>
      <c r="E46" s="1">
        <v>615864</v>
      </c>
      <c r="F46" s="1" t="str">
        <f t="shared" si="18"/>
        <v>N/A</v>
      </c>
      <c r="G46" s="1">
        <v>633571</v>
      </c>
      <c r="H46" s="7" t="str">
        <f t="shared" si="19"/>
        <v>N/A</v>
      </c>
      <c r="I46" s="8">
        <v>3.742</v>
      </c>
      <c r="J46" s="8">
        <v>2.875</v>
      </c>
      <c r="K46" s="30" t="s">
        <v>736</v>
      </c>
      <c r="L46" s="111" t="str">
        <f t="shared" si="20"/>
        <v>Yes</v>
      </c>
    </row>
    <row r="47" spans="1:12" x14ac:dyDescent="0.25">
      <c r="A47" s="174" t="s">
        <v>1242</v>
      </c>
      <c r="B47" s="3" t="s">
        <v>213</v>
      </c>
      <c r="C47" s="1">
        <v>307400</v>
      </c>
      <c r="D47" s="5" t="str">
        <f t="shared" ref="D47:D53" si="27">IF($B47="N/A","N/A",IF(C47&lt;0,"No","Yes"))</f>
        <v>N/A</v>
      </c>
      <c r="E47" s="1">
        <v>322758</v>
      </c>
      <c r="F47" s="5" t="str">
        <f t="shared" ref="F47:F53" si="28">IF($B47="N/A","N/A",IF(E47&lt;0,"No","Yes"))</f>
        <v>N/A</v>
      </c>
      <c r="G47" s="1">
        <v>340635</v>
      </c>
      <c r="H47" s="5" t="str">
        <f t="shared" ref="H47:H53" si="29">IF($B47="N/A","N/A",IF(G47&lt;0,"No","Yes"))</f>
        <v>N/A</v>
      </c>
      <c r="I47" s="8">
        <v>4.9960000000000004</v>
      </c>
      <c r="J47" s="8">
        <v>5.5389999999999997</v>
      </c>
      <c r="K47" s="1" t="s">
        <v>736</v>
      </c>
      <c r="L47" s="111" t="str">
        <f t="shared" si="20"/>
        <v>Yes</v>
      </c>
    </row>
    <row r="48" spans="1:12" x14ac:dyDescent="0.25">
      <c r="A48" s="174" t="s">
        <v>1243</v>
      </c>
      <c r="B48" s="3" t="s">
        <v>213</v>
      </c>
      <c r="C48" s="1">
        <v>0</v>
      </c>
      <c r="D48" s="5" t="str">
        <f t="shared" si="27"/>
        <v>N/A</v>
      </c>
      <c r="E48" s="1">
        <v>0</v>
      </c>
      <c r="F48" s="5" t="str">
        <f t="shared" si="28"/>
        <v>N/A</v>
      </c>
      <c r="G48" s="1">
        <v>0</v>
      </c>
      <c r="H48" s="5" t="str">
        <f t="shared" si="29"/>
        <v>N/A</v>
      </c>
      <c r="I48" s="8" t="s">
        <v>1748</v>
      </c>
      <c r="J48" s="8" t="s">
        <v>1748</v>
      </c>
      <c r="K48" s="1" t="s">
        <v>736</v>
      </c>
      <c r="L48" s="111" t="str">
        <f t="shared" si="20"/>
        <v>N/A</v>
      </c>
    </row>
    <row r="49" spans="1:12" x14ac:dyDescent="0.25">
      <c r="A49" s="174" t="s">
        <v>1244</v>
      </c>
      <c r="B49" s="3" t="s">
        <v>213</v>
      </c>
      <c r="C49" s="1">
        <v>854</v>
      </c>
      <c r="D49" s="5" t="str">
        <f t="shared" si="27"/>
        <v>N/A</v>
      </c>
      <c r="E49" s="1">
        <v>888</v>
      </c>
      <c r="F49" s="5" t="str">
        <f t="shared" si="28"/>
        <v>N/A</v>
      </c>
      <c r="G49" s="1">
        <v>836</v>
      </c>
      <c r="H49" s="5" t="str">
        <f t="shared" si="29"/>
        <v>N/A</v>
      </c>
      <c r="I49" s="8">
        <v>3.9809999999999999</v>
      </c>
      <c r="J49" s="8">
        <v>-5.86</v>
      </c>
      <c r="K49" s="1" t="s">
        <v>736</v>
      </c>
      <c r="L49" s="111" t="str">
        <f t="shared" si="20"/>
        <v>Yes</v>
      </c>
    </row>
    <row r="50" spans="1:12" x14ac:dyDescent="0.25">
      <c r="A50" s="174" t="s">
        <v>1245</v>
      </c>
      <c r="B50" s="3" t="s">
        <v>213</v>
      </c>
      <c r="C50" s="1">
        <v>229666</v>
      </c>
      <c r="D50" s="5" t="str">
        <f t="shared" si="27"/>
        <v>N/A</v>
      </c>
      <c r="E50" s="1">
        <v>235198</v>
      </c>
      <c r="F50" s="5" t="str">
        <f t="shared" si="28"/>
        <v>N/A</v>
      </c>
      <c r="G50" s="1">
        <v>235287</v>
      </c>
      <c r="H50" s="5" t="str">
        <f t="shared" si="29"/>
        <v>N/A</v>
      </c>
      <c r="I50" s="8">
        <v>2.4089999999999998</v>
      </c>
      <c r="J50" s="8">
        <v>3.78E-2</v>
      </c>
      <c r="K50" s="1" t="s">
        <v>736</v>
      </c>
      <c r="L50" s="111" t="str">
        <f t="shared" si="20"/>
        <v>Yes</v>
      </c>
    </row>
    <row r="51" spans="1:12" x14ac:dyDescent="0.25">
      <c r="A51" s="174" t="s">
        <v>1246</v>
      </c>
      <c r="B51" s="3" t="s">
        <v>213</v>
      </c>
      <c r="C51" s="1">
        <v>38129</v>
      </c>
      <c r="D51" s="5" t="str">
        <f t="shared" si="27"/>
        <v>N/A</v>
      </c>
      <c r="E51" s="1">
        <v>40001</v>
      </c>
      <c r="F51" s="5" t="str">
        <f t="shared" si="28"/>
        <v>N/A</v>
      </c>
      <c r="G51" s="1">
        <v>40391</v>
      </c>
      <c r="H51" s="5" t="str">
        <f t="shared" si="29"/>
        <v>N/A</v>
      </c>
      <c r="I51" s="8">
        <v>4.91</v>
      </c>
      <c r="J51" s="8">
        <v>0.97499999999999998</v>
      </c>
      <c r="K51" s="1" t="s">
        <v>736</v>
      </c>
      <c r="L51" s="111" t="str">
        <f t="shared" si="20"/>
        <v>Yes</v>
      </c>
    </row>
    <row r="52" spans="1:12" x14ac:dyDescent="0.25">
      <c r="A52" s="174" t="s">
        <v>1247</v>
      </c>
      <c r="B52" s="3" t="s">
        <v>213</v>
      </c>
      <c r="C52" s="1">
        <v>16627</v>
      </c>
      <c r="D52" s="5" t="str">
        <f t="shared" si="27"/>
        <v>N/A</v>
      </c>
      <c r="E52" s="1">
        <v>16126</v>
      </c>
      <c r="F52" s="5" t="str">
        <f t="shared" si="28"/>
        <v>N/A</v>
      </c>
      <c r="G52" s="1">
        <v>15672</v>
      </c>
      <c r="H52" s="5" t="str">
        <f t="shared" si="29"/>
        <v>N/A</v>
      </c>
      <c r="I52" s="8">
        <v>-3.01</v>
      </c>
      <c r="J52" s="8">
        <v>-2.82</v>
      </c>
      <c r="K52" s="1" t="s">
        <v>736</v>
      </c>
      <c r="L52" s="111" t="str">
        <f t="shared" si="20"/>
        <v>Yes</v>
      </c>
    </row>
    <row r="53" spans="1:12" x14ac:dyDescent="0.25">
      <c r="A53" s="174" t="s">
        <v>1248</v>
      </c>
      <c r="B53" s="3" t="s">
        <v>213</v>
      </c>
      <c r="C53" s="1">
        <v>975</v>
      </c>
      <c r="D53" s="5" t="str">
        <f t="shared" si="27"/>
        <v>N/A</v>
      </c>
      <c r="E53" s="1">
        <v>893</v>
      </c>
      <c r="F53" s="5" t="str">
        <f t="shared" si="28"/>
        <v>N/A</v>
      </c>
      <c r="G53" s="1">
        <v>750</v>
      </c>
      <c r="H53" s="5" t="str">
        <f t="shared" si="29"/>
        <v>N/A</v>
      </c>
      <c r="I53" s="8">
        <v>-8.41</v>
      </c>
      <c r="J53" s="8">
        <v>-16</v>
      </c>
      <c r="K53" s="1" t="s">
        <v>736</v>
      </c>
      <c r="L53" s="111" t="str">
        <f t="shared" si="20"/>
        <v>Yes</v>
      </c>
    </row>
    <row r="54" spans="1:12" x14ac:dyDescent="0.25">
      <c r="A54" s="174" t="s">
        <v>452</v>
      </c>
      <c r="B54" s="30" t="s">
        <v>213</v>
      </c>
      <c r="C54" s="1">
        <v>284436</v>
      </c>
      <c r="D54" s="1" t="str">
        <f t="shared" si="17"/>
        <v>N/A</v>
      </c>
      <c r="E54" s="1">
        <v>314209</v>
      </c>
      <c r="F54" s="1" t="str">
        <f t="shared" si="18"/>
        <v>N/A</v>
      </c>
      <c r="G54" s="1">
        <v>342681</v>
      </c>
      <c r="H54" s="7" t="str">
        <f t="shared" si="19"/>
        <v>N/A</v>
      </c>
      <c r="I54" s="8">
        <v>10.47</v>
      </c>
      <c r="J54" s="8">
        <v>9.0609999999999999</v>
      </c>
      <c r="K54" s="30" t="s">
        <v>736</v>
      </c>
      <c r="L54" s="111" t="str">
        <f t="shared" si="20"/>
        <v>Yes</v>
      </c>
    </row>
    <row r="55" spans="1:12" x14ac:dyDescent="0.25">
      <c r="A55" s="174" t="s">
        <v>1249</v>
      </c>
      <c r="B55" s="3" t="s">
        <v>213</v>
      </c>
      <c r="C55" s="1">
        <v>159955</v>
      </c>
      <c r="D55" s="5" t="str">
        <f t="shared" ref="D55:D60" si="30">IF($B55="N/A","N/A",IF(C55&lt;0,"No","Yes"))</f>
        <v>N/A</v>
      </c>
      <c r="E55" s="1">
        <v>174223</v>
      </c>
      <c r="F55" s="5" t="str">
        <f t="shared" ref="F55:F60" si="31">IF($B55="N/A","N/A",IF(E55&lt;0,"No","Yes"))</f>
        <v>N/A</v>
      </c>
      <c r="G55" s="1">
        <v>184869</v>
      </c>
      <c r="H55" s="5" t="str">
        <f t="shared" ref="H55:H60" si="32">IF($B55="N/A","N/A",IF(G55&lt;0,"No","Yes"))</f>
        <v>N/A</v>
      </c>
      <c r="I55" s="8">
        <v>8.92</v>
      </c>
      <c r="J55" s="8">
        <v>6.1109999999999998</v>
      </c>
      <c r="K55" s="1" t="s">
        <v>736</v>
      </c>
      <c r="L55" s="111" t="str">
        <f t="shared" si="20"/>
        <v>Yes</v>
      </c>
    </row>
    <row r="56" spans="1:12" x14ac:dyDescent="0.25">
      <c r="A56" s="174" t="s">
        <v>1250</v>
      </c>
      <c r="B56" s="3" t="s">
        <v>213</v>
      </c>
      <c r="C56" s="1">
        <v>0</v>
      </c>
      <c r="D56" s="5" t="str">
        <f t="shared" si="30"/>
        <v>N/A</v>
      </c>
      <c r="E56" s="1">
        <v>0</v>
      </c>
      <c r="F56" s="5" t="str">
        <f t="shared" si="31"/>
        <v>N/A</v>
      </c>
      <c r="G56" s="1">
        <v>0</v>
      </c>
      <c r="H56" s="5" t="str">
        <f t="shared" si="32"/>
        <v>N/A</v>
      </c>
      <c r="I56" s="8" t="s">
        <v>1748</v>
      </c>
      <c r="J56" s="8" t="s">
        <v>1748</v>
      </c>
      <c r="K56" s="1" t="s">
        <v>736</v>
      </c>
      <c r="L56" s="111" t="str">
        <f t="shared" si="20"/>
        <v>N/A</v>
      </c>
    </row>
    <row r="57" spans="1:12" x14ac:dyDescent="0.25">
      <c r="A57" s="174" t="s">
        <v>1251</v>
      </c>
      <c r="B57" s="3" t="s">
        <v>213</v>
      </c>
      <c r="C57" s="1">
        <v>899</v>
      </c>
      <c r="D57" s="5" t="str">
        <f t="shared" si="30"/>
        <v>N/A</v>
      </c>
      <c r="E57" s="1">
        <v>955</v>
      </c>
      <c r="F57" s="5" t="str">
        <f t="shared" si="31"/>
        <v>N/A</v>
      </c>
      <c r="G57" s="1">
        <v>824</v>
      </c>
      <c r="H57" s="5" t="str">
        <f t="shared" si="32"/>
        <v>N/A</v>
      </c>
      <c r="I57" s="8">
        <v>6.2290000000000001</v>
      </c>
      <c r="J57" s="8">
        <v>-13.7</v>
      </c>
      <c r="K57" s="1" t="s">
        <v>736</v>
      </c>
      <c r="L57" s="111" t="str">
        <f t="shared" si="20"/>
        <v>Yes</v>
      </c>
    </row>
    <row r="58" spans="1:12" x14ac:dyDescent="0.25">
      <c r="A58" s="174" t="s">
        <v>1252</v>
      </c>
      <c r="B58" s="3" t="s">
        <v>213</v>
      </c>
      <c r="C58" s="1">
        <v>10217</v>
      </c>
      <c r="D58" s="5" t="str">
        <f t="shared" si="30"/>
        <v>N/A</v>
      </c>
      <c r="E58" s="1">
        <v>10607</v>
      </c>
      <c r="F58" s="5" t="str">
        <f t="shared" si="31"/>
        <v>N/A</v>
      </c>
      <c r="G58" s="1">
        <v>10895</v>
      </c>
      <c r="H58" s="5" t="str">
        <f t="shared" si="32"/>
        <v>N/A</v>
      </c>
      <c r="I58" s="8">
        <v>3.8170000000000002</v>
      </c>
      <c r="J58" s="8">
        <v>2.7149999999999999</v>
      </c>
      <c r="K58" s="1" t="s">
        <v>736</v>
      </c>
      <c r="L58" s="111" t="str">
        <f t="shared" si="20"/>
        <v>Yes</v>
      </c>
    </row>
    <row r="59" spans="1:12" x14ac:dyDescent="0.25">
      <c r="A59" s="174" t="s">
        <v>1253</v>
      </c>
      <c r="B59" s="3" t="s">
        <v>213</v>
      </c>
      <c r="C59" s="1">
        <v>31708</v>
      </c>
      <c r="D59" s="5" t="str">
        <f t="shared" si="30"/>
        <v>N/A</v>
      </c>
      <c r="E59" s="1">
        <v>34583</v>
      </c>
      <c r="F59" s="5" t="str">
        <f t="shared" si="31"/>
        <v>N/A</v>
      </c>
      <c r="G59" s="1">
        <v>36143</v>
      </c>
      <c r="H59" s="5" t="str">
        <f t="shared" si="32"/>
        <v>N/A</v>
      </c>
      <c r="I59" s="8">
        <v>9.0670000000000002</v>
      </c>
      <c r="J59" s="8">
        <v>4.5110000000000001</v>
      </c>
      <c r="K59" s="1" t="s">
        <v>736</v>
      </c>
      <c r="L59" s="111" t="str">
        <f t="shared" si="20"/>
        <v>Yes</v>
      </c>
    </row>
    <row r="60" spans="1:12" x14ac:dyDescent="0.25">
      <c r="A60" s="174" t="s">
        <v>1254</v>
      </c>
      <c r="B60" s="3" t="s">
        <v>213</v>
      </c>
      <c r="C60" s="1">
        <v>81657</v>
      </c>
      <c r="D60" s="5" t="str">
        <f t="shared" si="30"/>
        <v>N/A</v>
      </c>
      <c r="E60" s="1">
        <v>93841</v>
      </c>
      <c r="F60" s="5" t="str">
        <f t="shared" si="31"/>
        <v>N/A</v>
      </c>
      <c r="G60" s="1">
        <v>109950</v>
      </c>
      <c r="H60" s="5" t="str">
        <f t="shared" si="32"/>
        <v>N/A</v>
      </c>
      <c r="I60" s="8">
        <v>14.92</v>
      </c>
      <c r="J60" s="8">
        <v>17.170000000000002</v>
      </c>
      <c r="K60" s="1" t="s">
        <v>736</v>
      </c>
      <c r="L60" s="111" t="str">
        <f t="shared" si="20"/>
        <v>Yes</v>
      </c>
    </row>
    <row r="61" spans="1:12" x14ac:dyDescent="0.25">
      <c r="A61" s="110" t="s">
        <v>186</v>
      </c>
      <c r="B61" s="22" t="s">
        <v>213</v>
      </c>
      <c r="C61" s="1">
        <v>968107</v>
      </c>
      <c r="D61" s="1" t="str">
        <f t="shared" si="17"/>
        <v>N/A</v>
      </c>
      <c r="E61" s="1">
        <v>1017772</v>
      </c>
      <c r="F61" s="1" t="str">
        <f t="shared" si="18"/>
        <v>N/A</v>
      </c>
      <c r="G61" s="1">
        <v>1063664</v>
      </c>
      <c r="H61" s="7" t="str">
        <f t="shared" si="19"/>
        <v>N/A</v>
      </c>
      <c r="I61" s="8">
        <v>5.13</v>
      </c>
      <c r="J61" s="8">
        <v>4.5090000000000003</v>
      </c>
      <c r="K61" s="28" t="s">
        <v>736</v>
      </c>
      <c r="L61" s="111" t="str">
        <f>IF(J61="Div by 0", "N/A", IF(OR(J61="N/A",K61="N/A"),"N/A", IF(J61&gt;VALUE(MID(K61,1,2)), "No", IF(J61&lt;-1*VALUE(MID(K61,1,2)), "No", "Yes"))))</f>
        <v>Yes</v>
      </c>
    </row>
    <row r="62" spans="1:12" x14ac:dyDescent="0.25">
      <c r="A62" s="110" t="s">
        <v>187</v>
      </c>
      <c r="B62" s="22" t="s">
        <v>213</v>
      </c>
      <c r="C62" s="1">
        <v>0</v>
      </c>
      <c r="D62" s="1" t="str">
        <f t="shared" si="17"/>
        <v>N/A</v>
      </c>
      <c r="E62" s="1">
        <v>0</v>
      </c>
      <c r="F62" s="1" t="str">
        <f t="shared" si="18"/>
        <v>N/A</v>
      </c>
      <c r="G62" s="1">
        <v>0</v>
      </c>
      <c r="H62" s="7" t="str">
        <f t="shared" si="19"/>
        <v>N/A</v>
      </c>
      <c r="I62" s="8" t="s">
        <v>1748</v>
      </c>
      <c r="J62" s="8" t="s">
        <v>1748</v>
      </c>
      <c r="K62" s="28" t="s">
        <v>736</v>
      </c>
      <c r="L62" s="111" t="str">
        <f t="shared" ref="L62:L69" si="33">IF(J62="Div by 0", "N/A", IF(OR(J62="N/A",K62="N/A"),"N/A", IF(J62&gt;VALUE(MID(K62,1,2)), "No", IF(J62&lt;-1*VALUE(MID(K62,1,2)), "No", "Yes"))))</f>
        <v>N/A</v>
      </c>
    </row>
    <row r="63" spans="1:12" x14ac:dyDescent="0.25">
      <c r="A63" s="110" t="s">
        <v>188</v>
      </c>
      <c r="B63" s="22" t="s">
        <v>213</v>
      </c>
      <c r="C63" s="1">
        <v>0</v>
      </c>
      <c r="D63" s="1" t="str">
        <f t="shared" si="17"/>
        <v>N/A</v>
      </c>
      <c r="E63" s="1">
        <v>0</v>
      </c>
      <c r="F63" s="1" t="str">
        <f t="shared" si="18"/>
        <v>N/A</v>
      </c>
      <c r="G63" s="1">
        <v>0</v>
      </c>
      <c r="H63" s="7" t="str">
        <f t="shared" si="19"/>
        <v>N/A</v>
      </c>
      <c r="I63" s="8" t="s">
        <v>1748</v>
      </c>
      <c r="J63" s="8" t="s">
        <v>1748</v>
      </c>
      <c r="K63" s="28" t="s">
        <v>736</v>
      </c>
      <c r="L63" s="111" t="str">
        <f t="shared" si="33"/>
        <v>N/A</v>
      </c>
    </row>
    <row r="64" spans="1:12" x14ac:dyDescent="0.25">
      <c r="A64" s="110" t="s">
        <v>189</v>
      </c>
      <c r="B64" s="22" t="s">
        <v>213</v>
      </c>
      <c r="C64" s="1">
        <v>0</v>
      </c>
      <c r="D64" s="1" t="str">
        <f t="shared" si="17"/>
        <v>N/A</v>
      </c>
      <c r="E64" s="1">
        <v>0</v>
      </c>
      <c r="F64" s="1" t="str">
        <f t="shared" si="18"/>
        <v>N/A</v>
      </c>
      <c r="G64" s="1">
        <v>0</v>
      </c>
      <c r="H64" s="7" t="str">
        <f t="shared" si="19"/>
        <v>N/A</v>
      </c>
      <c r="I64" s="8" t="s">
        <v>1748</v>
      </c>
      <c r="J64" s="8" t="s">
        <v>1748</v>
      </c>
      <c r="K64" s="28" t="s">
        <v>736</v>
      </c>
      <c r="L64" s="111" t="str">
        <f t="shared" si="33"/>
        <v>N/A</v>
      </c>
    </row>
    <row r="65" spans="1:12" x14ac:dyDescent="0.25">
      <c r="A65" s="110" t="s">
        <v>190</v>
      </c>
      <c r="B65" s="22" t="s">
        <v>213</v>
      </c>
      <c r="C65" s="1">
        <v>0</v>
      </c>
      <c r="D65" s="1" t="str">
        <f t="shared" si="17"/>
        <v>N/A</v>
      </c>
      <c r="E65" s="1">
        <v>0</v>
      </c>
      <c r="F65" s="1" t="str">
        <f t="shared" si="18"/>
        <v>N/A</v>
      </c>
      <c r="G65" s="1">
        <v>0</v>
      </c>
      <c r="H65" s="7" t="str">
        <f t="shared" si="19"/>
        <v>N/A</v>
      </c>
      <c r="I65" s="8" t="s">
        <v>1748</v>
      </c>
      <c r="J65" s="8" t="s">
        <v>1748</v>
      </c>
      <c r="K65" s="28" t="s">
        <v>736</v>
      </c>
      <c r="L65" s="111" t="str">
        <f t="shared" si="33"/>
        <v>N/A</v>
      </c>
    </row>
    <row r="66" spans="1:12" x14ac:dyDescent="0.25">
      <c r="A66" s="110" t="s">
        <v>191</v>
      </c>
      <c r="B66" s="22" t="s">
        <v>213</v>
      </c>
      <c r="C66" s="1">
        <v>182</v>
      </c>
      <c r="D66" s="1" t="str">
        <f t="shared" si="17"/>
        <v>N/A</v>
      </c>
      <c r="E66" s="1">
        <v>184</v>
      </c>
      <c r="F66" s="1" t="str">
        <f t="shared" si="18"/>
        <v>N/A</v>
      </c>
      <c r="G66" s="1">
        <v>172</v>
      </c>
      <c r="H66" s="7" t="str">
        <f t="shared" si="19"/>
        <v>N/A</v>
      </c>
      <c r="I66" s="8">
        <v>1.099</v>
      </c>
      <c r="J66" s="8">
        <v>-6.52</v>
      </c>
      <c r="K66" s="28" t="s">
        <v>736</v>
      </c>
      <c r="L66" s="111" t="str">
        <f t="shared" si="33"/>
        <v>Yes</v>
      </c>
    </row>
    <row r="67" spans="1:12" x14ac:dyDescent="0.25">
      <c r="A67" s="110" t="s">
        <v>192</v>
      </c>
      <c r="B67" s="22" t="s">
        <v>213</v>
      </c>
      <c r="C67" s="1">
        <v>0</v>
      </c>
      <c r="D67" s="1" t="str">
        <f t="shared" si="17"/>
        <v>N/A</v>
      </c>
      <c r="E67" s="1">
        <v>0</v>
      </c>
      <c r="F67" s="1" t="str">
        <f t="shared" si="18"/>
        <v>N/A</v>
      </c>
      <c r="G67" s="1">
        <v>0</v>
      </c>
      <c r="H67" s="7" t="str">
        <f t="shared" si="19"/>
        <v>N/A</v>
      </c>
      <c r="I67" s="8" t="s">
        <v>1748</v>
      </c>
      <c r="J67" s="8" t="s">
        <v>1748</v>
      </c>
      <c r="K67" s="28" t="s">
        <v>736</v>
      </c>
      <c r="L67" s="111" t="str">
        <f t="shared" si="33"/>
        <v>N/A</v>
      </c>
    </row>
    <row r="68" spans="1:12" x14ac:dyDescent="0.25">
      <c r="A68" s="134" t="s">
        <v>193</v>
      </c>
      <c r="B68" s="30" t="s">
        <v>213</v>
      </c>
      <c r="C68" s="1">
        <v>0</v>
      </c>
      <c r="D68" s="1" t="str">
        <f t="shared" si="17"/>
        <v>N/A</v>
      </c>
      <c r="E68" s="1">
        <v>0</v>
      </c>
      <c r="F68" s="1" t="str">
        <f t="shared" si="18"/>
        <v>N/A</v>
      </c>
      <c r="G68" s="1">
        <v>0</v>
      </c>
      <c r="H68" s="7" t="str">
        <f t="shared" si="19"/>
        <v>N/A</v>
      </c>
      <c r="I68" s="36" t="s">
        <v>1748</v>
      </c>
      <c r="J68" s="36" t="s">
        <v>1748</v>
      </c>
      <c r="K68" s="30" t="s">
        <v>736</v>
      </c>
      <c r="L68" s="111" t="str">
        <f t="shared" si="33"/>
        <v>N/A</v>
      </c>
    </row>
    <row r="69" spans="1:12" x14ac:dyDescent="0.25">
      <c r="A69" s="134" t="s">
        <v>194</v>
      </c>
      <c r="B69" s="30" t="s">
        <v>213</v>
      </c>
      <c r="C69" s="1">
        <v>0</v>
      </c>
      <c r="D69" s="1" t="str">
        <f t="shared" si="17"/>
        <v>N/A</v>
      </c>
      <c r="E69" s="1">
        <v>0</v>
      </c>
      <c r="F69" s="1" t="str">
        <f t="shared" si="18"/>
        <v>N/A</v>
      </c>
      <c r="G69" s="1">
        <v>0</v>
      </c>
      <c r="H69" s="7" t="str">
        <f t="shared" si="19"/>
        <v>N/A</v>
      </c>
      <c r="I69" s="36" t="s">
        <v>1748</v>
      </c>
      <c r="J69" s="36" t="s">
        <v>1748</v>
      </c>
      <c r="K69" s="30" t="s">
        <v>736</v>
      </c>
      <c r="L69" s="111" t="str">
        <f t="shared" si="33"/>
        <v>N/A</v>
      </c>
    </row>
    <row r="70" spans="1:12" x14ac:dyDescent="0.25">
      <c r="A70" s="174" t="s">
        <v>78</v>
      </c>
      <c r="B70" s="30" t="s">
        <v>294</v>
      </c>
      <c r="C70" s="9">
        <v>8.2811247699999999</v>
      </c>
      <c r="D70" s="27" t="str">
        <f>IF($B70="N/A","N/A",IF(C70&gt;=20,"No",IF(C70&lt;0,"No","Yes")))</f>
        <v>Yes</v>
      </c>
      <c r="E70" s="9">
        <v>7.7758750450000003</v>
      </c>
      <c r="F70" s="27" t="str">
        <f>IF($B70="N/A","N/A",IF(E70&gt;=20,"No",IF(E70&lt;0,"No","Yes")))</f>
        <v>Yes</v>
      </c>
      <c r="G70" s="9">
        <v>7.1411897031000002</v>
      </c>
      <c r="H70" s="27" t="str">
        <f>IF($B70="N/A","N/A",IF(G70&gt;=20,"No",IF(G70&lt;0,"No","Yes")))</f>
        <v>Yes</v>
      </c>
      <c r="I70" s="8">
        <v>-6.1</v>
      </c>
      <c r="J70" s="8">
        <v>-8.16</v>
      </c>
      <c r="K70" s="28" t="s">
        <v>736</v>
      </c>
      <c r="L70" s="111" t="str">
        <f t="shared" si="20"/>
        <v>Yes</v>
      </c>
    </row>
    <row r="71" spans="1:12" x14ac:dyDescent="0.25">
      <c r="A71" s="174" t="s">
        <v>79</v>
      </c>
      <c r="B71" s="22" t="s">
        <v>213</v>
      </c>
      <c r="C71" s="9">
        <v>0</v>
      </c>
      <c r="D71" s="27" t="str">
        <f>IF($B71="N/A","N/A",IF(C71&gt;10,"No",IF(C71&lt;-10,"No","Yes")))</f>
        <v>N/A</v>
      </c>
      <c r="E71" s="9">
        <v>0</v>
      </c>
      <c r="F71" s="27" t="str">
        <f>IF($B71="N/A","N/A",IF(E71&gt;10,"No",IF(E71&lt;-10,"No","Yes")))</f>
        <v>N/A</v>
      </c>
      <c r="G71" s="9">
        <v>0</v>
      </c>
      <c r="H71" s="27" t="str">
        <f>IF($B71="N/A","N/A",IF(G71&gt;10,"No",IF(G71&lt;-10,"No","Yes")))</f>
        <v>N/A</v>
      </c>
      <c r="I71" s="8" t="s">
        <v>1748</v>
      </c>
      <c r="J71" s="8" t="s">
        <v>1748</v>
      </c>
      <c r="K71" s="28" t="s">
        <v>736</v>
      </c>
      <c r="L71" s="111" t="str">
        <f t="shared" si="20"/>
        <v>N/A</v>
      </c>
    </row>
    <row r="72" spans="1:12" x14ac:dyDescent="0.25">
      <c r="A72" s="174" t="s">
        <v>80</v>
      </c>
      <c r="B72" s="22" t="s">
        <v>213</v>
      </c>
      <c r="C72" s="9">
        <v>0</v>
      </c>
      <c r="D72" s="27" t="str">
        <f>IF($B72="N/A","N/A",IF(C72&gt;10,"No",IF(C72&lt;-10,"No","Yes")))</f>
        <v>N/A</v>
      </c>
      <c r="E72" s="9">
        <v>0</v>
      </c>
      <c r="F72" s="27" t="str">
        <f>IF($B72="N/A","N/A",IF(E72&gt;10,"No",IF(E72&lt;-10,"No","Yes")))</f>
        <v>N/A</v>
      </c>
      <c r="G72" s="9">
        <v>0</v>
      </c>
      <c r="H72" s="27" t="str">
        <f>IF($B72="N/A","N/A",IF(G72&gt;10,"No",IF(G72&lt;-10,"No","Yes")))</f>
        <v>N/A</v>
      </c>
      <c r="I72" s="8" t="s">
        <v>1748</v>
      </c>
      <c r="J72" s="8" t="s">
        <v>1748</v>
      </c>
      <c r="K72" s="28" t="s">
        <v>736</v>
      </c>
      <c r="L72" s="111" t="str">
        <f t="shared" si="20"/>
        <v>N/A</v>
      </c>
    </row>
    <row r="73" spans="1:12" x14ac:dyDescent="0.25">
      <c r="A73" s="174" t="s">
        <v>81</v>
      </c>
      <c r="B73" s="22" t="s">
        <v>213</v>
      </c>
      <c r="C73" s="9">
        <v>31.596203624000001</v>
      </c>
      <c r="D73" s="27" t="str">
        <f>IF($B73="N/A","N/A",IF(C73&gt;10,"No",IF(C73&lt;-10,"No","Yes")))</f>
        <v>N/A</v>
      </c>
      <c r="E73" s="9">
        <v>31.323517315</v>
      </c>
      <c r="F73" s="27" t="str">
        <f>IF($B73="N/A","N/A",IF(E73&gt;10,"No",IF(E73&lt;-10,"No","Yes")))</f>
        <v>N/A</v>
      </c>
      <c r="G73" s="9">
        <v>31.740098616000001</v>
      </c>
      <c r="H73" s="27" t="str">
        <f>IF($B73="N/A","N/A",IF(G73&gt;10,"No",IF(G73&lt;-10,"No","Yes")))</f>
        <v>N/A</v>
      </c>
      <c r="I73" s="8">
        <v>-0.86299999999999999</v>
      </c>
      <c r="J73" s="8">
        <v>1.33</v>
      </c>
      <c r="K73" s="28" t="s">
        <v>736</v>
      </c>
      <c r="L73" s="111" t="str">
        <f t="shared" si="20"/>
        <v>Yes</v>
      </c>
    </row>
    <row r="74" spans="1:12" x14ac:dyDescent="0.25">
      <c r="A74" s="174" t="s">
        <v>121</v>
      </c>
      <c r="B74" s="22" t="s">
        <v>213</v>
      </c>
      <c r="C74" s="9">
        <v>0</v>
      </c>
      <c r="D74" s="27" t="str">
        <f>IF($B74="N/A","N/A",IF(C74&gt;10,"No",IF(C74&lt;-10,"No","Yes")))</f>
        <v>N/A</v>
      </c>
      <c r="E74" s="9">
        <v>0</v>
      </c>
      <c r="F74" s="27" t="str">
        <f>IF($B74="N/A","N/A",IF(E74&gt;10,"No",IF(E74&lt;-10,"No","Yes")))</f>
        <v>N/A</v>
      </c>
      <c r="G74" s="9">
        <v>0</v>
      </c>
      <c r="H74" s="27" t="str">
        <f>IF($B74="N/A","N/A",IF(G74&gt;10,"No",IF(G74&lt;-10,"No","Yes")))</f>
        <v>N/A</v>
      </c>
      <c r="I74" s="8" t="s">
        <v>1748</v>
      </c>
      <c r="J74" s="8" t="s">
        <v>1748</v>
      </c>
      <c r="K74" s="28" t="s">
        <v>736</v>
      </c>
      <c r="L74" s="111" t="str">
        <f t="shared" si="20"/>
        <v>N/A</v>
      </c>
    </row>
    <row r="75" spans="1:12" x14ac:dyDescent="0.25">
      <c r="A75" s="174" t="s">
        <v>82</v>
      </c>
      <c r="B75" s="22" t="s">
        <v>213</v>
      </c>
      <c r="C75" s="9">
        <v>0</v>
      </c>
      <c r="D75" s="27" t="str">
        <f>IF($B75="N/A","N/A",IF(C75&gt;10,"No",IF(C75&lt;-10,"No","Yes")))</f>
        <v>N/A</v>
      </c>
      <c r="E75" s="9">
        <v>0</v>
      </c>
      <c r="F75" s="27" t="str">
        <f>IF($B75="N/A","N/A",IF(E75&gt;10,"No",IF(E75&lt;-10,"No","Yes")))</f>
        <v>N/A</v>
      </c>
      <c r="G75" s="9">
        <v>0</v>
      </c>
      <c r="H75" s="27" t="str">
        <f>IF($B75="N/A","N/A",IF(G75&gt;10,"No",IF(G75&lt;-10,"No","Yes")))</f>
        <v>N/A</v>
      </c>
      <c r="I75" s="8" t="s">
        <v>1748</v>
      </c>
      <c r="J75" s="8" t="s">
        <v>1748</v>
      </c>
      <c r="K75" s="28" t="s">
        <v>736</v>
      </c>
      <c r="L75" s="111" t="str">
        <f t="shared" si="20"/>
        <v>N/A</v>
      </c>
    </row>
    <row r="76" spans="1:12" x14ac:dyDescent="0.25">
      <c r="A76" s="174" t="s">
        <v>195</v>
      </c>
      <c r="B76" s="22" t="s">
        <v>213</v>
      </c>
      <c r="C76" s="9">
        <v>98.552421261000006</v>
      </c>
      <c r="D76" s="27" t="str">
        <f t="shared" ref="D76:D98" si="34">IF($B76="N/A","N/A",IF(C76&gt;10,"No",IF(C76&lt;-10,"No","Yes")))</f>
        <v>N/A</v>
      </c>
      <c r="E76" s="9">
        <v>98.636062713000001</v>
      </c>
      <c r="F76" s="27" t="str">
        <f t="shared" ref="F76:F98" si="35">IF($B76="N/A","N/A",IF(E76&gt;10,"No",IF(E76&lt;-10,"No","Yes")))</f>
        <v>N/A</v>
      </c>
      <c r="G76" s="9">
        <v>98.717219092999997</v>
      </c>
      <c r="H76" s="27" t="str">
        <f t="shared" ref="H76:H98" si="36">IF($B76="N/A","N/A",IF(G76&gt;10,"No",IF(G76&lt;-10,"No","Yes")))</f>
        <v>N/A</v>
      </c>
      <c r="I76" s="8">
        <v>8.4900000000000003E-2</v>
      </c>
      <c r="J76" s="8">
        <v>8.2299999999999998E-2</v>
      </c>
      <c r="K76" s="28" t="s">
        <v>736</v>
      </c>
      <c r="L76" s="111" t="str">
        <f>IF(J76="Div by 0", "N/A", IF(OR(J76="N/A",K76="N/A"),"N/A", IF(J76&gt;VALUE(MID(K76,1,2)), "No", IF(J76&lt;-1*VALUE(MID(K76,1,2)), "No", "Yes"))))</f>
        <v>Yes</v>
      </c>
    </row>
    <row r="77" spans="1:12" x14ac:dyDescent="0.25">
      <c r="A77" s="174" t="s">
        <v>196</v>
      </c>
      <c r="B77" s="22" t="s">
        <v>213</v>
      </c>
      <c r="C77" s="9">
        <v>0</v>
      </c>
      <c r="D77" s="27" t="str">
        <f t="shared" si="34"/>
        <v>N/A</v>
      </c>
      <c r="E77" s="9">
        <v>0</v>
      </c>
      <c r="F77" s="27" t="str">
        <f t="shared" si="35"/>
        <v>N/A</v>
      </c>
      <c r="G77" s="9">
        <v>0</v>
      </c>
      <c r="H77" s="27" t="str">
        <f t="shared" si="36"/>
        <v>N/A</v>
      </c>
      <c r="I77" s="8" t="s">
        <v>1748</v>
      </c>
      <c r="J77" s="8" t="s">
        <v>1748</v>
      </c>
      <c r="K77" s="28" t="s">
        <v>736</v>
      </c>
      <c r="L77" s="111" t="str">
        <f t="shared" ref="L77:L81" si="37">IF(J77="Div by 0", "N/A", IF(OR(J77="N/A",K77="N/A"),"N/A", IF(J77&gt;VALUE(MID(K77,1,2)), "No", IF(J77&lt;-1*VALUE(MID(K77,1,2)), "No", "Yes"))))</f>
        <v>N/A</v>
      </c>
    </row>
    <row r="78" spans="1:12" x14ac:dyDescent="0.25">
      <c r="A78" s="174" t="s">
        <v>197</v>
      </c>
      <c r="B78" s="22" t="s">
        <v>213</v>
      </c>
      <c r="C78" s="9">
        <v>0</v>
      </c>
      <c r="D78" s="27" t="str">
        <f t="shared" si="34"/>
        <v>N/A</v>
      </c>
      <c r="E78" s="9">
        <v>0</v>
      </c>
      <c r="F78" s="27" t="str">
        <f t="shared" si="35"/>
        <v>N/A</v>
      </c>
      <c r="G78" s="9">
        <v>0</v>
      </c>
      <c r="H78" s="27" t="str">
        <f t="shared" si="36"/>
        <v>N/A</v>
      </c>
      <c r="I78" s="8" t="s">
        <v>1748</v>
      </c>
      <c r="J78" s="8" t="s">
        <v>1748</v>
      </c>
      <c r="K78" s="28" t="s">
        <v>736</v>
      </c>
      <c r="L78" s="111" t="str">
        <f t="shared" si="37"/>
        <v>N/A</v>
      </c>
    </row>
    <row r="79" spans="1:12" x14ac:dyDescent="0.25">
      <c r="A79" s="174" t="s">
        <v>198</v>
      </c>
      <c r="B79" s="22" t="s">
        <v>213</v>
      </c>
      <c r="C79" s="9">
        <v>96.494907130000001</v>
      </c>
      <c r="D79" s="27" t="str">
        <f t="shared" si="34"/>
        <v>N/A</v>
      </c>
      <c r="E79" s="9">
        <v>95.937949783999997</v>
      </c>
      <c r="F79" s="27" t="str">
        <f t="shared" si="35"/>
        <v>N/A</v>
      </c>
      <c r="G79" s="9">
        <v>97.519007603000006</v>
      </c>
      <c r="H79" s="27" t="str">
        <f t="shared" si="36"/>
        <v>N/A</v>
      </c>
      <c r="I79" s="8">
        <v>-0.57699999999999996</v>
      </c>
      <c r="J79" s="8">
        <v>1.6479999999999999</v>
      </c>
      <c r="K79" s="28" t="s">
        <v>736</v>
      </c>
      <c r="L79" s="111" t="str">
        <f t="shared" si="37"/>
        <v>Yes</v>
      </c>
    </row>
    <row r="80" spans="1:12" x14ac:dyDescent="0.25">
      <c r="A80" s="174" t="s">
        <v>199</v>
      </c>
      <c r="B80" s="22" t="s">
        <v>213</v>
      </c>
      <c r="C80" s="9">
        <v>0</v>
      </c>
      <c r="D80" s="27" t="str">
        <f t="shared" si="34"/>
        <v>N/A</v>
      </c>
      <c r="E80" s="9">
        <v>0</v>
      </c>
      <c r="F80" s="27" t="str">
        <f t="shared" si="35"/>
        <v>N/A</v>
      </c>
      <c r="G80" s="9">
        <v>0</v>
      </c>
      <c r="H80" s="27" t="str">
        <f t="shared" si="36"/>
        <v>N/A</v>
      </c>
      <c r="I80" s="8" t="s">
        <v>1748</v>
      </c>
      <c r="J80" s="8" t="s">
        <v>1748</v>
      </c>
      <c r="K80" s="28" t="s">
        <v>736</v>
      </c>
      <c r="L80" s="111" t="str">
        <f t="shared" si="37"/>
        <v>N/A</v>
      </c>
    </row>
    <row r="81" spans="1:12" x14ac:dyDescent="0.25">
      <c r="A81" s="174" t="s">
        <v>200</v>
      </c>
      <c r="B81" s="30" t="s">
        <v>213</v>
      </c>
      <c r="C81" s="9">
        <v>0</v>
      </c>
      <c r="D81" s="27" t="str">
        <f t="shared" si="34"/>
        <v>N/A</v>
      </c>
      <c r="E81" s="9">
        <v>0</v>
      </c>
      <c r="F81" s="27" t="str">
        <f t="shared" si="35"/>
        <v>N/A</v>
      </c>
      <c r="G81" s="9">
        <v>0</v>
      </c>
      <c r="H81" s="27" t="str">
        <f t="shared" si="36"/>
        <v>N/A</v>
      </c>
      <c r="I81" s="8" t="s">
        <v>1748</v>
      </c>
      <c r="J81" s="8" t="s">
        <v>1748</v>
      </c>
      <c r="K81" s="30" t="s">
        <v>736</v>
      </c>
      <c r="L81" s="111" t="str">
        <f t="shared" si="37"/>
        <v>N/A</v>
      </c>
    </row>
    <row r="82" spans="1:12" x14ac:dyDescent="0.25">
      <c r="A82" s="174" t="s">
        <v>73</v>
      </c>
      <c r="B82" s="22" t="s">
        <v>213</v>
      </c>
      <c r="C82" s="23">
        <v>935875</v>
      </c>
      <c r="D82" s="27" t="str">
        <f t="shared" si="34"/>
        <v>N/A</v>
      </c>
      <c r="E82" s="23">
        <v>982987</v>
      </c>
      <c r="F82" s="27" t="str">
        <f t="shared" si="35"/>
        <v>N/A</v>
      </c>
      <c r="G82" s="23">
        <v>1024830</v>
      </c>
      <c r="H82" s="27" t="str">
        <f t="shared" si="36"/>
        <v>N/A</v>
      </c>
      <c r="I82" s="8">
        <v>5.0339999999999998</v>
      </c>
      <c r="J82" s="8">
        <v>4.2569999999999997</v>
      </c>
      <c r="K82" s="28" t="s">
        <v>736</v>
      </c>
      <c r="L82" s="111" t="str">
        <f t="shared" si="20"/>
        <v>Yes</v>
      </c>
    </row>
    <row r="83" spans="1:12" x14ac:dyDescent="0.25">
      <c r="A83" s="174" t="s">
        <v>1255</v>
      </c>
      <c r="B83" s="22" t="s">
        <v>213</v>
      </c>
      <c r="C83" s="4">
        <v>84.737491652000003</v>
      </c>
      <c r="D83" s="27" t="str">
        <f t="shared" si="34"/>
        <v>N/A</v>
      </c>
      <c r="E83" s="4">
        <v>85.352603849000005</v>
      </c>
      <c r="F83" s="27" t="str">
        <f t="shared" si="35"/>
        <v>N/A</v>
      </c>
      <c r="G83" s="4">
        <v>86.016510054999998</v>
      </c>
      <c r="H83" s="27" t="str">
        <f t="shared" si="36"/>
        <v>N/A</v>
      </c>
      <c r="I83" s="8">
        <v>0.72589999999999999</v>
      </c>
      <c r="J83" s="8">
        <v>0.77780000000000005</v>
      </c>
      <c r="K83" s="28" t="s">
        <v>736</v>
      </c>
      <c r="L83" s="111" t="str">
        <f t="shared" si="20"/>
        <v>Yes</v>
      </c>
    </row>
    <row r="84" spans="1:12" x14ac:dyDescent="0.25">
      <c r="A84" s="174" t="s">
        <v>1256</v>
      </c>
      <c r="B84" s="22" t="s">
        <v>213</v>
      </c>
      <c r="C84" s="4">
        <v>0</v>
      </c>
      <c r="D84" s="27" t="str">
        <f t="shared" si="34"/>
        <v>N/A</v>
      </c>
      <c r="E84" s="4">
        <v>0</v>
      </c>
      <c r="F84" s="27" t="str">
        <f t="shared" si="35"/>
        <v>N/A</v>
      </c>
      <c r="G84" s="4">
        <v>0</v>
      </c>
      <c r="H84" s="27" t="str">
        <f t="shared" si="36"/>
        <v>N/A</v>
      </c>
      <c r="I84" s="8" t="s">
        <v>1748</v>
      </c>
      <c r="J84" s="8" t="s">
        <v>1748</v>
      </c>
      <c r="K84" s="28" t="s">
        <v>736</v>
      </c>
      <c r="L84" s="111" t="str">
        <f t="shared" si="20"/>
        <v>N/A</v>
      </c>
    </row>
    <row r="85" spans="1:12" x14ac:dyDescent="0.25">
      <c r="A85" s="174" t="s">
        <v>1257</v>
      </c>
      <c r="B85" s="22" t="s">
        <v>213</v>
      </c>
      <c r="C85" s="4">
        <v>0</v>
      </c>
      <c r="D85" s="27" t="str">
        <f t="shared" si="34"/>
        <v>N/A</v>
      </c>
      <c r="E85" s="4">
        <v>0</v>
      </c>
      <c r="F85" s="27" t="str">
        <f t="shared" si="35"/>
        <v>N/A</v>
      </c>
      <c r="G85" s="4">
        <v>0</v>
      </c>
      <c r="H85" s="27" t="str">
        <f t="shared" si="36"/>
        <v>N/A</v>
      </c>
      <c r="I85" s="8" t="s">
        <v>1748</v>
      </c>
      <c r="J85" s="8" t="s">
        <v>1748</v>
      </c>
      <c r="K85" s="28" t="s">
        <v>736</v>
      </c>
      <c r="L85" s="111" t="str">
        <f t="shared" si="20"/>
        <v>N/A</v>
      </c>
    </row>
    <row r="86" spans="1:12" x14ac:dyDescent="0.25">
      <c r="A86" s="174" t="s">
        <v>1258</v>
      </c>
      <c r="B86" s="22" t="s">
        <v>213</v>
      </c>
      <c r="C86" s="4">
        <v>0</v>
      </c>
      <c r="D86" s="27" t="str">
        <f t="shared" si="34"/>
        <v>N/A</v>
      </c>
      <c r="E86" s="4">
        <v>0</v>
      </c>
      <c r="F86" s="27" t="str">
        <f t="shared" si="35"/>
        <v>N/A</v>
      </c>
      <c r="G86" s="4">
        <v>0</v>
      </c>
      <c r="H86" s="27" t="str">
        <f t="shared" si="36"/>
        <v>N/A</v>
      </c>
      <c r="I86" s="8" t="s">
        <v>1748</v>
      </c>
      <c r="J86" s="8" t="s">
        <v>1748</v>
      </c>
      <c r="K86" s="28" t="s">
        <v>736</v>
      </c>
      <c r="L86" s="111" t="str">
        <f t="shared" si="20"/>
        <v>N/A</v>
      </c>
    </row>
    <row r="87" spans="1:12" x14ac:dyDescent="0.25">
      <c r="A87" s="174" t="s">
        <v>1259</v>
      </c>
      <c r="B87" s="22" t="s">
        <v>213</v>
      </c>
      <c r="C87" s="4">
        <v>1.5600374E-2</v>
      </c>
      <c r="D87" s="27" t="str">
        <f t="shared" si="34"/>
        <v>N/A</v>
      </c>
      <c r="E87" s="4">
        <v>1.44457658E-2</v>
      </c>
      <c r="F87" s="27" t="str">
        <f t="shared" si="35"/>
        <v>N/A</v>
      </c>
      <c r="G87" s="4">
        <v>1.4538996699999999E-2</v>
      </c>
      <c r="H87" s="27" t="str">
        <f t="shared" si="36"/>
        <v>N/A</v>
      </c>
      <c r="I87" s="8">
        <v>-7.4</v>
      </c>
      <c r="J87" s="8">
        <v>0.64539999999999997</v>
      </c>
      <c r="K87" s="28" t="s">
        <v>736</v>
      </c>
      <c r="L87" s="111" t="str">
        <f t="shared" si="20"/>
        <v>Yes</v>
      </c>
    </row>
    <row r="88" spans="1:12" x14ac:dyDescent="0.25">
      <c r="A88" s="174" t="s">
        <v>1260</v>
      </c>
      <c r="B88" s="22" t="s">
        <v>213</v>
      </c>
      <c r="C88" s="4">
        <v>0</v>
      </c>
      <c r="D88" s="27" t="str">
        <f t="shared" si="34"/>
        <v>N/A</v>
      </c>
      <c r="E88" s="4">
        <v>0</v>
      </c>
      <c r="F88" s="27" t="str">
        <f t="shared" si="35"/>
        <v>N/A</v>
      </c>
      <c r="G88" s="4">
        <v>0</v>
      </c>
      <c r="H88" s="27" t="str">
        <f t="shared" si="36"/>
        <v>N/A</v>
      </c>
      <c r="I88" s="8" t="s">
        <v>1748</v>
      </c>
      <c r="J88" s="8" t="s">
        <v>1748</v>
      </c>
      <c r="K88" s="28" t="s">
        <v>736</v>
      </c>
      <c r="L88" s="111" t="str">
        <f t="shared" si="20"/>
        <v>N/A</v>
      </c>
    </row>
    <row r="89" spans="1:12" x14ac:dyDescent="0.25">
      <c r="A89" s="174" t="s">
        <v>1261</v>
      </c>
      <c r="B89" s="22" t="s">
        <v>213</v>
      </c>
      <c r="C89" s="4">
        <v>0</v>
      </c>
      <c r="D89" s="27" t="str">
        <f t="shared" si="34"/>
        <v>N/A</v>
      </c>
      <c r="E89" s="4">
        <v>0</v>
      </c>
      <c r="F89" s="27" t="str">
        <f t="shared" si="35"/>
        <v>N/A</v>
      </c>
      <c r="G89" s="4">
        <v>0</v>
      </c>
      <c r="H89" s="27" t="str">
        <f t="shared" si="36"/>
        <v>N/A</v>
      </c>
      <c r="I89" s="8" t="s">
        <v>1748</v>
      </c>
      <c r="J89" s="8" t="s">
        <v>1748</v>
      </c>
      <c r="K89" s="28" t="s">
        <v>736</v>
      </c>
      <c r="L89" s="111" t="str">
        <f t="shared" si="20"/>
        <v>N/A</v>
      </c>
    </row>
    <row r="90" spans="1:12" x14ac:dyDescent="0.25">
      <c r="A90" s="174" t="s">
        <v>1262</v>
      </c>
      <c r="B90" s="22" t="s">
        <v>213</v>
      </c>
      <c r="C90" s="4">
        <v>0</v>
      </c>
      <c r="D90" s="27" t="str">
        <f t="shared" si="34"/>
        <v>N/A</v>
      </c>
      <c r="E90" s="4">
        <v>0</v>
      </c>
      <c r="F90" s="27" t="str">
        <f t="shared" si="35"/>
        <v>N/A</v>
      </c>
      <c r="G90" s="4">
        <v>0</v>
      </c>
      <c r="H90" s="27" t="str">
        <f t="shared" si="36"/>
        <v>N/A</v>
      </c>
      <c r="I90" s="8" t="s">
        <v>1748</v>
      </c>
      <c r="J90" s="8" t="s">
        <v>1748</v>
      </c>
      <c r="K90" s="28" t="s">
        <v>736</v>
      </c>
      <c r="L90" s="111" t="str">
        <f t="shared" si="20"/>
        <v>N/A</v>
      </c>
    </row>
    <row r="91" spans="1:12" x14ac:dyDescent="0.25">
      <c r="A91" s="174" t="s">
        <v>1263</v>
      </c>
      <c r="B91" s="22" t="s">
        <v>213</v>
      </c>
      <c r="C91" s="4">
        <v>0</v>
      </c>
      <c r="D91" s="27" t="str">
        <f t="shared" si="34"/>
        <v>N/A</v>
      </c>
      <c r="E91" s="4">
        <v>0</v>
      </c>
      <c r="F91" s="27" t="str">
        <f t="shared" si="35"/>
        <v>N/A</v>
      </c>
      <c r="G91" s="4">
        <v>0</v>
      </c>
      <c r="H91" s="27" t="str">
        <f t="shared" si="36"/>
        <v>N/A</v>
      </c>
      <c r="I91" s="8" t="s">
        <v>1748</v>
      </c>
      <c r="J91" s="8" t="s">
        <v>1748</v>
      </c>
      <c r="K91" s="28" t="s">
        <v>736</v>
      </c>
      <c r="L91" s="111" t="str">
        <f t="shared" si="20"/>
        <v>N/A</v>
      </c>
    </row>
    <row r="92" spans="1:12" x14ac:dyDescent="0.25">
      <c r="A92" s="174" t="s">
        <v>1264</v>
      </c>
      <c r="B92" s="22" t="s">
        <v>213</v>
      </c>
      <c r="C92" s="4">
        <v>0</v>
      </c>
      <c r="D92" s="27" t="str">
        <f t="shared" si="34"/>
        <v>N/A</v>
      </c>
      <c r="E92" s="4">
        <v>0</v>
      </c>
      <c r="F92" s="27" t="str">
        <f t="shared" si="35"/>
        <v>N/A</v>
      </c>
      <c r="G92" s="4">
        <v>0</v>
      </c>
      <c r="H92" s="27" t="str">
        <f t="shared" si="36"/>
        <v>N/A</v>
      </c>
      <c r="I92" s="8" t="s">
        <v>1748</v>
      </c>
      <c r="J92" s="8" t="s">
        <v>1748</v>
      </c>
      <c r="K92" s="28" t="s">
        <v>736</v>
      </c>
      <c r="L92" s="111" t="str">
        <f t="shared" si="20"/>
        <v>N/A</v>
      </c>
    </row>
    <row r="93" spans="1:12" x14ac:dyDescent="0.25">
      <c r="A93" s="174" t="s">
        <v>1265</v>
      </c>
      <c r="B93" s="22" t="s">
        <v>213</v>
      </c>
      <c r="C93" s="4">
        <v>0</v>
      </c>
      <c r="D93" s="27" t="str">
        <f t="shared" si="34"/>
        <v>N/A</v>
      </c>
      <c r="E93" s="4">
        <v>0</v>
      </c>
      <c r="F93" s="27" t="str">
        <f t="shared" si="35"/>
        <v>N/A</v>
      </c>
      <c r="G93" s="4">
        <v>0</v>
      </c>
      <c r="H93" s="27" t="str">
        <f t="shared" si="36"/>
        <v>N/A</v>
      </c>
      <c r="I93" s="8" t="s">
        <v>1748</v>
      </c>
      <c r="J93" s="8" t="s">
        <v>1748</v>
      </c>
      <c r="K93" s="28" t="s">
        <v>736</v>
      </c>
      <c r="L93" s="111" t="str">
        <f t="shared" si="20"/>
        <v>N/A</v>
      </c>
    </row>
    <row r="94" spans="1:12" x14ac:dyDescent="0.25">
      <c r="A94" s="174" t="s">
        <v>1266</v>
      </c>
      <c r="B94" s="22" t="s">
        <v>213</v>
      </c>
      <c r="C94" s="4">
        <v>0</v>
      </c>
      <c r="D94" s="27" t="str">
        <f t="shared" si="34"/>
        <v>N/A</v>
      </c>
      <c r="E94" s="4">
        <v>0</v>
      </c>
      <c r="F94" s="27" t="str">
        <f t="shared" si="35"/>
        <v>N/A</v>
      </c>
      <c r="G94" s="4">
        <v>0</v>
      </c>
      <c r="H94" s="27" t="str">
        <f t="shared" si="36"/>
        <v>N/A</v>
      </c>
      <c r="I94" s="8" t="s">
        <v>1748</v>
      </c>
      <c r="J94" s="8" t="s">
        <v>1748</v>
      </c>
      <c r="K94" s="28" t="s">
        <v>736</v>
      </c>
      <c r="L94" s="111" t="str">
        <f t="shared" si="20"/>
        <v>N/A</v>
      </c>
    </row>
    <row r="95" spans="1:12" x14ac:dyDescent="0.25">
      <c r="A95" s="174" t="s">
        <v>1267</v>
      </c>
      <c r="B95" s="30" t="s">
        <v>213</v>
      </c>
      <c r="C95" s="9">
        <v>0</v>
      </c>
      <c r="D95" s="7" t="str">
        <f t="shared" si="34"/>
        <v>N/A</v>
      </c>
      <c r="E95" s="9">
        <v>0</v>
      </c>
      <c r="F95" s="7" t="str">
        <f t="shared" si="35"/>
        <v>N/A</v>
      </c>
      <c r="G95" s="9">
        <v>0</v>
      </c>
      <c r="H95" s="7" t="str">
        <f t="shared" si="36"/>
        <v>N/A</v>
      </c>
      <c r="I95" s="36" t="s">
        <v>1748</v>
      </c>
      <c r="J95" s="36" t="s">
        <v>1748</v>
      </c>
      <c r="K95" s="30" t="s">
        <v>736</v>
      </c>
      <c r="L95" s="111" t="str">
        <f t="shared" si="20"/>
        <v>N/A</v>
      </c>
    </row>
    <row r="96" spans="1:12" x14ac:dyDescent="0.25">
      <c r="A96" s="174" t="s">
        <v>1268</v>
      </c>
      <c r="B96" s="30" t="s">
        <v>213</v>
      </c>
      <c r="C96" s="9">
        <v>0</v>
      </c>
      <c r="D96" s="7" t="str">
        <f t="shared" si="34"/>
        <v>N/A</v>
      </c>
      <c r="E96" s="9">
        <v>0</v>
      </c>
      <c r="F96" s="7" t="str">
        <f t="shared" si="35"/>
        <v>N/A</v>
      </c>
      <c r="G96" s="9">
        <v>0</v>
      </c>
      <c r="H96" s="7" t="str">
        <f t="shared" si="36"/>
        <v>N/A</v>
      </c>
      <c r="I96" s="36" t="s">
        <v>1748</v>
      </c>
      <c r="J96" s="36" t="s">
        <v>1748</v>
      </c>
      <c r="K96" s="30" t="s">
        <v>736</v>
      </c>
      <c r="L96" s="111" t="str">
        <f t="shared" si="20"/>
        <v>N/A</v>
      </c>
    </row>
    <row r="97" spans="1:12" x14ac:dyDescent="0.25">
      <c r="A97" s="174" t="s">
        <v>1269</v>
      </c>
      <c r="B97" s="22" t="s">
        <v>213</v>
      </c>
      <c r="C97" s="4">
        <v>0</v>
      </c>
      <c r="D97" s="27" t="str">
        <f t="shared" si="34"/>
        <v>N/A</v>
      </c>
      <c r="E97" s="4">
        <v>0</v>
      </c>
      <c r="F97" s="27" t="str">
        <f t="shared" si="35"/>
        <v>N/A</v>
      </c>
      <c r="G97" s="4">
        <v>0</v>
      </c>
      <c r="H97" s="27" t="str">
        <f t="shared" si="36"/>
        <v>N/A</v>
      </c>
      <c r="I97" s="8" t="s">
        <v>1748</v>
      </c>
      <c r="J97" s="8" t="s">
        <v>1748</v>
      </c>
      <c r="K97" s="28" t="s">
        <v>736</v>
      </c>
      <c r="L97" s="111" t="str">
        <f t="shared" si="20"/>
        <v>N/A</v>
      </c>
    </row>
    <row r="98" spans="1:12" x14ac:dyDescent="0.25">
      <c r="A98" s="174" t="s">
        <v>1270</v>
      </c>
      <c r="B98" s="22" t="s">
        <v>213</v>
      </c>
      <c r="C98" s="4">
        <v>15.246907974000001</v>
      </c>
      <c r="D98" s="27" t="str">
        <f t="shared" si="34"/>
        <v>N/A</v>
      </c>
      <c r="E98" s="4">
        <v>14.632950384999999</v>
      </c>
      <c r="F98" s="27" t="str">
        <f t="shared" si="35"/>
        <v>N/A</v>
      </c>
      <c r="G98" s="4">
        <v>13.968950948</v>
      </c>
      <c r="H98" s="27" t="str">
        <f t="shared" si="36"/>
        <v>N/A</v>
      </c>
      <c r="I98" s="8">
        <v>-4.03</v>
      </c>
      <c r="J98" s="8">
        <v>-4.54</v>
      </c>
      <c r="K98" s="28" t="s">
        <v>736</v>
      </c>
      <c r="L98" s="111" t="str">
        <f t="shared" si="20"/>
        <v>Yes</v>
      </c>
    </row>
    <row r="99" spans="1:12" x14ac:dyDescent="0.25">
      <c r="A99" s="174" t="s">
        <v>1271</v>
      </c>
      <c r="B99" s="38" t="s">
        <v>278</v>
      </c>
      <c r="C99" s="4">
        <v>0</v>
      </c>
      <c r="D99" s="27" t="str">
        <f>IF($B99="N/A","N/A",IF(C99&gt;=5,"No",IF(C99&lt;0,"No","Yes")))</f>
        <v>Yes</v>
      </c>
      <c r="E99" s="4">
        <v>0</v>
      </c>
      <c r="F99" s="27" t="str">
        <f>IF($B99="N/A","N/A",IF(E99&gt;=5,"No",IF(E99&lt;0,"No","Yes")))</f>
        <v>Yes</v>
      </c>
      <c r="G99" s="4">
        <v>0</v>
      </c>
      <c r="H99" s="27" t="str">
        <f>IF($B99="N/A","N/A",IF(G99&gt;=5,"No",IF(G99&lt;0,"No","Yes")))</f>
        <v>Yes</v>
      </c>
      <c r="I99" s="8" t="s">
        <v>1748</v>
      </c>
      <c r="J99" s="8" t="s">
        <v>1748</v>
      </c>
      <c r="K99" s="28" t="s">
        <v>736</v>
      </c>
      <c r="L99" s="111" t="str">
        <f t="shared" si="20"/>
        <v>N/A</v>
      </c>
    </row>
    <row r="100" spans="1:12" x14ac:dyDescent="0.25">
      <c r="A100" s="174" t="s">
        <v>107</v>
      </c>
      <c r="B100" s="22" t="s">
        <v>213</v>
      </c>
      <c r="C100" s="29">
        <v>2681426123</v>
      </c>
      <c r="D100" s="27" t="str">
        <f>IF($B100="N/A","N/A",IF(C100&gt;10,"No",IF(C100&lt;-10,"No","Yes")))</f>
        <v>N/A</v>
      </c>
      <c r="E100" s="29">
        <v>2676324761</v>
      </c>
      <c r="F100" s="27" t="str">
        <f>IF($B100="N/A","N/A",IF(E100&gt;10,"No",IF(E100&lt;-10,"No","Yes")))</f>
        <v>N/A</v>
      </c>
      <c r="G100" s="29">
        <v>2673632968</v>
      </c>
      <c r="H100" s="27" t="str">
        <f>IF($B100="N/A","N/A",IF(G100&gt;10,"No",IF(G100&lt;-10,"No","Yes")))</f>
        <v>N/A</v>
      </c>
      <c r="I100" s="8">
        <v>-0.19</v>
      </c>
      <c r="J100" s="8">
        <v>-0.10100000000000001</v>
      </c>
      <c r="K100" s="28" t="s">
        <v>736</v>
      </c>
      <c r="L100" s="111" t="str">
        <f t="shared" ref="L100:L111" si="38">IF(J100="Div by 0", "N/A", IF(K100="N/A","N/A", IF(J100&gt;VALUE(MID(K100,1,2)), "No", IF(J100&lt;-1*VALUE(MID(K100,1,2)), "No", "Yes"))))</f>
        <v>Yes</v>
      </c>
    </row>
    <row r="101" spans="1:12" x14ac:dyDescent="0.25">
      <c r="A101" s="174" t="s">
        <v>453</v>
      </c>
      <c r="B101" s="22" t="s">
        <v>213</v>
      </c>
      <c r="C101" s="29">
        <v>2681426123</v>
      </c>
      <c r="D101" s="27" t="str">
        <f>IF($B101="N/A","N/A",IF(C101&gt;10,"No",IF(C101&lt;-10,"No","Yes")))</f>
        <v>N/A</v>
      </c>
      <c r="E101" s="29">
        <v>2676324761</v>
      </c>
      <c r="F101" s="27" t="str">
        <f>IF($B101="N/A","N/A",IF(E101&gt;10,"No",IF(E101&lt;-10,"No","Yes")))</f>
        <v>N/A</v>
      </c>
      <c r="G101" s="29">
        <v>2673632968</v>
      </c>
      <c r="H101" s="27" t="str">
        <f>IF($B101="N/A","N/A",IF(G101&gt;10,"No",IF(G101&lt;-10,"No","Yes")))</f>
        <v>N/A</v>
      </c>
      <c r="I101" s="8">
        <v>-0.19</v>
      </c>
      <c r="J101" s="8">
        <v>-0.10100000000000001</v>
      </c>
      <c r="K101" s="28" t="s">
        <v>736</v>
      </c>
      <c r="L101" s="111" t="str">
        <f t="shared" si="38"/>
        <v>Yes</v>
      </c>
    </row>
    <row r="102" spans="1:12" x14ac:dyDescent="0.25">
      <c r="A102" s="174" t="s">
        <v>454</v>
      </c>
      <c r="B102" s="22" t="s">
        <v>213</v>
      </c>
      <c r="C102" s="29">
        <v>0</v>
      </c>
      <c r="D102" s="27" t="str">
        <f>IF($B102="N/A","N/A",IF(C102&gt;10,"No",IF(C102&lt;-10,"No","Yes")))</f>
        <v>N/A</v>
      </c>
      <c r="E102" s="29">
        <v>0</v>
      </c>
      <c r="F102" s="27" t="str">
        <f>IF($B102="N/A","N/A",IF(E102&gt;10,"No",IF(E102&lt;-10,"No","Yes")))</f>
        <v>N/A</v>
      </c>
      <c r="G102" s="29">
        <v>0</v>
      </c>
      <c r="H102" s="27" t="str">
        <f>IF($B102="N/A","N/A",IF(G102&gt;10,"No",IF(G102&lt;-10,"No","Yes")))</f>
        <v>N/A</v>
      </c>
      <c r="I102" s="8" t="s">
        <v>1748</v>
      </c>
      <c r="J102" s="8" t="s">
        <v>1748</v>
      </c>
      <c r="K102" s="28" t="s">
        <v>736</v>
      </c>
      <c r="L102" s="111" t="str">
        <f t="shared" si="38"/>
        <v>N/A</v>
      </c>
    </row>
    <row r="103" spans="1:12" x14ac:dyDescent="0.25">
      <c r="A103" s="174" t="s">
        <v>455</v>
      </c>
      <c r="B103" s="22" t="s">
        <v>213</v>
      </c>
      <c r="C103" s="29">
        <v>0</v>
      </c>
      <c r="D103" s="27" t="str">
        <f>IF($B103="N/A","N/A",IF(C103&gt;10,"No",IF(C103&lt;-10,"No","Yes")))</f>
        <v>N/A</v>
      </c>
      <c r="E103" s="29">
        <v>0</v>
      </c>
      <c r="F103" s="27" t="str">
        <f>IF($B103="N/A","N/A",IF(E103&gt;10,"No",IF(E103&lt;-10,"No","Yes")))</f>
        <v>N/A</v>
      </c>
      <c r="G103" s="29">
        <v>0</v>
      </c>
      <c r="H103" s="27" t="str">
        <f>IF($B103="N/A","N/A",IF(G103&gt;10,"No",IF(G103&lt;-10,"No","Yes")))</f>
        <v>N/A</v>
      </c>
      <c r="I103" s="8" t="s">
        <v>1748</v>
      </c>
      <c r="J103" s="8" t="s">
        <v>1748</v>
      </c>
      <c r="K103" s="28" t="s">
        <v>736</v>
      </c>
      <c r="L103" s="111" t="str">
        <f t="shared" si="38"/>
        <v>N/A</v>
      </c>
    </row>
    <row r="104" spans="1:12" x14ac:dyDescent="0.25">
      <c r="A104" s="174" t="s">
        <v>108</v>
      </c>
      <c r="B104" s="39" t="s">
        <v>295</v>
      </c>
      <c r="C104" s="4">
        <v>0.82917161240000004</v>
      </c>
      <c r="D104" s="27" t="str">
        <f>IF($B104="N/A","N/A",IF(C104&gt;2,"No",IF(C104&lt;0.9,"No","Yes")))</f>
        <v>No</v>
      </c>
      <c r="E104" s="4">
        <v>0.81772506690000002</v>
      </c>
      <c r="F104" s="27" t="str">
        <f>IF($B104="N/A","N/A",IF(E104&gt;2,"No",IF(E104&lt;0.9,"No","Yes")))</f>
        <v>No</v>
      </c>
      <c r="G104" s="4">
        <v>0.8101872712</v>
      </c>
      <c r="H104" s="27" t="str">
        <f>IF($B104="N/A","N/A",IF(G104&gt;2,"No",IF(G104&lt;0.9,"No","Yes")))</f>
        <v>No</v>
      </c>
      <c r="I104" s="8">
        <v>-1.38</v>
      </c>
      <c r="J104" s="8">
        <v>-0.92200000000000004</v>
      </c>
      <c r="K104" s="28" t="s">
        <v>736</v>
      </c>
      <c r="L104" s="111" t="str">
        <f t="shared" si="38"/>
        <v>Yes</v>
      </c>
    </row>
    <row r="105" spans="1:12" x14ac:dyDescent="0.25">
      <c r="A105" s="174" t="s">
        <v>456</v>
      </c>
      <c r="B105" s="39" t="s">
        <v>295</v>
      </c>
      <c r="C105" s="4">
        <v>0.82917161240000004</v>
      </c>
      <c r="D105" s="27" t="str">
        <f>IF($B105="N/A","N/A",IF(C105&gt;2,"No",IF(C105&lt;0.9,"No","Yes")))</f>
        <v>No</v>
      </c>
      <c r="E105" s="4">
        <v>0.81772506690000002</v>
      </c>
      <c r="F105" s="27" t="str">
        <f>IF($B105="N/A","N/A",IF(E105&gt;2,"No",IF(E105&lt;0.9,"No","Yes")))</f>
        <v>No</v>
      </c>
      <c r="G105" s="4">
        <v>0.8101872712</v>
      </c>
      <c r="H105" s="27" t="str">
        <f>IF($B105="N/A","N/A",IF(G105&gt;2,"No",IF(G105&lt;0.9,"No","Yes")))</f>
        <v>No</v>
      </c>
      <c r="I105" s="8">
        <v>-1.38</v>
      </c>
      <c r="J105" s="8">
        <v>-0.92200000000000004</v>
      </c>
      <c r="K105" s="28" t="s">
        <v>736</v>
      </c>
      <c r="L105" s="111" t="str">
        <f t="shared" si="38"/>
        <v>Yes</v>
      </c>
    </row>
    <row r="106" spans="1:12" x14ac:dyDescent="0.25">
      <c r="A106" s="174" t="s">
        <v>457</v>
      </c>
      <c r="B106" s="39" t="s">
        <v>295</v>
      </c>
      <c r="C106" s="4" t="s">
        <v>1748</v>
      </c>
      <c r="D106" s="27" t="str">
        <f>IF($B106="N/A","N/A",IF(C106&gt;2,"No",IF(C106&lt;0.9,"No","Yes")))</f>
        <v>No</v>
      </c>
      <c r="E106" s="4" t="s">
        <v>1748</v>
      </c>
      <c r="F106" s="27" t="str">
        <f>IF($B106="N/A","N/A",IF(E106&gt;2,"No",IF(E106&lt;0.9,"No","Yes")))</f>
        <v>No</v>
      </c>
      <c r="G106" s="4" t="s">
        <v>1748</v>
      </c>
      <c r="H106" s="27" t="str">
        <f>IF($B106="N/A","N/A",IF(G106&gt;2,"No",IF(G106&lt;0.9,"No","Yes")))</f>
        <v>No</v>
      </c>
      <c r="I106" s="8" t="s">
        <v>1748</v>
      </c>
      <c r="J106" s="8" t="s">
        <v>1748</v>
      </c>
      <c r="K106" s="28" t="s">
        <v>736</v>
      </c>
      <c r="L106" s="111" t="str">
        <f t="shared" si="38"/>
        <v>N/A</v>
      </c>
    </row>
    <row r="107" spans="1:12" x14ac:dyDescent="0.25">
      <c r="A107" s="174" t="s">
        <v>458</v>
      </c>
      <c r="B107" s="39" t="s">
        <v>295</v>
      </c>
      <c r="C107" s="4" t="s">
        <v>1748</v>
      </c>
      <c r="D107" s="27" t="str">
        <f>IF($B107="N/A","N/A",IF(C107&gt;2,"No",IF(C107&lt;0.9,"No","Yes")))</f>
        <v>No</v>
      </c>
      <c r="E107" s="4" t="s">
        <v>1748</v>
      </c>
      <c r="F107" s="27" t="str">
        <f>IF($B107="N/A","N/A",IF(E107&gt;2,"No",IF(E107&lt;0.9,"No","Yes")))</f>
        <v>No</v>
      </c>
      <c r="G107" s="4" t="s">
        <v>1748</v>
      </c>
      <c r="H107" s="27" t="str">
        <f>IF($B107="N/A","N/A",IF(G107&gt;2,"No",IF(G107&lt;0.9,"No","Yes")))</f>
        <v>No</v>
      </c>
      <c r="I107" s="8" t="s">
        <v>1748</v>
      </c>
      <c r="J107" s="8" t="s">
        <v>1748</v>
      </c>
      <c r="K107" s="28" t="s">
        <v>736</v>
      </c>
      <c r="L107" s="111" t="str">
        <f t="shared" si="38"/>
        <v>N/A</v>
      </c>
    </row>
    <row r="108" spans="1:12" x14ac:dyDescent="0.25">
      <c r="A108" s="174" t="s">
        <v>1272</v>
      </c>
      <c r="B108" s="22" t="s">
        <v>213</v>
      </c>
      <c r="C108" s="29">
        <v>281.21700976</v>
      </c>
      <c r="D108" s="27" t="str">
        <f>IF($B108="N/A","N/A",IF(C108&gt;10,"No",IF(C108&lt;-10,"No","Yes")))</f>
        <v>N/A</v>
      </c>
      <c r="E108" s="29">
        <v>264.98823797</v>
      </c>
      <c r="F108" s="27" t="str">
        <f>IF($B108="N/A","N/A",IF(E108&gt;10,"No",IF(E108&lt;-10,"No","Yes")))</f>
        <v>N/A</v>
      </c>
      <c r="G108" s="29">
        <v>252.29371737</v>
      </c>
      <c r="H108" s="27" t="str">
        <f>IF($B108="N/A","N/A",IF(G108&gt;10,"No",IF(G108&lt;-10,"No","Yes")))</f>
        <v>N/A</v>
      </c>
      <c r="I108" s="8">
        <v>-5.77</v>
      </c>
      <c r="J108" s="8">
        <v>-4.79</v>
      </c>
      <c r="K108" s="28" t="s">
        <v>736</v>
      </c>
      <c r="L108" s="111" t="str">
        <f t="shared" si="38"/>
        <v>Yes</v>
      </c>
    </row>
    <row r="109" spans="1:12" x14ac:dyDescent="0.25">
      <c r="A109" s="174" t="s">
        <v>1273</v>
      </c>
      <c r="B109" s="22" t="s">
        <v>213</v>
      </c>
      <c r="C109" s="29">
        <v>281.21700976</v>
      </c>
      <c r="D109" s="27" t="str">
        <f>IF($B109="N/A","N/A",IF(C109&gt;10,"No",IF(C109&lt;-10,"No","Yes")))</f>
        <v>N/A</v>
      </c>
      <c r="E109" s="29">
        <v>264.98823797</v>
      </c>
      <c r="F109" s="27" t="str">
        <f>IF($B109="N/A","N/A",IF(E109&gt;10,"No",IF(E109&lt;-10,"No","Yes")))</f>
        <v>N/A</v>
      </c>
      <c r="G109" s="29">
        <v>252.29371737</v>
      </c>
      <c r="H109" s="27" t="str">
        <f>IF($B109="N/A","N/A",IF(G109&gt;10,"No",IF(G109&lt;-10,"No","Yes")))</f>
        <v>N/A</v>
      </c>
      <c r="I109" s="8">
        <v>-5.77</v>
      </c>
      <c r="J109" s="8">
        <v>-4.79</v>
      </c>
      <c r="K109" s="28" t="s">
        <v>736</v>
      </c>
      <c r="L109" s="111" t="str">
        <f t="shared" si="38"/>
        <v>Yes</v>
      </c>
    </row>
    <row r="110" spans="1:12" x14ac:dyDescent="0.25">
      <c r="A110" s="174" t="s">
        <v>1274</v>
      </c>
      <c r="B110" s="22" t="s">
        <v>213</v>
      </c>
      <c r="C110" s="29" t="s">
        <v>1748</v>
      </c>
      <c r="D110" s="27" t="str">
        <f>IF($B110="N/A","N/A",IF(C110&gt;10,"No",IF(C110&lt;-10,"No","Yes")))</f>
        <v>N/A</v>
      </c>
      <c r="E110" s="29" t="s">
        <v>1748</v>
      </c>
      <c r="F110" s="27" t="str">
        <f>IF($B110="N/A","N/A",IF(E110&gt;10,"No",IF(E110&lt;-10,"No","Yes")))</f>
        <v>N/A</v>
      </c>
      <c r="G110" s="29" t="s">
        <v>1748</v>
      </c>
      <c r="H110" s="27" t="str">
        <f>IF($B110="N/A","N/A",IF(G110&gt;10,"No",IF(G110&lt;-10,"No","Yes")))</f>
        <v>N/A</v>
      </c>
      <c r="I110" s="8" t="s">
        <v>1748</v>
      </c>
      <c r="J110" s="8" t="s">
        <v>1748</v>
      </c>
      <c r="K110" s="28" t="s">
        <v>736</v>
      </c>
      <c r="L110" s="111" t="str">
        <f t="shared" si="38"/>
        <v>N/A</v>
      </c>
    </row>
    <row r="111" spans="1:12" x14ac:dyDescent="0.25">
      <c r="A111" s="174" t="s">
        <v>1275</v>
      </c>
      <c r="B111" s="22" t="s">
        <v>213</v>
      </c>
      <c r="C111" s="29" t="s">
        <v>1748</v>
      </c>
      <c r="D111" s="27" t="str">
        <f>IF($B111="N/A","N/A",IF(C111&gt;10,"No",IF(C111&lt;-10,"No","Yes")))</f>
        <v>N/A</v>
      </c>
      <c r="E111" s="29" t="s">
        <v>1748</v>
      </c>
      <c r="F111" s="27" t="str">
        <f>IF($B111="N/A","N/A",IF(E111&gt;10,"No",IF(E111&lt;-10,"No","Yes")))</f>
        <v>N/A</v>
      </c>
      <c r="G111" s="29" t="s">
        <v>1748</v>
      </c>
      <c r="H111" s="27" t="str">
        <f>IF($B111="N/A","N/A",IF(G111&gt;10,"No",IF(G111&lt;-10,"No","Yes")))</f>
        <v>N/A</v>
      </c>
      <c r="I111" s="8" t="s">
        <v>1748</v>
      </c>
      <c r="J111" s="8" t="s">
        <v>1748</v>
      </c>
      <c r="K111" s="28" t="s">
        <v>736</v>
      </c>
      <c r="L111" s="111" t="str">
        <f t="shared" si="38"/>
        <v>N/A</v>
      </c>
    </row>
    <row r="112" spans="1:12" x14ac:dyDescent="0.25">
      <c r="A112" s="174" t="s">
        <v>325</v>
      </c>
      <c r="B112" s="30" t="s">
        <v>296</v>
      </c>
      <c r="C112" s="4">
        <v>90.359386505000003</v>
      </c>
      <c r="D112" s="27" t="str">
        <f>IF(OR($B112="N/A",$C112="N/A"),"N/A",IF(C112&gt;98,"Yes","No"))</f>
        <v>No</v>
      </c>
      <c r="E112" s="4">
        <v>89.572013639000005</v>
      </c>
      <c r="F112" s="27" t="str">
        <f>IF(OR($B112="N/A",$E112="N/A"),"N/A",IF(E112&gt;98,"Yes","No"))</f>
        <v>No</v>
      </c>
      <c r="G112" s="4">
        <v>96.729282952000005</v>
      </c>
      <c r="H112" s="27" t="str">
        <f t="shared" ref="H112:H115" si="39">IF($B112="N/A","N/A",IF(G112&gt;98,"Yes","No"))</f>
        <v>No</v>
      </c>
      <c r="I112" s="8">
        <v>-0.871</v>
      </c>
      <c r="J112" s="8">
        <v>7.9909999999999997</v>
      </c>
      <c r="K112" s="28" t="s">
        <v>736</v>
      </c>
      <c r="L112" s="111" t="str">
        <f>IF(J112="Div by 0", "N/A", IF(OR(J112="N/A",K112="N/A"),"N/A", IF(J112&gt;VALUE(MID(K112,1,2)), "No", IF(J112&lt;-1*VALUE(MID(K112,1,2)), "No", "Yes"))))</f>
        <v>Yes</v>
      </c>
    </row>
    <row r="113" spans="1:12" x14ac:dyDescent="0.25">
      <c r="A113" s="174" t="s">
        <v>459</v>
      </c>
      <c r="B113" s="30" t="s">
        <v>296</v>
      </c>
      <c r="C113" s="4">
        <v>90.359386505000003</v>
      </c>
      <c r="D113" s="27" t="str">
        <f t="shared" ref="D113:D115" si="40">IF(OR($B113="N/A",$C113="N/A"),"N/A",IF(C113&gt;98,"Yes","No"))</f>
        <v>No</v>
      </c>
      <c r="E113" s="4">
        <v>89.572013639000005</v>
      </c>
      <c r="F113" s="27" t="str">
        <f t="shared" ref="F113:F115" si="41">IF(OR($B113="N/A",$E113="N/A"),"N/A",IF(E113&gt;98,"Yes","No"))</f>
        <v>No</v>
      </c>
      <c r="G113" s="4">
        <v>96.729282952000005</v>
      </c>
      <c r="H113" s="27" t="str">
        <f t="shared" si="39"/>
        <v>No</v>
      </c>
      <c r="I113" s="8">
        <v>-0.871</v>
      </c>
      <c r="J113" s="8">
        <v>7.9909999999999997</v>
      </c>
      <c r="K113" s="28" t="s">
        <v>736</v>
      </c>
      <c r="L113" s="111" t="str">
        <f t="shared" ref="L113:L115" si="42">IF(J113="Div by 0", "N/A", IF(OR(J113="N/A",K113="N/A"),"N/A", IF(J113&gt;VALUE(MID(K113,1,2)), "No", IF(J113&lt;-1*VALUE(MID(K113,1,2)), "No", "Yes"))))</f>
        <v>Yes</v>
      </c>
    </row>
    <row r="114" spans="1:12" x14ac:dyDescent="0.25">
      <c r="A114" s="174" t="s">
        <v>460</v>
      </c>
      <c r="B114" s="30" t="s">
        <v>296</v>
      </c>
      <c r="C114" s="4" t="s">
        <v>1748</v>
      </c>
      <c r="D114" s="27" t="str">
        <f t="shared" si="40"/>
        <v>Yes</v>
      </c>
      <c r="E114" s="4" t="s">
        <v>1748</v>
      </c>
      <c r="F114" s="27" t="str">
        <f t="shared" si="41"/>
        <v>Yes</v>
      </c>
      <c r="G114" s="4" t="s">
        <v>1748</v>
      </c>
      <c r="H114" s="27" t="str">
        <f t="shared" si="39"/>
        <v>Yes</v>
      </c>
      <c r="I114" s="8" t="s">
        <v>1748</v>
      </c>
      <c r="J114" s="8" t="s">
        <v>1748</v>
      </c>
      <c r="K114" s="28" t="s">
        <v>736</v>
      </c>
      <c r="L114" s="111" t="str">
        <f t="shared" si="42"/>
        <v>N/A</v>
      </c>
    </row>
    <row r="115" spans="1:12" x14ac:dyDescent="0.25">
      <c r="A115" s="174" t="s">
        <v>461</v>
      </c>
      <c r="B115" s="30" t="s">
        <v>296</v>
      </c>
      <c r="C115" s="4" t="s">
        <v>1748</v>
      </c>
      <c r="D115" s="27" t="str">
        <f t="shared" si="40"/>
        <v>Yes</v>
      </c>
      <c r="E115" s="4" t="s">
        <v>1748</v>
      </c>
      <c r="F115" s="27" t="str">
        <f t="shared" si="41"/>
        <v>Yes</v>
      </c>
      <c r="G115" s="4" t="s">
        <v>1748</v>
      </c>
      <c r="H115" s="27" t="str">
        <f t="shared" si="39"/>
        <v>Yes</v>
      </c>
      <c r="I115" s="8" t="s">
        <v>1748</v>
      </c>
      <c r="J115" s="8" t="s">
        <v>1748</v>
      </c>
      <c r="K115" s="28" t="s">
        <v>736</v>
      </c>
      <c r="L115" s="111" t="str">
        <f t="shared" si="42"/>
        <v>N/A</v>
      </c>
    </row>
    <row r="116" spans="1:12" x14ac:dyDescent="0.25">
      <c r="A116" s="110" t="s">
        <v>462</v>
      </c>
      <c r="B116" s="30" t="s">
        <v>213</v>
      </c>
      <c r="C116" s="31">
        <v>968289</v>
      </c>
      <c r="D116" s="27" t="str">
        <f>IF($B116="N/A","N/A",IF(C116&gt;10,"No",IF(C116&lt;-10,"No","Yes")))</f>
        <v>N/A</v>
      </c>
      <c r="E116" s="31">
        <v>1017953</v>
      </c>
      <c r="F116" s="27" t="str">
        <f>IF($B116="N/A","N/A",IF(E116&gt;10,"No",IF(E116&lt;-10,"No","Yes")))</f>
        <v>N/A</v>
      </c>
      <c r="G116" s="31">
        <v>1063834</v>
      </c>
      <c r="H116" s="27" t="str">
        <f>IF($B116="N/A","N/A",IF(G116&gt;10,"No",IF(G116&lt;-10,"No","Yes")))</f>
        <v>N/A</v>
      </c>
      <c r="I116" s="8">
        <v>5.1289999999999996</v>
      </c>
      <c r="J116" s="8">
        <v>4.5069999999999997</v>
      </c>
      <c r="K116" s="30" t="s">
        <v>736</v>
      </c>
      <c r="L116" s="111" t="str">
        <f>IF(J116="Div by 0", "N/A", IF(OR(J116="N/A",K116="N/A"),"N/A", IF(J116&gt;VALUE(MID(K116,1,2)), "No", IF(J116&lt;-1*VALUE(MID(K116,1,2)), "No", "Yes"))))</f>
        <v>Yes</v>
      </c>
    </row>
    <row r="117" spans="1:12" x14ac:dyDescent="0.25">
      <c r="A117" s="110" t="s">
        <v>211</v>
      </c>
      <c r="B117" s="30" t="s">
        <v>213</v>
      </c>
      <c r="C117" s="4">
        <v>82.896841749000004</v>
      </c>
      <c r="D117" s="27" t="str">
        <f>IF($B117="N/A","N/A",IF(C117&gt;10,"No",IF(C117&lt;-10,"No","Yes")))</f>
        <v>N/A</v>
      </c>
      <c r="E117" s="4">
        <v>82.879759675000003</v>
      </c>
      <c r="F117" s="27" t="str">
        <f>IF($B117="N/A","N/A",IF(E117&gt;10,"No",IF(E117&lt;-10,"No","Yes")))</f>
        <v>N/A</v>
      </c>
      <c r="G117" s="4">
        <v>83.991957392000003</v>
      </c>
      <c r="H117" s="27" t="str">
        <f>IF($B117="N/A","N/A",IF(G117&gt;10,"No",IF(G117&lt;-10,"No","Yes")))</f>
        <v>N/A</v>
      </c>
      <c r="I117" s="8">
        <v>-2.1000000000000001E-2</v>
      </c>
      <c r="J117" s="8">
        <v>1.3420000000000001</v>
      </c>
      <c r="K117" s="30" t="s">
        <v>736</v>
      </c>
      <c r="L117" s="111" t="str">
        <f>IF(J117="Div by 0", "N/A", IF(OR(J117="N/A",K117="N/A"),"N/A", IF(J117&gt;VALUE(MID(K117,1,2)), "No", IF(J117&lt;-1*VALUE(MID(K117,1,2)), "No", "Yes"))))</f>
        <v>Yes</v>
      </c>
    </row>
    <row r="118" spans="1:12" x14ac:dyDescent="0.25">
      <c r="A118" s="143" t="s">
        <v>1614</v>
      </c>
      <c r="B118" s="30" t="s">
        <v>213</v>
      </c>
      <c r="C118" s="10">
        <v>0</v>
      </c>
      <c r="D118" s="7" t="str">
        <f>IF($B118="N/A","N/A",IF(C118&gt;10,"No",IF(C118&lt;-10,"No","Yes")))</f>
        <v>N/A</v>
      </c>
      <c r="E118" s="10">
        <v>0</v>
      </c>
      <c r="F118" s="7" t="str">
        <f>IF($B118="N/A","N/A",IF(E118&gt;10,"No",IF(E118&lt;-10,"No","Yes")))</f>
        <v>N/A</v>
      </c>
      <c r="G118" s="10">
        <v>0</v>
      </c>
      <c r="H118" s="7" t="str">
        <f>IF($B118="N/A","N/A",IF(G118&gt;10,"No",IF(G118&lt;-10,"No","Yes")))</f>
        <v>N/A</v>
      </c>
      <c r="I118" s="36" t="s">
        <v>1748</v>
      </c>
      <c r="J118" s="36" t="s">
        <v>1748</v>
      </c>
      <c r="K118" s="30" t="s">
        <v>736</v>
      </c>
      <c r="L118" s="111" t="str">
        <f>IF(J118="Div by 0", "N/A", IF(K118="N/A","N/A", IF(J118&gt;VALUE(MID(K118,1,2)), "No", IF(J118&lt;-1*VALUE(MID(K118,1,2)), "No", "Yes"))))</f>
        <v>N/A</v>
      </c>
    </row>
    <row r="119" spans="1:12" x14ac:dyDescent="0.25">
      <c r="A119" s="143" t="s">
        <v>1615</v>
      </c>
      <c r="B119" s="30" t="s">
        <v>213</v>
      </c>
      <c r="C119" s="10">
        <v>0</v>
      </c>
      <c r="D119" s="7" t="str">
        <f>IF($B119="N/A","N/A",IF(C119&gt;10,"No",IF(C119&lt;-10,"No","Yes")))</f>
        <v>N/A</v>
      </c>
      <c r="E119" s="10">
        <v>0</v>
      </c>
      <c r="F119" s="7" t="str">
        <f>IF($B119="N/A","N/A",IF(E119&gt;10,"No",IF(E119&lt;-10,"No","Yes")))</f>
        <v>N/A</v>
      </c>
      <c r="G119" s="10">
        <v>0</v>
      </c>
      <c r="H119" s="7" t="str">
        <f>IF($B119="N/A","N/A",IF(G119&gt;10,"No",IF(G119&lt;-10,"No","Yes")))</f>
        <v>N/A</v>
      </c>
      <c r="I119" s="36" t="s">
        <v>1748</v>
      </c>
      <c r="J119" s="36" t="s">
        <v>1748</v>
      </c>
      <c r="K119" s="30" t="s">
        <v>736</v>
      </c>
      <c r="L119" s="111" t="str">
        <f>IF(J119="Div by 0", "N/A", IF(K119="N/A","N/A", IF(J119&gt;VALUE(MID(K119,1,2)), "No", IF(J119&lt;-1*VALUE(MID(K119,1,2)), "No", "Yes"))))</f>
        <v>N/A</v>
      </c>
    </row>
    <row r="120" spans="1:12" x14ac:dyDescent="0.25">
      <c r="A120" s="143" t="s">
        <v>1616</v>
      </c>
      <c r="B120" s="30" t="s">
        <v>213</v>
      </c>
      <c r="C120" s="1">
        <v>0</v>
      </c>
      <c r="D120" s="7" t="str">
        <f>IF($B120="N/A","N/A",IF(C120&gt;10,"No",IF(C120&lt;-10,"No","Yes")))</f>
        <v>N/A</v>
      </c>
      <c r="E120" s="1">
        <v>0</v>
      </c>
      <c r="F120" s="7" t="str">
        <f>IF($B120="N/A","N/A",IF(E120&gt;10,"No",IF(E120&lt;-10,"No","Yes")))</f>
        <v>N/A</v>
      </c>
      <c r="G120" s="1">
        <v>0</v>
      </c>
      <c r="H120" s="7" t="str">
        <f>IF($B120="N/A","N/A",IF(G120&gt;10,"No",IF(G120&lt;-10,"No","Yes")))</f>
        <v>N/A</v>
      </c>
      <c r="I120" s="36" t="s">
        <v>1748</v>
      </c>
      <c r="J120" s="36" t="s">
        <v>1748</v>
      </c>
      <c r="K120" s="30" t="s">
        <v>736</v>
      </c>
      <c r="L120" s="111" t="str">
        <f>IF(J120="Div by 0", "N/A", IF(K120="N/A","N/A", IF(J120&gt;VALUE(MID(K120,1,2)), "No", IF(J120&lt;-1*VALUE(MID(K120,1,2)), "No", "Yes"))))</f>
        <v>N/A</v>
      </c>
    </row>
    <row r="121" spans="1:12" x14ac:dyDescent="0.25">
      <c r="A121" s="143" t="s">
        <v>1617</v>
      </c>
      <c r="B121" s="3" t="s">
        <v>213</v>
      </c>
      <c r="C121" s="1">
        <v>0</v>
      </c>
      <c r="D121" s="5" t="str">
        <f t="shared" ref="D121:H134" si="43">IF($B121="N/A","N/A",IF(C121&lt;0,"No","Yes"))</f>
        <v>N/A</v>
      </c>
      <c r="E121" s="1">
        <v>0</v>
      </c>
      <c r="F121" s="5" t="str">
        <f t="shared" si="43"/>
        <v>N/A</v>
      </c>
      <c r="G121" s="1">
        <v>0</v>
      </c>
      <c r="H121" s="5" t="str">
        <f t="shared" si="43"/>
        <v>N/A</v>
      </c>
      <c r="I121" s="36" t="s">
        <v>1748</v>
      </c>
      <c r="J121" s="36" t="s">
        <v>1748</v>
      </c>
      <c r="K121" s="3" t="s">
        <v>736</v>
      </c>
      <c r="L121" s="111" t="str">
        <f t="shared" ref="L121:L142" si="44">IF(J121="Div by 0", "N/A", IF(OR(J121="N/A",K121="N/A"),"N/A", IF(J121&gt;VALUE(MID(K121,1,2)), "No", IF(J121&lt;-1*VALUE(MID(K121,1,2)), "No", "Yes"))))</f>
        <v>N/A</v>
      </c>
    </row>
    <row r="122" spans="1:12" x14ac:dyDescent="0.25">
      <c r="A122" s="143" t="s">
        <v>1618</v>
      </c>
      <c r="B122" s="3" t="s">
        <v>213</v>
      </c>
      <c r="C122" s="1">
        <v>0</v>
      </c>
      <c r="D122" s="5" t="str">
        <f t="shared" si="43"/>
        <v>N/A</v>
      </c>
      <c r="E122" s="1">
        <v>0</v>
      </c>
      <c r="F122" s="5" t="str">
        <f t="shared" si="43"/>
        <v>N/A</v>
      </c>
      <c r="G122" s="1">
        <v>0</v>
      </c>
      <c r="H122" s="5" t="str">
        <f t="shared" si="43"/>
        <v>N/A</v>
      </c>
      <c r="I122" s="36" t="s">
        <v>1748</v>
      </c>
      <c r="J122" s="36" t="s">
        <v>1748</v>
      </c>
      <c r="K122" s="3" t="s">
        <v>736</v>
      </c>
      <c r="L122" s="111" t="str">
        <f t="shared" si="44"/>
        <v>N/A</v>
      </c>
    </row>
    <row r="123" spans="1:12" x14ac:dyDescent="0.25">
      <c r="A123" s="143" t="s">
        <v>1619</v>
      </c>
      <c r="B123" s="3" t="s">
        <v>213</v>
      </c>
      <c r="C123" s="1">
        <v>0</v>
      </c>
      <c r="D123" s="5" t="str">
        <f t="shared" si="43"/>
        <v>N/A</v>
      </c>
      <c r="E123" s="1">
        <v>0</v>
      </c>
      <c r="F123" s="5" t="str">
        <f t="shared" si="43"/>
        <v>N/A</v>
      </c>
      <c r="G123" s="1">
        <v>0</v>
      </c>
      <c r="H123" s="5" t="str">
        <f t="shared" si="43"/>
        <v>N/A</v>
      </c>
      <c r="I123" s="36" t="s">
        <v>1748</v>
      </c>
      <c r="J123" s="36" t="s">
        <v>1748</v>
      </c>
      <c r="K123" s="3" t="s">
        <v>736</v>
      </c>
      <c r="L123" s="111" t="str">
        <f t="shared" si="44"/>
        <v>N/A</v>
      </c>
    </row>
    <row r="124" spans="1:12" x14ac:dyDescent="0.25">
      <c r="A124" s="143" t="s">
        <v>1620</v>
      </c>
      <c r="B124" s="3" t="s">
        <v>213</v>
      </c>
      <c r="C124" s="1">
        <v>0</v>
      </c>
      <c r="D124" s="5" t="str">
        <f t="shared" si="43"/>
        <v>N/A</v>
      </c>
      <c r="E124" s="1">
        <v>0</v>
      </c>
      <c r="F124" s="5" t="str">
        <f t="shared" si="43"/>
        <v>N/A</v>
      </c>
      <c r="G124" s="1">
        <v>0</v>
      </c>
      <c r="H124" s="5" t="str">
        <f t="shared" si="43"/>
        <v>N/A</v>
      </c>
      <c r="I124" s="36" t="s">
        <v>1748</v>
      </c>
      <c r="J124" s="36" t="s">
        <v>1748</v>
      </c>
      <c r="K124" s="3" t="s">
        <v>736</v>
      </c>
      <c r="L124" s="111" t="str">
        <f t="shared" si="44"/>
        <v>N/A</v>
      </c>
    </row>
    <row r="125" spans="1:12" x14ac:dyDescent="0.25">
      <c r="A125" s="134" t="s">
        <v>1621</v>
      </c>
      <c r="B125" s="3" t="s">
        <v>213</v>
      </c>
      <c r="C125" s="40">
        <v>0</v>
      </c>
      <c r="D125" s="5" t="str">
        <f t="shared" si="43"/>
        <v>N/A</v>
      </c>
      <c r="E125" s="40">
        <v>0</v>
      </c>
      <c r="F125" s="5" t="str">
        <f t="shared" si="43"/>
        <v>N/A</v>
      </c>
      <c r="G125" s="40">
        <v>0</v>
      </c>
      <c r="H125" s="5" t="str">
        <f t="shared" si="43"/>
        <v>N/A</v>
      </c>
      <c r="I125" s="8" t="s">
        <v>1748</v>
      </c>
      <c r="J125" s="8" t="s">
        <v>1748</v>
      </c>
      <c r="K125" s="30" t="s">
        <v>736</v>
      </c>
      <c r="L125" s="111" t="str">
        <f>IF(J125="Div by 0", "N/A", IF(OR(J125="N/A",K125="N/A"),"N/A", IF(J125&gt;VALUE(MID(K125,1,2)), "No", IF(J125&lt;-1*VALUE(MID(K125,1,2)), "No", "Yes"))))</f>
        <v>N/A</v>
      </c>
    </row>
    <row r="126" spans="1:12" ht="25" x14ac:dyDescent="0.25">
      <c r="A126" s="134" t="s">
        <v>1622</v>
      </c>
      <c r="B126" s="3" t="s">
        <v>213</v>
      </c>
      <c r="C126" s="40">
        <v>0</v>
      </c>
      <c r="D126" s="5" t="str">
        <f t="shared" si="43"/>
        <v>N/A</v>
      </c>
      <c r="E126" s="40">
        <v>0</v>
      </c>
      <c r="F126" s="5" t="str">
        <f t="shared" si="43"/>
        <v>N/A</v>
      </c>
      <c r="G126" s="40">
        <v>0</v>
      </c>
      <c r="H126" s="5" t="str">
        <f t="shared" si="43"/>
        <v>N/A</v>
      </c>
      <c r="I126" s="8" t="s">
        <v>1748</v>
      </c>
      <c r="J126" s="8" t="s">
        <v>1748</v>
      </c>
      <c r="K126" s="3" t="s">
        <v>736</v>
      </c>
      <c r="L126" s="111" t="str">
        <f t="shared" ref="L126:L129" si="45">IF(J126="Div by 0", "N/A", IF(OR(J126="N/A",K126="N/A"),"N/A", IF(J126&gt;VALUE(MID(K126,1,2)), "No", IF(J126&lt;-1*VALUE(MID(K126,1,2)), "No", "Yes"))))</f>
        <v>N/A</v>
      </c>
    </row>
    <row r="127" spans="1:12" ht="25" x14ac:dyDescent="0.25">
      <c r="A127" s="134" t="s">
        <v>1623</v>
      </c>
      <c r="B127" s="3" t="s">
        <v>213</v>
      </c>
      <c r="C127" s="40">
        <v>0</v>
      </c>
      <c r="D127" s="5" t="str">
        <f t="shared" si="43"/>
        <v>N/A</v>
      </c>
      <c r="E127" s="40">
        <v>0</v>
      </c>
      <c r="F127" s="5" t="str">
        <f t="shared" si="43"/>
        <v>N/A</v>
      </c>
      <c r="G127" s="40">
        <v>0</v>
      </c>
      <c r="H127" s="5" t="str">
        <f t="shared" si="43"/>
        <v>N/A</v>
      </c>
      <c r="I127" s="8" t="s">
        <v>1748</v>
      </c>
      <c r="J127" s="8" t="s">
        <v>1748</v>
      </c>
      <c r="K127" s="3" t="s">
        <v>736</v>
      </c>
      <c r="L127" s="111" t="str">
        <f t="shared" si="45"/>
        <v>N/A</v>
      </c>
    </row>
    <row r="128" spans="1:12" ht="25" x14ac:dyDescent="0.25">
      <c r="A128" s="134" t="s">
        <v>1624</v>
      </c>
      <c r="B128" s="3" t="s">
        <v>213</v>
      </c>
      <c r="C128" s="40">
        <v>0</v>
      </c>
      <c r="D128" s="5" t="str">
        <f t="shared" si="43"/>
        <v>N/A</v>
      </c>
      <c r="E128" s="40">
        <v>0</v>
      </c>
      <c r="F128" s="5" t="str">
        <f t="shared" si="43"/>
        <v>N/A</v>
      </c>
      <c r="G128" s="40">
        <v>0</v>
      </c>
      <c r="H128" s="5" t="str">
        <f t="shared" si="43"/>
        <v>N/A</v>
      </c>
      <c r="I128" s="8" t="s">
        <v>1748</v>
      </c>
      <c r="J128" s="8" t="s">
        <v>1748</v>
      </c>
      <c r="K128" s="3" t="s">
        <v>736</v>
      </c>
      <c r="L128" s="111" t="str">
        <f t="shared" si="45"/>
        <v>N/A</v>
      </c>
    </row>
    <row r="129" spans="1:12" ht="25" x14ac:dyDescent="0.25">
      <c r="A129" s="134" t="s">
        <v>1625</v>
      </c>
      <c r="B129" s="3" t="s">
        <v>213</v>
      </c>
      <c r="C129" s="40">
        <v>0</v>
      </c>
      <c r="D129" s="5" t="str">
        <f t="shared" si="43"/>
        <v>N/A</v>
      </c>
      <c r="E129" s="40">
        <v>0</v>
      </c>
      <c r="F129" s="5" t="str">
        <f t="shared" si="43"/>
        <v>N/A</v>
      </c>
      <c r="G129" s="40">
        <v>0</v>
      </c>
      <c r="H129" s="5" t="str">
        <f t="shared" si="43"/>
        <v>N/A</v>
      </c>
      <c r="I129" s="8" t="s">
        <v>1748</v>
      </c>
      <c r="J129" s="8" t="s">
        <v>1748</v>
      </c>
      <c r="K129" s="3" t="s">
        <v>736</v>
      </c>
      <c r="L129" s="111" t="str">
        <f t="shared" si="45"/>
        <v>N/A</v>
      </c>
    </row>
    <row r="130" spans="1:12" ht="25" x14ac:dyDescent="0.25">
      <c r="A130" s="134" t="s">
        <v>1626</v>
      </c>
      <c r="B130" s="3" t="s">
        <v>213</v>
      </c>
      <c r="C130" s="40" t="s">
        <v>1748</v>
      </c>
      <c r="D130" s="5" t="str">
        <f t="shared" si="43"/>
        <v>N/A</v>
      </c>
      <c r="E130" s="40" t="s">
        <v>1748</v>
      </c>
      <c r="F130" s="5" t="str">
        <f t="shared" si="43"/>
        <v>N/A</v>
      </c>
      <c r="G130" s="40" t="s">
        <v>1748</v>
      </c>
      <c r="H130" s="5" t="str">
        <f t="shared" si="43"/>
        <v>N/A</v>
      </c>
      <c r="I130" s="8" t="s">
        <v>1748</v>
      </c>
      <c r="J130" s="8" t="s">
        <v>1748</v>
      </c>
      <c r="K130" s="30" t="s">
        <v>736</v>
      </c>
      <c r="L130" s="111" t="str">
        <f>IF(J130="Div by 0", "N/A", IF(OR(J130="N/A",K130="N/A"),"N/A", IF(J130&gt;VALUE(MID(K130,1,2)), "No", IF(J130&lt;-1*VALUE(MID(K130,1,2)), "No", "Yes"))))</f>
        <v>N/A</v>
      </c>
    </row>
    <row r="131" spans="1:12" ht="25" x14ac:dyDescent="0.25">
      <c r="A131" s="134" t="s">
        <v>1627</v>
      </c>
      <c r="B131" s="3" t="s">
        <v>213</v>
      </c>
      <c r="C131" s="40" t="s">
        <v>1748</v>
      </c>
      <c r="D131" s="5" t="str">
        <f t="shared" si="43"/>
        <v>N/A</v>
      </c>
      <c r="E131" s="40" t="s">
        <v>1748</v>
      </c>
      <c r="F131" s="5" t="str">
        <f t="shared" si="43"/>
        <v>N/A</v>
      </c>
      <c r="G131" s="40" t="s">
        <v>1748</v>
      </c>
      <c r="H131" s="5" t="str">
        <f t="shared" si="43"/>
        <v>N/A</v>
      </c>
      <c r="I131" s="8" t="s">
        <v>1748</v>
      </c>
      <c r="J131" s="8" t="s">
        <v>1748</v>
      </c>
      <c r="K131" s="3" t="s">
        <v>736</v>
      </c>
      <c r="L131" s="111" t="str">
        <f t="shared" si="44"/>
        <v>N/A</v>
      </c>
    </row>
    <row r="132" spans="1:12" ht="25" x14ac:dyDescent="0.25">
      <c r="A132" s="134" t="s">
        <v>494</v>
      </c>
      <c r="B132" s="3" t="s">
        <v>213</v>
      </c>
      <c r="C132" s="40" t="s">
        <v>1748</v>
      </c>
      <c r="D132" s="5" t="str">
        <f t="shared" si="43"/>
        <v>N/A</v>
      </c>
      <c r="E132" s="40" t="s">
        <v>1748</v>
      </c>
      <c r="F132" s="5" t="str">
        <f t="shared" si="43"/>
        <v>N/A</v>
      </c>
      <c r="G132" s="40" t="s">
        <v>1748</v>
      </c>
      <c r="H132" s="5" t="str">
        <f t="shared" si="43"/>
        <v>N/A</v>
      </c>
      <c r="I132" s="8" t="s">
        <v>1748</v>
      </c>
      <c r="J132" s="8" t="s">
        <v>1748</v>
      </c>
      <c r="K132" s="3" t="s">
        <v>736</v>
      </c>
      <c r="L132" s="111" t="str">
        <f t="shared" si="44"/>
        <v>N/A</v>
      </c>
    </row>
    <row r="133" spans="1:12" ht="25" x14ac:dyDescent="0.25">
      <c r="A133" s="134" t="s">
        <v>495</v>
      </c>
      <c r="B133" s="3" t="s">
        <v>213</v>
      </c>
      <c r="C133" s="40" t="s">
        <v>1748</v>
      </c>
      <c r="D133" s="5" t="str">
        <f t="shared" si="43"/>
        <v>N/A</v>
      </c>
      <c r="E133" s="40" t="s">
        <v>1748</v>
      </c>
      <c r="F133" s="5" t="str">
        <f t="shared" si="43"/>
        <v>N/A</v>
      </c>
      <c r="G133" s="40" t="s">
        <v>1748</v>
      </c>
      <c r="H133" s="5" t="str">
        <f t="shared" si="43"/>
        <v>N/A</v>
      </c>
      <c r="I133" s="8" t="s">
        <v>1748</v>
      </c>
      <c r="J133" s="8" t="s">
        <v>1748</v>
      </c>
      <c r="K133" s="3" t="s">
        <v>736</v>
      </c>
      <c r="L133" s="111" t="str">
        <f t="shared" si="44"/>
        <v>N/A</v>
      </c>
    </row>
    <row r="134" spans="1:12" ht="25" x14ac:dyDescent="0.25">
      <c r="A134" s="134" t="s">
        <v>496</v>
      </c>
      <c r="B134" s="3" t="s">
        <v>213</v>
      </c>
      <c r="C134" s="40" t="s">
        <v>1748</v>
      </c>
      <c r="D134" s="5" t="str">
        <f t="shared" si="43"/>
        <v>N/A</v>
      </c>
      <c r="E134" s="40" t="s">
        <v>1748</v>
      </c>
      <c r="F134" s="5" t="str">
        <f t="shared" si="43"/>
        <v>N/A</v>
      </c>
      <c r="G134" s="40" t="s">
        <v>1748</v>
      </c>
      <c r="H134" s="5" t="str">
        <f t="shared" si="43"/>
        <v>N/A</v>
      </c>
      <c r="I134" s="8" t="s">
        <v>1748</v>
      </c>
      <c r="J134" s="8" t="s">
        <v>1748</v>
      </c>
      <c r="K134" s="3" t="s">
        <v>736</v>
      </c>
      <c r="L134" s="111" t="str">
        <f t="shared" si="44"/>
        <v>N/A</v>
      </c>
    </row>
    <row r="135" spans="1:12" ht="25" x14ac:dyDescent="0.25">
      <c r="A135" s="134" t="s">
        <v>497</v>
      </c>
      <c r="B135" s="22" t="s">
        <v>213</v>
      </c>
      <c r="C135" s="40" t="s">
        <v>1748</v>
      </c>
      <c r="D135" s="27" t="str">
        <f t="shared" ref="D135:D141" si="46">IF($B135="N/A","N/A",IF(C135&gt;10,"No",IF(C135&lt;-10,"No","Yes")))</f>
        <v>N/A</v>
      </c>
      <c r="E135" s="40" t="s">
        <v>1748</v>
      </c>
      <c r="F135" s="27" t="str">
        <f t="shared" ref="F135:F141" si="47">IF($B135="N/A","N/A",IF(E135&gt;10,"No",IF(E135&lt;-10,"No","Yes")))</f>
        <v>N/A</v>
      </c>
      <c r="G135" s="40" t="s">
        <v>1748</v>
      </c>
      <c r="H135" s="27" t="str">
        <f t="shared" ref="H135:H141" si="48">IF($B135="N/A","N/A",IF(G135&gt;10,"No",IF(G135&lt;-10,"No","Yes")))</f>
        <v>N/A</v>
      </c>
      <c r="I135" s="8" t="s">
        <v>1748</v>
      </c>
      <c r="J135" s="8" t="s">
        <v>1748</v>
      </c>
      <c r="K135" s="3" t="s">
        <v>736</v>
      </c>
      <c r="L135" s="111" t="str">
        <f t="shared" si="44"/>
        <v>N/A</v>
      </c>
    </row>
    <row r="136" spans="1:12" ht="25" x14ac:dyDescent="0.25">
      <c r="A136" s="134" t="s">
        <v>498</v>
      </c>
      <c r="B136" s="22" t="s">
        <v>213</v>
      </c>
      <c r="C136" s="40" t="s">
        <v>1748</v>
      </c>
      <c r="D136" s="27" t="str">
        <f t="shared" si="46"/>
        <v>N/A</v>
      </c>
      <c r="E136" s="40" t="s">
        <v>1748</v>
      </c>
      <c r="F136" s="27" t="str">
        <f t="shared" si="47"/>
        <v>N/A</v>
      </c>
      <c r="G136" s="40" t="s">
        <v>1748</v>
      </c>
      <c r="H136" s="27" t="str">
        <f t="shared" si="48"/>
        <v>N/A</v>
      </c>
      <c r="I136" s="8" t="s">
        <v>1748</v>
      </c>
      <c r="J136" s="8" t="s">
        <v>1748</v>
      </c>
      <c r="K136" s="3" t="s">
        <v>736</v>
      </c>
      <c r="L136" s="111" t="str">
        <f t="shared" si="44"/>
        <v>N/A</v>
      </c>
    </row>
    <row r="137" spans="1:12" ht="25" x14ac:dyDescent="0.25">
      <c r="A137" s="134" t="s">
        <v>499</v>
      </c>
      <c r="B137" s="22" t="s">
        <v>213</v>
      </c>
      <c r="C137" s="40" t="s">
        <v>1748</v>
      </c>
      <c r="D137" s="27" t="str">
        <f t="shared" si="46"/>
        <v>N/A</v>
      </c>
      <c r="E137" s="40" t="s">
        <v>1748</v>
      </c>
      <c r="F137" s="27" t="str">
        <f t="shared" si="47"/>
        <v>N/A</v>
      </c>
      <c r="G137" s="40" t="s">
        <v>1748</v>
      </c>
      <c r="H137" s="27" t="str">
        <f t="shared" si="48"/>
        <v>N/A</v>
      </c>
      <c r="I137" s="8" t="s">
        <v>1748</v>
      </c>
      <c r="J137" s="8" t="s">
        <v>1748</v>
      </c>
      <c r="K137" s="3" t="s">
        <v>736</v>
      </c>
      <c r="L137" s="111" t="str">
        <f t="shared" si="44"/>
        <v>N/A</v>
      </c>
    </row>
    <row r="138" spans="1:12" ht="25" x14ac:dyDescent="0.25">
      <c r="A138" s="134" t="s">
        <v>500</v>
      </c>
      <c r="B138" s="22" t="s">
        <v>213</v>
      </c>
      <c r="C138" s="40" t="s">
        <v>1748</v>
      </c>
      <c r="D138" s="27" t="str">
        <f t="shared" si="46"/>
        <v>N/A</v>
      </c>
      <c r="E138" s="40" t="s">
        <v>1748</v>
      </c>
      <c r="F138" s="27" t="str">
        <f t="shared" si="47"/>
        <v>N/A</v>
      </c>
      <c r="G138" s="40" t="s">
        <v>1748</v>
      </c>
      <c r="H138" s="27" t="str">
        <f t="shared" si="48"/>
        <v>N/A</v>
      </c>
      <c r="I138" s="8" t="s">
        <v>1748</v>
      </c>
      <c r="J138" s="8" t="s">
        <v>1748</v>
      </c>
      <c r="K138" s="3" t="s">
        <v>736</v>
      </c>
      <c r="L138" s="111" t="str">
        <f t="shared" si="44"/>
        <v>N/A</v>
      </c>
    </row>
    <row r="139" spans="1:12" ht="25" x14ac:dyDescent="0.25">
      <c r="A139" s="134" t="s">
        <v>501</v>
      </c>
      <c r="B139" s="22" t="s">
        <v>213</v>
      </c>
      <c r="C139" s="40" t="s">
        <v>1748</v>
      </c>
      <c r="D139" s="27" t="str">
        <f t="shared" si="46"/>
        <v>N/A</v>
      </c>
      <c r="E139" s="40" t="s">
        <v>1748</v>
      </c>
      <c r="F139" s="27" t="str">
        <f t="shared" si="47"/>
        <v>N/A</v>
      </c>
      <c r="G139" s="40" t="s">
        <v>1748</v>
      </c>
      <c r="H139" s="27" t="str">
        <f t="shared" si="48"/>
        <v>N/A</v>
      </c>
      <c r="I139" s="8" t="s">
        <v>1748</v>
      </c>
      <c r="J139" s="8" t="s">
        <v>1748</v>
      </c>
      <c r="K139" s="3" t="s">
        <v>736</v>
      </c>
      <c r="L139" s="111" t="str">
        <f t="shared" si="44"/>
        <v>N/A</v>
      </c>
    </row>
    <row r="140" spans="1:12" ht="25" x14ac:dyDescent="0.25">
      <c r="A140" s="134" t="s">
        <v>502</v>
      </c>
      <c r="B140" s="22" t="s">
        <v>213</v>
      </c>
      <c r="C140" s="40" t="s">
        <v>1748</v>
      </c>
      <c r="D140" s="27" t="str">
        <f t="shared" si="46"/>
        <v>N/A</v>
      </c>
      <c r="E140" s="40" t="s">
        <v>1748</v>
      </c>
      <c r="F140" s="27" t="str">
        <f t="shared" si="47"/>
        <v>N/A</v>
      </c>
      <c r="G140" s="40" t="s">
        <v>1748</v>
      </c>
      <c r="H140" s="27" t="str">
        <f t="shared" si="48"/>
        <v>N/A</v>
      </c>
      <c r="I140" s="8" t="s">
        <v>1748</v>
      </c>
      <c r="J140" s="8" t="s">
        <v>1748</v>
      </c>
      <c r="K140" s="3" t="s">
        <v>736</v>
      </c>
      <c r="L140" s="111" t="str">
        <f t="shared" si="44"/>
        <v>N/A</v>
      </c>
    </row>
    <row r="141" spans="1:12" ht="25" x14ac:dyDescent="0.25">
      <c r="A141" s="134" t="s">
        <v>503</v>
      </c>
      <c r="B141" s="22" t="s">
        <v>213</v>
      </c>
      <c r="C141" s="40" t="s">
        <v>1748</v>
      </c>
      <c r="D141" s="27" t="str">
        <f t="shared" si="46"/>
        <v>N/A</v>
      </c>
      <c r="E141" s="40" t="s">
        <v>1748</v>
      </c>
      <c r="F141" s="27" t="str">
        <f t="shared" si="47"/>
        <v>N/A</v>
      </c>
      <c r="G141" s="40" t="s">
        <v>1748</v>
      </c>
      <c r="H141" s="27" t="str">
        <f t="shared" si="48"/>
        <v>N/A</v>
      </c>
      <c r="I141" s="8" t="s">
        <v>1748</v>
      </c>
      <c r="J141" s="8" t="s">
        <v>1748</v>
      </c>
      <c r="K141" s="3" t="s">
        <v>736</v>
      </c>
      <c r="L141" s="111" t="str">
        <f t="shared" si="44"/>
        <v>N/A</v>
      </c>
    </row>
    <row r="142" spans="1:12" ht="25" x14ac:dyDescent="0.25">
      <c r="A142" s="134" t="s">
        <v>504</v>
      </c>
      <c r="B142" s="22" t="s">
        <v>213</v>
      </c>
      <c r="C142" s="40" t="s">
        <v>1748</v>
      </c>
      <c r="D142" s="5" t="str">
        <f t="shared" ref="D142" si="49">IF($B142="N/A","N/A",IF(C142&lt;0,"No","Yes"))</f>
        <v>N/A</v>
      </c>
      <c r="E142" s="40" t="s">
        <v>1748</v>
      </c>
      <c r="F142" s="5" t="str">
        <f t="shared" ref="F142" si="50">IF($B142="N/A","N/A",IF(E142&lt;0,"No","Yes"))</f>
        <v>N/A</v>
      </c>
      <c r="G142" s="40" t="s">
        <v>1748</v>
      </c>
      <c r="H142" s="5" t="str">
        <f t="shared" ref="H142" si="51">IF($B142="N/A","N/A",IF(G142&lt;0,"No","Yes"))</f>
        <v>N/A</v>
      </c>
      <c r="I142" s="8" t="s">
        <v>1748</v>
      </c>
      <c r="J142" s="8" t="s">
        <v>1748</v>
      </c>
      <c r="K142" s="3" t="s">
        <v>736</v>
      </c>
      <c r="L142" s="111" t="str">
        <f t="shared" si="44"/>
        <v>N/A</v>
      </c>
    </row>
    <row r="143" spans="1:12" x14ac:dyDescent="0.25">
      <c r="A143" s="110" t="s">
        <v>733</v>
      </c>
      <c r="B143" s="22" t="s">
        <v>213</v>
      </c>
      <c r="C143" s="10">
        <v>0</v>
      </c>
      <c r="D143" s="27" t="str">
        <f>IF($B143="N/A","N/A",IF(C143&gt;10,"No",IF(C143&lt;-10,"No","Yes")))</f>
        <v>N/A</v>
      </c>
      <c r="E143" s="10">
        <v>0</v>
      </c>
      <c r="F143" s="27" t="str">
        <f>IF($B143="N/A","N/A",IF(E143&gt;10,"No",IF(E143&lt;-10,"No","Yes")))</f>
        <v>N/A</v>
      </c>
      <c r="G143" s="10">
        <v>0</v>
      </c>
      <c r="H143" s="27" t="str">
        <f>IF($B143="N/A","N/A",IF(G143&gt;10,"No",IF(G143&lt;-10,"No","Yes")))</f>
        <v>N/A</v>
      </c>
      <c r="I143" s="8" t="s">
        <v>1748</v>
      </c>
      <c r="J143" s="8" t="s">
        <v>1748</v>
      </c>
      <c r="K143" s="28" t="s">
        <v>736</v>
      </c>
      <c r="L143" s="111" t="str">
        <f>IF(J143="Div by 0", "N/A", IF(K143="N/A","N/A", IF(J143&gt;VALUE(MID(K143,1,2)), "No", IF(J143&lt;-1*VALUE(MID(K143,1,2)), "No", "Yes"))))</f>
        <v>N/A</v>
      </c>
    </row>
    <row r="144" spans="1:12" x14ac:dyDescent="0.25">
      <c r="A144" s="110" t="s">
        <v>734</v>
      </c>
      <c r="B144" s="22" t="s">
        <v>213</v>
      </c>
      <c r="C144" s="1">
        <v>0</v>
      </c>
      <c r="D144" s="27" t="str">
        <f>IF($B144="N/A","N/A",IF(C144&gt;10,"No",IF(C144&lt;-10,"No","Yes")))</f>
        <v>N/A</v>
      </c>
      <c r="E144" s="1">
        <v>0</v>
      </c>
      <c r="F144" s="27" t="str">
        <f>IF($B144="N/A","N/A",IF(E144&gt;10,"No",IF(E144&lt;-10,"No","Yes")))</f>
        <v>N/A</v>
      </c>
      <c r="G144" s="1">
        <v>0</v>
      </c>
      <c r="H144" s="27" t="str">
        <f>IF($B144="N/A","N/A",IF(G144&gt;10,"No",IF(G144&lt;-10,"No","Yes")))</f>
        <v>N/A</v>
      </c>
      <c r="I144" s="8" t="s">
        <v>1748</v>
      </c>
      <c r="J144" s="8" t="s">
        <v>1748</v>
      </c>
      <c r="K144" s="28" t="s">
        <v>736</v>
      </c>
      <c r="L144" s="111" t="str">
        <f>IF(J144="Div by 0", "N/A", IF(K144="N/A","N/A", IF(J144&gt;VALUE(MID(K144,1,2)), "No", IF(J144&lt;-1*VALUE(MID(K144,1,2)), "No", "Yes"))))</f>
        <v>N/A</v>
      </c>
    </row>
    <row r="145" spans="1:12" x14ac:dyDescent="0.25">
      <c r="A145" s="134" t="s">
        <v>505</v>
      </c>
      <c r="B145" s="3" t="s">
        <v>213</v>
      </c>
      <c r="C145" s="40">
        <v>0</v>
      </c>
      <c r="D145" s="5" t="str">
        <f t="shared" ref="D145:D149" si="52">IF($B145="N/A","N/A",IF(C145&lt;0,"No","Yes"))</f>
        <v>N/A</v>
      </c>
      <c r="E145" s="40">
        <v>0</v>
      </c>
      <c r="F145" s="5" t="str">
        <f t="shared" ref="F145:F149" si="53">IF($B145="N/A","N/A",IF(E145&lt;0,"No","Yes"))</f>
        <v>N/A</v>
      </c>
      <c r="G145" s="40">
        <v>0</v>
      </c>
      <c r="H145" s="5" t="str">
        <f t="shared" ref="H145:H149" si="54">IF($B145="N/A","N/A",IF(G145&lt;0,"No","Yes"))</f>
        <v>N/A</v>
      </c>
      <c r="I145" s="8" t="s">
        <v>1748</v>
      </c>
      <c r="J145" s="8" t="s">
        <v>1748</v>
      </c>
      <c r="K145" s="30" t="s">
        <v>736</v>
      </c>
      <c r="L145" s="111" t="str">
        <f>IF(J145="Div by 0", "N/A", IF(OR(J145="N/A",K145="N/A"),"N/A", IF(J145&gt;VALUE(MID(K145,1,2)), "No", IF(J145&lt;-1*VALUE(MID(K145,1,2)), "No", "Yes"))))</f>
        <v>N/A</v>
      </c>
    </row>
    <row r="146" spans="1:12" x14ac:dyDescent="0.25">
      <c r="A146" s="134" t="s">
        <v>506</v>
      </c>
      <c r="B146" s="3" t="s">
        <v>213</v>
      </c>
      <c r="C146" s="40">
        <v>0</v>
      </c>
      <c r="D146" s="5" t="str">
        <f t="shared" si="52"/>
        <v>N/A</v>
      </c>
      <c r="E146" s="40">
        <v>0</v>
      </c>
      <c r="F146" s="5" t="str">
        <f t="shared" si="53"/>
        <v>N/A</v>
      </c>
      <c r="G146" s="40">
        <v>0</v>
      </c>
      <c r="H146" s="5" t="str">
        <f t="shared" si="54"/>
        <v>N/A</v>
      </c>
      <c r="I146" s="8" t="s">
        <v>1748</v>
      </c>
      <c r="J146" s="8" t="s">
        <v>1748</v>
      </c>
      <c r="K146" s="3" t="s">
        <v>736</v>
      </c>
      <c r="L146" s="111" t="str">
        <f t="shared" ref="L146:L149" si="55">IF(J146="Div by 0", "N/A", IF(OR(J146="N/A",K146="N/A"),"N/A", IF(J146&gt;VALUE(MID(K146,1,2)), "No", IF(J146&lt;-1*VALUE(MID(K146,1,2)), "No", "Yes"))))</f>
        <v>N/A</v>
      </c>
    </row>
    <row r="147" spans="1:12" x14ac:dyDescent="0.25">
      <c r="A147" s="134" t="s">
        <v>507</v>
      </c>
      <c r="B147" s="3" t="s">
        <v>213</v>
      </c>
      <c r="C147" s="40">
        <v>0</v>
      </c>
      <c r="D147" s="5" t="str">
        <f t="shared" si="52"/>
        <v>N/A</v>
      </c>
      <c r="E147" s="40">
        <v>0</v>
      </c>
      <c r="F147" s="5" t="str">
        <f t="shared" si="53"/>
        <v>N/A</v>
      </c>
      <c r="G147" s="40">
        <v>0</v>
      </c>
      <c r="H147" s="5" t="str">
        <f t="shared" si="54"/>
        <v>N/A</v>
      </c>
      <c r="I147" s="8" t="s">
        <v>1748</v>
      </c>
      <c r="J147" s="8" t="s">
        <v>1748</v>
      </c>
      <c r="K147" s="3" t="s">
        <v>736</v>
      </c>
      <c r="L147" s="111" t="str">
        <f t="shared" si="55"/>
        <v>N/A</v>
      </c>
    </row>
    <row r="148" spans="1:12" x14ac:dyDescent="0.25">
      <c r="A148" s="134" t="s">
        <v>508</v>
      </c>
      <c r="B148" s="3" t="s">
        <v>213</v>
      </c>
      <c r="C148" s="40">
        <v>0</v>
      </c>
      <c r="D148" s="5" t="str">
        <f t="shared" si="52"/>
        <v>N/A</v>
      </c>
      <c r="E148" s="40">
        <v>0</v>
      </c>
      <c r="F148" s="5" t="str">
        <f t="shared" si="53"/>
        <v>N/A</v>
      </c>
      <c r="G148" s="40">
        <v>0</v>
      </c>
      <c r="H148" s="5" t="str">
        <f t="shared" si="54"/>
        <v>N/A</v>
      </c>
      <c r="I148" s="8" t="s">
        <v>1748</v>
      </c>
      <c r="J148" s="8" t="s">
        <v>1748</v>
      </c>
      <c r="K148" s="3" t="s">
        <v>736</v>
      </c>
      <c r="L148" s="111" t="str">
        <f t="shared" si="55"/>
        <v>N/A</v>
      </c>
    </row>
    <row r="149" spans="1:12" x14ac:dyDescent="0.25">
      <c r="A149" s="134" t="s">
        <v>509</v>
      </c>
      <c r="B149" s="3" t="s">
        <v>213</v>
      </c>
      <c r="C149" s="40">
        <v>0</v>
      </c>
      <c r="D149" s="5" t="str">
        <f t="shared" si="52"/>
        <v>N/A</v>
      </c>
      <c r="E149" s="40">
        <v>0</v>
      </c>
      <c r="F149" s="5" t="str">
        <f t="shared" si="53"/>
        <v>N/A</v>
      </c>
      <c r="G149" s="40">
        <v>0</v>
      </c>
      <c r="H149" s="5" t="str">
        <f t="shared" si="54"/>
        <v>N/A</v>
      </c>
      <c r="I149" s="8" t="s">
        <v>1748</v>
      </c>
      <c r="J149" s="8" t="s">
        <v>1748</v>
      </c>
      <c r="K149" s="3" t="s">
        <v>736</v>
      </c>
      <c r="L149" s="111" t="str">
        <f t="shared" si="55"/>
        <v>N/A</v>
      </c>
    </row>
    <row r="150" spans="1:12" x14ac:dyDescent="0.25">
      <c r="A150" s="143" t="s">
        <v>735</v>
      </c>
      <c r="B150" s="30" t="s">
        <v>213</v>
      </c>
      <c r="C150" s="1">
        <v>968289</v>
      </c>
      <c r="D150" s="7" t="str">
        <f t="shared" ref="D150:D172" si="56">IF($B150="N/A","N/A",IF(C150&gt;10,"No",IF(C150&lt;-10,"No","Yes")))</f>
        <v>N/A</v>
      </c>
      <c r="E150" s="1">
        <v>1017953</v>
      </c>
      <c r="F150" s="7" t="str">
        <f t="shared" ref="F150:F172" si="57">IF($B150="N/A","N/A",IF(E150&gt;10,"No",IF(E150&lt;-10,"No","Yes")))</f>
        <v>N/A</v>
      </c>
      <c r="G150" s="1">
        <v>1063834</v>
      </c>
      <c r="H150" s="7" t="str">
        <f t="shared" ref="H150:H172" si="58">IF($B150="N/A","N/A",IF(G150&gt;10,"No",IF(G150&lt;-10,"No","Yes")))</f>
        <v>N/A</v>
      </c>
      <c r="I150" s="8">
        <v>5.1289999999999996</v>
      </c>
      <c r="J150" s="8">
        <v>4.5069999999999997</v>
      </c>
      <c r="K150" s="30" t="s">
        <v>736</v>
      </c>
      <c r="L150" s="111" t="str">
        <f t="shared" ref="L150:L172" si="59">IF(J150="Div by 0", "N/A", IF(K150="N/A","N/A", IF(J150&gt;VALUE(MID(K150,1,2)), "No", IF(J150&lt;-1*VALUE(MID(K150,1,2)), "No", "Yes"))))</f>
        <v>Yes</v>
      </c>
    </row>
    <row r="151" spans="1:12" x14ac:dyDescent="0.25">
      <c r="A151" s="143" t="s">
        <v>532</v>
      </c>
      <c r="B151" s="30" t="s">
        <v>213</v>
      </c>
      <c r="C151" s="1">
        <v>1500</v>
      </c>
      <c r="D151" s="7" t="str">
        <f t="shared" si="56"/>
        <v>N/A</v>
      </c>
      <c r="E151" s="1">
        <v>1747</v>
      </c>
      <c r="F151" s="7" t="str">
        <f t="shared" si="57"/>
        <v>N/A</v>
      </c>
      <c r="G151" s="1">
        <v>1671</v>
      </c>
      <c r="H151" s="7" t="str">
        <f t="shared" si="58"/>
        <v>N/A</v>
      </c>
      <c r="I151" s="8">
        <v>16.47</v>
      </c>
      <c r="J151" s="8">
        <v>-4.3499999999999996</v>
      </c>
      <c r="K151" s="30" t="s">
        <v>736</v>
      </c>
      <c r="L151" s="111" t="str">
        <f t="shared" si="59"/>
        <v>Yes</v>
      </c>
    </row>
    <row r="152" spans="1:12" x14ac:dyDescent="0.25">
      <c r="A152" s="143" t="s">
        <v>533</v>
      </c>
      <c r="B152" s="30" t="s">
        <v>213</v>
      </c>
      <c r="C152" s="1">
        <v>88702</v>
      </c>
      <c r="D152" s="7" t="str">
        <f t="shared" si="56"/>
        <v>N/A</v>
      </c>
      <c r="E152" s="1">
        <v>86133</v>
      </c>
      <c r="F152" s="7" t="str">
        <f t="shared" si="57"/>
        <v>N/A</v>
      </c>
      <c r="G152" s="1">
        <v>85911</v>
      </c>
      <c r="H152" s="7" t="str">
        <f t="shared" si="58"/>
        <v>N/A</v>
      </c>
      <c r="I152" s="8">
        <v>-2.9</v>
      </c>
      <c r="J152" s="8">
        <v>-0.25800000000000001</v>
      </c>
      <c r="K152" s="30" t="s">
        <v>736</v>
      </c>
      <c r="L152" s="111" t="str">
        <f t="shared" si="59"/>
        <v>Yes</v>
      </c>
    </row>
    <row r="153" spans="1:12" x14ac:dyDescent="0.25">
      <c r="A153" s="143" t="s">
        <v>534</v>
      </c>
      <c r="B153" s="30" t="s">
        <v>213</v>
      </c>
      <c r="C153" s="1">
        <v>593651</v>
      </c>
      <c r="D153" s="7" t="str">
        <f t="shared" si="56"/>
        <v>N/A</v>
      </c>
      <c r="E153" s="1">
        <v>615864</v>
      </c>
      <c r="F153" s="7" t="str">
        <f t="shared" si="57"/>
        <v>N/A</v>
      </c>
      <c r="G153" s="1">
        <v>633571</v>
      </c>
      <c r="H153" s="7" t="str">
        <f t="shared" si="58"/>
        <v>N/A</v>
      </c>
      <c r="I153" s="8">
        <v>3.742</v>
      </c>
      <c r="J153" s="8">
        <v>2.875</v>
      </c>
      <c r="K153" s="30" t="s">
        <v>736</v>
      </c>
      <c r="L153" s="111" t="str">
        <f t="shared" si="59"/>
        <v>Yes</v>
      </c>
    </row>
    <row r="154" spans="1:12" x14ac:dyDescent="0.25">
      <c r="A154" s="143" t="s">
        <v>535</v>
      </c>
      <c r="B154" s="30" t="s">
        <v>213</v>
      </c>
      <c r="C154" s="1">
        <v>284436</v>
      </c>
      <c r="D154" s="7" t="str">
        <f t="shared" si="56"/>
        <v>N/A</v>
      </c>
      <c r="E154" s="1">
        <v>314209</v>
      </c>
      <c r="F154" s="7" t="str">
        <f t="shared" si="57"/>
        <v>N/A</v>
      </c>
      <c r="G154" s="1">
        <v>342681</v>
      </c>
      <c r="H154" s="7" t="str">
        <f t="shared" si="58"/>
        <v>N/A</v>
      </c>
      <c r="I154" s="8">
        <v>10.47</v>
      </c>
      <c r="J154" s="8">
        <v>9.0609999999999999</v>
      </c>
      <c r="K154" s="30" t="s">
        <v>736</v>
      </c>
      <c r="L154" s="111" t="str">
        <f t="shared" si="59"/>
        <v>Yes</v>
      </c>
    </row>
    <row r="155" spans="1:12" x14ac:dyDescent="0.25">
      <c r="A155" s="134" t="s">
        <v>536</v>
      </c>
      <c r="B155" s="3" t="s">
        <v>213</v>
      </c>
      <c r="C155" s="40">
        <v>87.816630480000001</v>
      </c>
      <c r="D155" s="5" t="str">
        <f t="shared" ref="D155:D159" si="60">IF($B155="N/A","N/A",IF(C155&lt;0,"No","Yes"))</f>
        <v>N/A</v>
      </c>
      <c r="E155" s="40">
        <v>88.305948260999998</v>
      </c>
      <c r="F155" s="5" t="str">
        <f t="shared" ref="F155:F159" si="61">IF($B155="N/A","N/A",IF(E155&lt;0,"No","Yes"))</f>
        <v>N/A</v>
      </c>
      <c r="G155" s="40">
        <v>88.626909961999999</v>
      </c>
      <c r="H155" s="5" t="str">
        <f t="shared" ref="H155:H159" si="62">IF($B155="N/A","N/A",IF(G155&lt;0,"No","Yes"))</f>
        <v>N/A</v>
      </c>
      <c r="I155" s="8">
        <v>0.55720000000000003</v>
      </c>
      <c r="J155" s="8">
        <v>0.36349999999999999</v>
      </c>
      <c r="K155" s="30" t="s">
        <v>736</v>
      </c>
      <c r="L155" s="111" t="str">
        <f>IF(J155="Div by 0", "N/A", IF(OR(J155="N/A",K155="N/A"),"N/A", IF(J155&gt;VALUE(MID(K155,1,2)), "No", IF(J155&lt;-1*VALUE(MID(K155,1,2)), "No", "Yes"))))</f>
        <v>Yes</v>
      </c>
    </row>
    <row r="156" spans="1:12" x14ac:dyDescent="0.25">
      <c r="A156" s="134" t="s">
        <v>537</v>
      </c>
      <c r="B156" s="3" t="s">
        <v>213</v>
      </c>
      <c r="C156" s="40">
        <v>2.7197563098000002</v>
      </c>
      <c r="D156" s="5" t="str">
        <f t="shared" si="60"/>
        <v>N/A</v>
      </c>
      <c r="E156" s="40">
        <v>3.1473507846</v>
      </c>
      <c r="F156" s="5" t="str">
        <f t="shared" si="61"/>
        <v>N/A</v>
      </c>
      <c r="G156" s="40">
        <v>2.9673432422000001</v>
      </c>
      <c r="H156" s="5" t="str">
        <f t="shared" si="62"/>
        <v>N/A</v>
      </c>
      <c r="I156" s="8">
        <v>15.72</v>
      </c>
      <c r="J156" s="8">
        <v>-5.72</v>
      </c>
      <c r="K156" s="3" t="s">
        <v>736</v>
      </c>
      <c r="L156" s="111" t="str">
        <f t="shared" ref="L156:L159" si="63">IF(J156="Div by 0", "N/A", IF(OR(J156="N/A",K156="N/A"),"N/A", IF(J156&gt;VALUE(MID(K156,1,2)), "No", IF(J156&lt;-1*VALUE(MID(K156,1,2)), "No", "Yes"))))</f>
        <v>Yes</v>
      </c>
    </row>
    <row r="157" spans="1:12" ht="25" x14ac:dyDescent="0.25">
      <c r="A157" s="134" t="s">
        <v>538</v>
      </c>
      <c r="B157" s="3" t="s">
        <v>213</v>
      </c>
      <c r="C157" s="40">
        <v>67.332128922999999</v>
      </c>
      <c r="D157" s="5" t="str">
        <f t="shared" si="60"/>
        <v>N/A</v>
      </c>
      <c r="E157" s="40">
        <v>66.560797496000006</v>
      </c>
      <c r="F157" s="5" t="str">
        <f t="shared" si="61"/>
        <v>N/A</v>
      </c>
      <c r="G157" s="40">
        <v>66.879189144999998</v>
      </c>
      <c r="H157" s="5" t="str">
        <f t="shared" si="62"/>
        <v>N/A</v>
      </c>
      <c r="I157" s="8">
        <v>-1.1499999999999999</v>
      </c>
      <c r="J157" s="8">
        <v>0.4783</v>
      </c>
      <c r="K157" s="3" t="s">
        <v>736</v>
      </c>
      <c r="L157" s="111" t="str">
        <f t="shared" si="63"/>
        <v>Yes</v>
      </c>
    </row>
    <row r="158" spans="1:12" x14ac:dyDescent="0.25">
      <c r="A158" s="134" t="s">
        <v>539</v>
      </c>
      <c r="B158" s="3" t="s">
        <v>213</v>
      </c>
      <c r="C158" s="40">
        <v>97.614439645000004</v>
      </c>
      <c r="D158" s="5" t="str">
        <f t="shared" si="60"/>
        <v>N/A</v>
      </c>
      <c r="E158" s="40">
        <v>97.883750093000003</v>
      </c>
      <c r="F158" s="5" t="str">
        <f t="shared" si="61"/>
        <v>N/A</v>
      </c>
      <c r="G158" s="40">
        <v>98.011524926000007</v>
      </c>
      <c r="H158" s="5" t="str">
        <f t="shared" si="62"/>
        <v>N/A</v>
      </c>
      <c r="I158" s="8">
        <v>0.27589999999999998</v>
      </c>
      <c r="J158" s="8">
        <v>0.1305</v>
      </c>
      <c r="K158" s="3" t="s">
        <v>736</v>
      </c>
      <c r="L158" s="111" t="str">
        <f t="shared" si="63"/>
        <v>Yes</v>
      </c>
    </row>
    <row r="159" spans="1:12" x14ac:dyDescent="0.25">
      <c r="A159" s="134" t="s">
        <v>540</v>
      </c>
      <c r="B159" s="3" t="s">
        <v>213</v>
      </c>
      <c r="C159" s="40">
        <v>92.476355514000005</v>
      </c>
      <c r="D159" s="5" t="str">
        <f t="shared" si="60"/>
        <v>N/A</v>
      </c>
      <c r="E159" s="40">
        <v>92.778430666000006</v>
      </c>
      <c r="F159" s="5" t="str">
        <f t="shared" si="61"/>
        <v>N/A</v>
      </c>
      <c r="G159" s="40">
        <v>92.828235218000003</v>
      </c>
      <c r="H159" s="5" t="str">
        <f t="shared" si="62"/>
        <v>N/A</v>
      </c>
      <c r="I159" s="8">
        <v>0.32669999999999999</v>
      </c>
      <c r="J159" s="8">
        <v>5.3699999999999998E-2</v>
      </c>
      <c r="K159" s="3" t="s">
        <v>736</v>
      </c>
      <c r="L159" s="111" t="str">
        <f t="shared" si="63"/>
        <v>Yes</v>
      </c>
    </row>
    <row r="160" spans="1:12" ht="25" x14ac:dyDescent="0.25">
      <c r="A160" s="143" t="s">
        <v>541</v>
      </c>
      <c r="B160" s="30" t="s">
        <v>213</v>
      </c>
      <c r="C160" s="1">
        <v>794628.96</v>
      </c>
      <c r="D160" s="7" t="str">
        <f t="shared" si="56"/>
        <v>N/A</v>
      </c>
      <c r="E160" s="1">
        <v>841667.77</v>
      </c>
      <c r="F160" s="7" t="str">
        <f t="shared" si="57"/>
        <v>N/A</v>
      </c>
      <c r="G160" s="1">
        <v>883146.32</v>
      </c>
      <c r="H160" s="7" t="str">
        <f t="shared" si="58"/>
        <v>N/A</v>
      </c>
      <c r="I160" s="8">
        <v>5.92</v>
      </c>
      <c r="J160" s="8">
        <v>4.9279999999999999</v>
      </c>
      <c r="K160" s="30" t="s">
        <v>736</v>
      </c>
      <c r="L160" s="111" t="str">
        <f t="shared" si="59"/>
        <v>Yes</v>
      </c>
    </row>
    <row r="161" spans="1:12" x14ac:dyDescent="0.25">
      <c r="A161" s="143" t="s">
        <v>542</v>
      </c>
      <c r="B161" s="30" t="s">
        <v>213</v>
      </c>
      <c r="C161" s="10">
        <v>2681426123</v>
      </c>
      <c r="D161" s="7" t="str">
        <f t="shared" si="56"/>
        <v>N/A</v>
      </c>
      <c r="E161" s="10">
        <v>2676324761</v>
      </c>
      <c r="F161" s="7" t="str">
        <f t="shared" si="57"/>
        <v>N/A</v>
      </c>
      <c r="G161" s="10">
        <v>2673632968</v>
      </c>
      <c r="H161" s="7" t="str">
        <f t="shared" si="58"/>
        <v>N/A</v>
      </c>
      <c r="I161" s="8">
        <v>-0.19</v>
      </c>
      <c r="J161" s="8">
        <v>-0.10100000000000001</v>
      </c>
      <c r="K161" s="30" t="s">
        <v>736</v>
      </c>
      <c r="L161" s="111" t="str">
        <f t="shared" si="59"/>
        <v>Yes</v>
      </c>
    </row>
    <row r="162" spans="1:12" x14ac:dyDescent="0.25">
      <c r="A162" s="143" t="s">
        <v>1276</v>
      </c>
      <c r="B162" s="30" t="s">
        <v>213</v>
      </c>
      <c r="C162" s="10">
        <v>2769.2415415</v>
      </c>
      <c r="D162" s="7" t="str">
        <f t="shared" si="56"/>
        <v>N/A</v>
      </c>
      <c r="E162" s="10">
        <v>2629.1240960999999</v>
      </c>
      <c r="F162" s="7" t="str">
        <f t="shared" si="57"/>
        <v>N/A</v>
      </c>
      <c r="G162" s="10">
        <v>2513.2050376000002</v>
      </c>
      <c r="H162" s="7" t="str">
        <f t="shared" si="58"/>
        <v>N/A</v>
      </c>
      <c r="I162" s="8">
        <v>-5.0599999999999996</v>
      </c>
      <c r="J162" s="8">
        <v>-4.41</v>
      </c>
      <c r="K162" s="30" t="s">
        <v>736</v>
      </c>
      <c r="L162" s="111" t="str">
        <f t="shared" si="59"/>
        <v>Yes</v>
      </c>
    </row>
    <row r="163" spans="1:12" ht="25" x14ac:dyDescent="0.25">
      <c r="A163" s="143" t="s">
        <v>1277</v>
      </c>
      <c r="B163" s="30" t="s">
        <v>213</v>
      </c>
      <c r="C163" s="10">
        <v>7234.7306667000003</v>
      </c>
      <c r="D163" s="7" t="str">
        <f t="shared" si="56"/>
        <v>N/A</v>
      </c>
      <c r="E163" s="10">
        <v>6344.4012592999998</v>
      </c>
      <c r="F163" s="7" t="str">
        <f t="shared" si="57"/>
        <v>N/A</v>
      </c>
      <c r="G163" s="10">
        <v>6749.3022142</v>
      </c>
      <c r="H163" s="7" t="str">
        <f t="shared" si="58"/>
        <v>N/A</v>
      </c>
      <c r="I163" s="8">
        <v>-12.3</v>
      </c>
      <c r="J163" s="8">
        <v>6.3819999999999997</v>
      </c>
      <c r="K163" s="30" t="s">
        <v>736</v>
      </c>
      <c r="L163" s="111" t="str">
        <f t="shared" si="59"/>
        <v>Yes</v>
      </c>
    </row>
    <row r="164" spans="1:12" ht="25" x14ac:dyDescent="0.25">
      <c r="A164" s="143" t="s">
        <v>1278</v>
      </c>
      <c r="B164" s="30" t="s">
        <v>213</v>
      </c>
      <c r="C164" s="10">
        <v>9320.8161596999998</v>
      </c>
      <c r="D164" s="7" t="str">
        <f t="shared" si="56"/>
        <v>N/A</v>
      </c>
      <c r="E164" s="10">
        <v>8943.5344409000008</v>
      </c>
      <c r="F164" s="7" t="str">
        <f t="shared" si="57"/>
        <v>N/A</v>
      </c>
      <c r="G164" s="10">
        <v>8636.7121788999993</v>
      </c>
      <c r="H164" s="7" t="str">
        <f t="shared" si="58"/>
        <v>N/A</v>
      </c>
      <c r="I164" s="8">
        <v>-4.05</v>
      </c>
      <c r="J164" s="8">
        <v>-3.43</v>
      </c>
      <c r="K164" s="30" t="s">
        <v>736</v>
      </c>
      <c r="L164" s="111" t="str">
        <f t="shared" si="59"/>
        <v>Yes</v>
      </c>
    </row>
    <row r="165" spans="1:12" ht="25" x14ac:dyDescent="0.25">
      <c r="A165" s="143" t="s">
        <v>1279</v>
      </c>
      <c r="B165" s="30" t="s">
        <v>213</v>
      </c>
      <c r="C165" s="10">
        <v>1395.4706114999999</v>
      </c>
      <c r="D165" s="7" t="str">
        <f t="shared" si="56"/>
        <v>N/A</v>
      </c>
      <c r="E165" s="10">
        <v>1358.2097768000001</v>
      </c>
      <c r="F165" s="7" t="str">
        <f t="shared" si="57"/>
        <v>N/A</v>
      </c>
      <c r="G165" s="10">
        <v>1331.9194660000001</v>
      </c>
      <c r="H165" s="7" t="str">
        <f t="shared" si="58"/>
        <v>N/A</v>
      </c>
      <c r="I165" s="8">
        <v>-2.67</v>
      </c>
      <c r="J165" s="8">
        <v>-1.94</v>
      </c>
      <c r="K165" s="30" t="s">
        <v>736</v>
      </c>
      <c r="L165" s="111" t="str">
        <f t="shared" si="59"/>
        <v>Yes</v>
      </c>
    </row>
    <row r="166" spans="1:12" ht="25" x14ac:dyDescent="0.25">
      <c r="A166" s="143" t="s">
        <v>1280</v>
      </c>
      <c r="B166" s="30" t="s">
        <v>213</v>
      </c>
      <c r="C166" s="10">
        <v>3569.7888733999998</v>
      </c>
      <c r="D166" s="7" t="str">
        <f t="shared" si="56"/>
        <v>N/A</v>
      </c>
      <c r="E166" s="10">
        <v>3368.5703910000002</v>
      </c>
      <c r="F166" s="7" t="str">
        <f t="shared" si="57"/>
        <v>N/A</v>
      </c>
      <c r="G166" s="10">
        <v>3141.4077698999999</v>
      </c>
      <c r="H166" s="7" t="str">
        <f t="shared" si="58"/>
        <v>N/A</v>
      </c>
      <c r="I166" s="8">
        <v>-5.64</v>
      </c>
      <c r="J166" s="8">
        <v>-6.74</v>
      </c>
      <c r="K166" s="30" t="s">
        <v>736</v>
      </c>
      <c r="L166" s="111" t="str">
        <f t="shared" si="59"/>
        <v>Yes</v>
      </c>
    </row>
    <row r="167" spans="1:12" x14ac:dyDescent="0.25">
      <c r="A167" s="174" t="s">
        <v>543</v>
      </c>
      <c r="B167" s="22" t="s">
        <v>213</v>
      </c>
      <c r="C167" s="29">
        <v>1646965465</v>
      </c>
      <c r="D167" s="27" t="str">
        <f t="shared" si="56"/>
        <v>N/A</v>
      </c>
      <c r="E167" s="29">
        <v>1665513151</v>
      </c>
      <c r="F167" s="27" t="str">
        <f t="shared" si="57"/>
        <v>N/A</v>
      </c>
      <c r="G167" s="29">
        <v>1862704864</v>
      </c>
      <c r="H167" s="27" t="str">
        <f t="shared" si="58"/>
        <v>N/A</v>
      </c>
      <c r="I167" s="8">
        <v>1.1259999999999999</v>
      </c>
      <c r="J167" s="8">
        <v>11.84</v>
      </c>
      <c r="K167" s="28" t="s">
        <v>736</v>
      </c>
      <c r="L167" s="111" t="str">
        <f t="shared" si="59"/>
        <v>Yes</v>
      </c>
    </row>
    <row r="168" spans="1:12" x14ac:dyDescent="0.25">
      <c r="A168" s="174" t="s">
        <v>1281</v>
      </c>
      <c r="B168" s="22" t="s">
        <v>213</v>
      </c>
      <c r="C168" s="29">
        <v>1700.9027934999999</v>
      </c>
      <c r="D168" s="27" t="str">
        <f t="shared" si="56"/>
        <v>N/A</v>
      </c>
      <c r="E168" s="29">
        <v>1636.1395379000001</v>
      </c>
      <c r="F168" s="27" t="str">
        <f t="shared" si="57"/>
        <v>N/A</v>
      </c>
      <c r="G168" s="29">
        <v>1750.9356385000001</v>
      </c>
      <c r="H168" s="27" t="str">
        <f t="shared" si="58"/>
        <v>N/A</v>
      </c>
      <c r="I168" s="8">
        <v>-3.81</v>
      </c>
      <c r="J168" s="8">
        <v>7.016</v>
      </c>
      <c r="K168" s="28" t="s">
        <v>736</v>
      </c>
      <c r="L168" s="111" t="str">
        <f t="shared" si="59"/>
        <v>Yes</v>
      </c>
    </row>
    <row r="169" spans="1:12" ht="25" x14ac:dyDescent="0.25">
      <c r="A169" s="174" t="s">
        <v>1282</v>
      </c>
      <c r="B169" s="30" t="s">
        <v>213</v>
      </c>
      <c r="C169" s="10">
        <v>6707.1906667000003</v>
      </c>
      <c r="D169" s="7" t="str">
        <f t="shared" si="56"/>
        <v>N/A</v>
      </c>
      <c r="E169" s="10">
        <v>6604.0062964999997</v>
      </c>
      <c r="F169" s="7" t="str">
        <f t="shared" si="57"/>
        <v>N/A</v>
      </c>
      <c r="G169" s="10">
        <v>6828.9359665000002</v>
      </c>
      <c r="H169" s="7" t="str">
        <f t="shared" si="58"/>
        <v>N/A</v>
      </c>
      <c r="I169" s="8">
        <v>-1.54</v>
      </c>
      <c r="J169" s="8">
        <v>3.4060000000000001</v>
      </c>
      <c r="K169" s="30" t="s">
        <v>736</v>
      </c>
      <c r="L169" s="111" t="str">
        <f t="shared" si="59"/>
        <v>Yes</v>
      </c>
    </row>
    <row r="170" spans="1:12" ht="25" x14ac:dyDescent="0.25">
      <c r="A170" s="174" t="s">
        <v>1283</v>
      </c>
      <c r="B170" s="30" t="s">
        <v>213</v>
      </c>
      <c r="C170" s="10">
        <v>9930.3501161000004</v>
      </c>
      <c r="D170" s="7" t="str">
        <f t="shared" si="56"/>
        <v>N/A</v>
      </c>
      <c r="E170" s="10">
        <v>10029.936202999999</v>
      </c>
      <c r="F170" s="7" t="str">
        <f t="shared" si="57"/>
        <v>N/A</v>
      </c>
      <c r="G170" s="10">
        <v>10486.961413999999</v>
      </c>
      <c r="H170" s="7" t="str">
        <f t="shared" si="58"/>
        <v>N/A</v>
      </c>
      <c r="I170" s="8">
        <v>1.0029999999999999</v>
      </c>
      <c r="J170" s="8">
        <v>4.5570000000000004</v>
      </c>
      <c r="K170" s="30" t="s">
        <v>736</v>
      </c>
      <c r="L170" s="111" t="str">
        <f t="shared" si="59"/>
        <v>Yes</v>
      </c>
    </row>
    <row r="171" spans="1:12" x14ac:dyDescent="0.25">
      <c r="A171" s="174" t="s">
        <v>1284</v>
      </c>
      <c r="B171" s="30" t="s">
        <v>213</v>
      </c>
      <c r="C171" s="10">
        <v>971.50031921000004</v>
      </c>
      <c r="D171" s="7" t="str">
        <f t="shared" si="56"/>
        <v>N/A</v>
      </c>
      <c r="E171" s="10">
        <v>977.90222191999999</v>
      </c>
      <c r="F171" s="7" t="str">
        <f t="shared" si="57"/>
        <v>N/A</v>
      </c>
      <c r="G171" s="10">
        <v>1068.5575223999999</v>
      </c>
      <c r="H171" s="7" t="str">
        <f t="shared" si="58"/>
        <v>N/A</v>
      </c>
      <c r="I171" s="8">
        <v>0.65900000000000003</v>
      </c>
      <c r="J171" s="8">
        <v>9.27</v>
      </c>
      <c r="K171" s="30" t="s">
        <v>736</v>
      </c>
      <c r="L171" s="111" t="str">
        <f t="shared" si="59"/>
        <v>Yes</v>
      </c>
    </row>
    <row r="172" spans="1:12" ht="25" x14ac:dyDescent="0.25">
      <c r="A172" s="174" t="s">
        <v>1285</v>
      </c>
      <c r="B172" s="30" t="s">
        <v>213</v>
      </c>
      <c r="C172" s="10">
        <v>630.47795285999996</v>
      </c>
      <c r="D172" s="7" t="str">
        <f t="shared" si="56"/>
        <v>N/A</v>
      </c>
      <c r="E172" s="10">
        <v>597.73171042000001</v>
      </c>
      <c r="F172" s="7" t="str">
        <f t="shared" si="57"/>
        <v>N/A</v>
      </c>
      <c r="G172" s="10">
        <v>797.65528873999995</v>
      </c>
      <c r="H172" s="7" t="str">
        <f t="shared" si="58"/>
        <v>N/A</v>
      </c>
      <c r="I172" s="8">
        <v>-5.19</v>
      </c>
      <c r="J172" s="8">
        <v>33.450000000000003</v>
      </c>
      <c r="K172" s="30" t="s">
        <v>736</v>
      </c>
      <c r="L172" s="111" t="str">
        <f t="shared" si="59"/>
        <v>No</v>
      </c>
    </row>
    <row r="173" spans="1:12" ht="25" x14ac:dyDescent="0.25">
      <c r="A173" s="134" t="s">
        <v>544</v>
      </c>
      <c r="B173" s="98" t="s">
        <v>213</v>
      </c>
      <c r="C173" s="99">
        <v>350566917</v>
      </c>
      <c r="D173" s="100" t="str">
        <f>IF($B173="N/A","N/A",IF(C173&gt;10,"No",IF(C173&lt;-10,"No","Yes")))</f>
        <v>N/A</v>
      </c>
      <c r="E173" s="99">
        <v>318946115</v>
      </c>
      <c r="F173" s="100" t="str">
        <f>IF($B173="N/A","N/A",IF(E173&gt;10,"No",IF(E173&lt;-10,"No","Yes")))</f>
        <v>N/A</v>
      </c>
      <c r="G173" s="99">
        <v>359256525</v>
      </c>
      <c r="H173" s="100" t="str">
        <f>IF($B173="N/A","N/A",IF(G173&gt;10,"No",IF(G173&lt;-10,"No","Yes")))</f>
        <v>N/A</v>
      </c>
      <c r="I173" s="95">
        <v>-9.02</v>
      </c>
      <c r="J173" s="95">
        <v>12.64</v>
      </c>
      <c r="K173" s="96" t="s">
        <v>736</v>
      </c>
      <c r="L173" s="113" t="str">
        <f>IF(J173="Div by 0", "N/A", IF(K173="N/A","N/A", IF(J173&gt;VALUE(MID(K173,1,2)), "No", IF(J173&lt;-1*VALUE(MID(K173,1,2)), "No", "Yes"))))</f>
        <v>Yes</v>
      </c>
    </row>
    <row r="174" spans="1:12" ht="25" x14ac:dyDescent="0.25">
      <c r="A174" s="134" t="s">
        <v>1286</v>
      </c>
      <c r="B174" s="30" t="s">
        <v>213</v>
      </c>
      <c r="C174" s="10">
        <v>69979126</v>
      </c>
      <c r="D174" s="7" t="str">
        <f t="shared" ref="D174:D181" si="64">IF($B174="N/A","N/A",IF(C174&gt;10,"No",IF(C174&lt;-10,"No","Yes")))</f>
        <v>N/A</v>
      </c>
      <c r="E174" s="10">
        <v>70193530</v>
      </c>
      <c r="F174" s="7" t="str">
        <f t="shared" ref="F174:F181" si="65">IF($B174="N/A","N/A",IF(E174&gt;10,"No",IF(E174&lt;-10,"No","Yes")))</f>
        <v>N/A</v>
      </c>
      <c r="G174" s="10">
        <v>64314741</v>
      </c>
      <c r="H174" s="7" t="str">
        <f t="shared" ref="H174:H181" si="66">IF($B174="N/A","N/A",IF(G174&gt;10,"No",IF(G174&lt;-10,"No","Yes")))</f>
        <v>N/A</v>
      </c>
      <c r="I174" s="8">
        <v>0.30640000000000001</v>
      </c>
      <c r="J174" s="8">
        <v>-8.3800000000000008</v>
      </c>
      <c r="K174" s="30" t="s">
        <v>736</v>
      </c>
      <c r="L174" s="111" t="str">
        <f t="shared" ref="L174:L181" si="67">IF(J174="Div by 0", "N/A", IF(K174="N/A","N/A", IF(J174&gt;VALUE(MID(K174,1,2)), "No", IF(J174&lt;-1*VALUE(MID(K174,1,2)), "No", "Yes"))))</f>
        <v>Yes</v>
      </c>
    </row>
    <row r="175" spans="1:12" ht="25" x14ac:dyDescent="0.25">
      <c r="A175" s="134" t="s">
        <v>545</v>
      </c>
      <c r="B175" s="30" t="s">
        <v>213</v>
      </c>
      <c r="C175" s="10">
        <v>240779558</v>
      </c>
      <c r="D175" s="7" t="str">
        <f t="shared" si="64"/>
        <v>N/A</v>
      </c>
      <c r="E175" s="10">
        <v>238363326</v>
      </c>
      <c r="F175" s="7" t="str">
        <f t="shared" si="65"/>
        <v>N/A</v>
      </c>
      <c r="G175" s="10">
        <v>264974793</v>
      </c>
      <c r="H175" s="7" t="str">
        <f t="shared" si="66"/>
        <v>N/A</v>
      </c>
      <c r="I175" s="8">
        <v>-1</v>
      </c>
      <c r="J175" s="8">
        <v>11.16</v>
      </c>
      <c r="K175" s="30" t="s">
        <v>736</v>
      </c>
      <c r="L175" s="111" t="str">
        <f t="shared" si="67"/>
        <v>Yes</v>
      </c>
    </row>
    <row r="176" spans="1:12" ht="25" x14ac:dyDescent="0.25">
      <c r="A176" s="134" t="s">
        <v>510</v>
      </c>
      <c r="B176" s="30" t="s">
        <v>213</v>
      </c>
      <c r="C176" s="10">
        <v>985639864</v>
      </c>
      <c r="D176" s="7" t="str">
        <f t="shared" si="64"/>
        <v>N/A</v>
      </c>
      <c r="E176" s="10">
        <v>1038010180</v>
      </c>
      <c r="F176" s="7" t="str">
        <f t="shared" si="65"/>
        <v>N/A</v>
      </c>
      <c r="G176" s="10">
        <v>1174158805</v>
      </c>
      <c r="H176" s="7" t="str">
        <f t="shared" si="66"/>
        <v>N/A</v>
      </c>
      <c r="I176" s="8">
        <v>5.3129999999999997</v>
      </c>
      <c r="J176" s="8">
        <v>13.12</v>
      </c>
      <c r="K176" s="30" t="s">
        <v>736</v>
      </c>
      <c r="L176" s="111" t="str">
        <f t="shared" si="67"/>
        <v>Yes</v>
      </c>
    </row>
    <row r="177" spans="1:12" ht="25" x14ac:dyDescent="0.25">
      <c r="A177" s="134" t="s">
        <v>511</v>
      </c>
      <c r="B177" s="30" t="s">
        <v>213</v>
      </c>
      <c r="C177" s="10">
        <v>362.04781527</v>
      </c>
      <c r="D177" s="7" t="str">
        <f t="shared" si="64"/>
        <v>N/A</v>
      </c>
      <c r="E177" s="10">
        <v>313.32106197000002</v>
      </c>
      <c r="F177" s="7" t="str">
        <f t="shared" si="65"/>
        <v>N/A</v>
      </c>
      <c r="G177" s="10">
        <v>337.69979620999999</v>
      </c>
      <c r="H177" s="7" t="str">
        <f t="shared" si="66"/>
        <v>N/A</v>
      </c>
      <c r="I177" s="8">
        <v>-13.5</v>
      </c>
      <c r="J177" s="8">
        <v>7.7809999999999997</v>
      </c>
      <c r="K177" s="30" t="s">
        <v>736</v>
      </c>
      <c r="L177" s="111" t="str">
        <f t="shared" si="67"/>
        <v>Yes</v>
      </c>
    </row>
    <row r="178" spans="1:12" ht="25" x14ac:dyDescent="0.25">
      <c r="A178" s="134" t="s">
        <v>1287</v>
      </c>
      <c r="B178" s="22" t="s">
        <v>213</v>
      </c>
      <c r="C178" s="29">
        <v>72.270908789000003</v>
      </c>
      <c r="D178" s="27" t="str">
        <f t="shared" si="64"/>
        <v>N/A</v>
      </c>
      <c r="E178" s="29">
        <v>68.955570640000005</v>
      </c>
      <c r="F178" s="27" t="str">
        <f t="shared" si="65"/>
        <v>N/A</v>
      </c>
      <c r="G178" s="29">
        <v>60.455617136000001</v>
      </c>
      <c r="H178" s="27" t="str">
        <f t="shared" si="66"/>
        <v>N/A</v>
      </c>
      <c r="I178" s="8">
        <v>-4.59</v>
      </c>
      <c r="J178" s="8">
        <v>-12.3</v>
      </c>
      <c r="K178" s="28" t="s">
        <v>736</v>
      </c>
      <c r="L178" s="111" t="str">
        <f t="shared" si="67"/>
        <v>Yes</v>
      </c>
    </row>
    <row r="179" spans="1:12" ht="25" x14ac:dyDescent="0.25">
      <c r="A179" s="134" t="s">
        <v>512</v>
      </c>
      <c r="B179" s="22" t="s">
        <v>213</v>
      </c>
      <c r="C179" s="29">
        <v>248.66497296</v>
      </c>
      <c r="D179" s="27" t="str">
        <f t="shared" si="64"/>
        <v>N/A</v>
      </c>
      <c r="E179" s="29">
        <v>234.15946119</v>
      </c>
      <c r="F179" s="27" t="str">
        <f t="shared" si="65"/>
        <v>N/A</v>
      </c>
      <c r="G179" s="29">
        <v>249.07531908000001</v>
      </c>
      <c r="H179" s="27" t="str">
        <f t="shared" si="66"/>
        <v>N/A</v>
      </c>
      <c r="I179" s="8">
        <v>-5.83</v>
      </c>
      <c r="J179" s="8">
        <v>6.37</v>
      </c>
      <c r="K179" s="28" t="s">
        <v>736</v>
      </c>
      <c r="L179" s="111" t="str">
        <f t="shared" si="67"/>
        <v>Yes</v>
      </c>
    </row>
    <row r="180" spans="1:12" ht="25" x14ac:dyDescent="0.25">
      <c r="A180" s="134" t="s">
        <v>513</v>
      </c>
      <c r="B180" s="22" t="s">
        <v>213</v>
      </c>
      <c r="C180" s="29">
        <v>1017.9190965</v>
      </c>
      <c r="D180" s="27" t="str">
        <f t="shared" si="64"/>
        <v>N/A</v>
      </c>
      <c r="E180" s="29">
        <v>1019.7034441</v>
      </c>
      <c r="F180" s="27" t="str">
        <f t="shared" si="65"/>
        <v>N/A</v>
      </c>
      <c r="G180" s="29">
        <v>1103.7049059999999</v>
      </c>
      <c r="H180" s="27" t="str">
        <f t="shared" si="66"/>
        <v>N/A</v>
      </c>
      <c r="I180" s="8">
        <v>0.17530000000000001</v>
      </c>
      <c r="J180" s="8">
        <v>8.2379999999999995</v>
      </c>
      <c r="K180" s="28" t="s">
        <v>736</v>
      </c>
      <c r="L180" s="111" t="str">
        <f t="shared" si="67"/>
        <v>Yes</v>
      </c>
    </row>
    <row r="181" spans="1:12" ht="25" x14ac:dyDescent="0.25">
      <c r="A181" s="134" t="s">
        <v>1639</v>
      </c>
      <c r="B181" s="30" t="s">
        <v>213</v>
      </c>
      <c r="C181" s="9">
        <v>82.896841749000004</v>
      </c>
      <c r="D181" s="7" t="str">
        <f t="shared" si="64"/>
        <v>N/A</v>
      </c>
      <c r="E181" s="9">
        <v>82.879759675000003</v>
      </c>
      <c r="F181" s="7" t="str">
        <f t="shared" si="65"/>
        <v>N/A</v>
      </c>
      <c r="G181" s="9">
        <v>83.991957392000003</v>
      </c>
      <c r="H181" s="7" t="str">
        <f t="shared" si="66"/>
        <v>N/A</v>
      </c>
      <c r="I181" s="36">
        <v>-2.1000000000000001E-2</v>
      </c>
      <c r="J181" s="36">
        <v>1.3420000000000001</v>
      </c>
      <c r="K181" s="30" t="s">
        <v>736</v>
      </c>
      <c r="L181" s="111" t="str">
        <f t="shared" si="67"/>
        <v>Yes</v>
      </c>
    </row>
    <row r="182" spans="1:12" ht="25" x14ac:dyDescent="0.25">
      <c r="A182" s="134" t="s">
        <v>1640</v>
      </c>
      <c r="B182" s="101" t="s">
        <v>213</v>
      </c>
      <c r="C182" s="102">
        <v>79.400000000000006</v>
      </c>
      <c r="D182" s="97" t="str">
        <f t="shared" ref="D182" si="68">IF($B182="N/A","N/A",IF(C182&lt;0,"No","Yes"))</f>
        <v>N/A</v>
      </c>
      <c r="E182" s="102">
        <v>80.309101317</v>
      </c>
      <c r="F182" s="97" t="str">
        <f t="shared" ref="F182" si="69">IF($B182="N/A","N/A",IF(E182&lt;0,"No","Yes"))</f>
        <v>N/A</v>
      </c>
      <c r="G182" s="102">
        <v>80.191502095000004</v>
      </c>
      <c r="H182" s="97" t="str">
        <f t="shared" ref="H182" si="70">IF($B182="N/A","N/A",IF(G182&lt;0,"No","Yes"))</f>
        <v>N/A</v>
      </c>
      <c r="I182" s="103">
        <v>1.145</v>
      </c>
      <c r="J182" s="103">
        <v>-0.14599999999999999</v>
      </c>
      <c r="K182" s="101" t="s">
        <v>736</v>
      </c>
      <c r="L182" s="113" t="str">
        <f t="shared" ref="L182" si="71">IF(J182="Div by 0", "N/A", IF(OR(J182="N/A",K182="N/A"),"N/A", IF(J182&gt;VALUE(MID(K182,1,2)), "No", IF(J182&lt;-1*VALUE(MID(K182,1,2)), "No", "Yes"))))</f>
        <v>Yes</v>
      </c>
    </row>
    <row r="183" spans="1:12" ht="25" x14ac:dyDescent="0.25">
      <c r="A183" s="134" t="s">
        <v>1641</v>
      </c>
      <c r="B183" s="3" t="s">
        <v>213</v>
      </c>
      <c r="C183" s="9">
        <v>86.998038375999997</v>
      </c>
      <c r="D183" s="5" t="str">
        <f t="shared" ref="D183:D185" si="72">IF($B183="N/A","N/A",IF(C183&lt;0,"No","Yes"))</f>
        <v>N/A</v>
      </c>
      <c r="E183" s="9">
        <v>88.206610706999996</v>
      </c>
      <c r="F183" s="5" t="str">
        <f t="shared" ref="F183:F185" si="73">IF($B183="N/A","N/A",IF(E183&lt;0,"No","Yes"))</f>
        <v>N/A</v>
      </c>
      <c r="G183" s="9">
        <v>88.566074193000006</v>
      </c>
      <c r="H183" s="5" t="str">
        <f t="shared" ref="H183:H185" si="74">IF($B183="N/A","N/A",IF(G183&lt;0,"No","Yes"))</f>
        <v>N/A</v>
      </c>
      <c r="I183" s="36">
        <v>1.389</v>
      </c>
      <c r="J183" s="36">
        <v>0.40749999999999997</v>
      </c>
      <c r="K183" s="3" t="s">
        <v>736</v>
      </c>
      <c r="L183" s="111" t="str">
        <f t="shared" ref="L183:L213" si="75">IF(J183="Div by 0", "N/A", IF(OR(J183="N/A",K183="N/A"),"N/A", IF(J183&gt;VALUE(MID(K183,1,2)), "No", IF(J183&lt;-1*VALUE(MID(K183,1,2)), "No", "Yes"))))</f>
        <v>Yes</v>
      </c>
    </row>
    <row r="184" spans="1:12" ht="25" x14ac:dyDescent="0.25">
      <c r="A184" s="134" t="s">
        <v>1642</v>
      </c>
      <c r="B184" s="3" t="s">
        <v>213</v>
      </c>
      <c r="C184" s="9">
        <v>83.999184705999994</v>
      </c>
      <c r="D184" s="5" t="str">
        <f t="shared" si="72"/>
        <v>N/A</v>
      </c>
      <c r="E184" s="9">
        <v>84.164360962999993</v>
      </c>
      <c r="F184" s="5" t="str">
        <f t="shared" si="73"/>
        <v>N/A</v>
      </c>
      <c r="G184" s="9">
        <v>84.529437110999993</v>
      </c>
      <c r="H184" s="5" t="str">
        <f t="shared" si="74"/>
        <v>N/A</v>
      </c>
      <c r="I184" s="36">
        <v>0.1966</v>
      </c>
      <c r="J184" s="36">
        <v>0.43380000000000002</v>
      </c>
      <c r="K184" s="3" t="s">
        <v>736</v>
      </c>
      <c r="L184" s="111" t="str">
        <f t="shared" si="75"/>
        <v>Yes</v>
      </c>
    </row>
    <row r="185" spans="1:12" ht="25" x14ac:dyDescent="0.25">
      <c r="A185" s="134" t="s">
        <v>1643</v>
      </c>
      <c r="B185" s="3" t="s">
        <v>213</v>
      </c>
      <c r="C185" s="9">
        <v>79.335597462999999</v>
      </c>
      <c r="D185" s="5" t="str">
        <f t="shared" si="72"/>
        <v>N/A</v>
      </c>
      <c r="E185" s="9">
        <v>78.915944483000004</v>
      </c>
      <c r="F185" s="5" t="str">
        <f t="shared" si="73"/>
        <v>N/A</v>
      </c>
      <c r="G185" s="9">
        <v>81.870019056000004</v>
      </c>
      <c r="H185" s="5" t="str">
        <f t="shared" si="74"/>
        <v>N/A</v>
      </c>
      <c r="I185" s="36">
        <v>-0.52900000000000003</v>
      </c>
      <c r="J185" s="36">
        <v>3.7429999999999999</v>
      </c>
      <c r="K185" s="3" t="s">
        <v>736</v>
      </c>
      <c r="L185" s="111" t="str">
        <f t="shared" si="75"/>
        <v>Yes</v>
      </c>
    </row>
    <row r="186" spans="1:12" ht="25" x14ac:dyDescent="0.25">
      <c r="A186" s="134" t="s">
        <v>1645</v>
      </c>
      <c r="B186" s="104" t="s">
        <v>213</v>
      </c>
      <c r="C186" s="102">
        <v>8.1799958483000008</v>
      </c>
      <c r="D186" s="94" t="str">
        <f>IF($B186="N/A","N/A",IF(C186&gt;10,"No",IF(C186&lt;-10,"No","Yes")))</f>
        <v>N/A</v>
      </c>
      <c r="E186" s="102">
        <v>7.6754034813000001</v>
      </c>
      <c r="F186" s="94" t="str">
        <f>IF($B186="N/A","N/A",IF(E186&gt;10,"No",IF(E186&lt;-10,"No","Yes")))</f>
        <v>N/A</v>
      </c>
      <c r="G186" s="102">
        <v>7.3848927558000002</v>
      </c>
      <c r="H186" s="94" t="str">
        <f>IF($B186="N/A","N/A",IF(G186&gt;10,"No",IF(G186&lt;-10,"No","Yes")))</f>
        <v>N/A</v>
      </c>
      <c r="I186" s="103">
        <v>-6.17</v>
      </c>
      <c r="J186" s="103">
        <v>-3.78</v>
      </c>
      <c r="K186" s="104" t="s">
        <v>736</v>
      </c>
      <c r="L186" s="111" t="str">
        <f t="shared" si="75"/>
        <v>Yes</v>
      </c>
    </row>
    <row r="187" spans="1:12" ht="25" x14ac:dyDescent="0.25">
      <c r="A187" s="134" t="s">
        <v>1646</v>
      </c>
      <c r="B187" s="22" t="s">
        <v>213</v>
      </c>
      <c r="C187" s="9">
        <v>0</v>
      </c>
      <c r="D187" s="27" t="str">
        <f t="shared" ref="D187:D213" si="76">IF($B187="N/A","N/A",IF(C187&gt;10,"No",IF(C187&lt;-10,"No","Yes")))</f>
        <v>N/A</v>
      </c>
      <c r="E187" s="9">
        <v>0</v>
      </c>
      <c r="F187" s="27" t="str">
        <f t="shared" ref="F187:F213" si="77">IF($B187="N/A","N/A",IF(E187&gt;10,"No",IF(E187&lt;-10,"No","Yes")))</f>
        <v>N/A</v>
      </c>
      <c r="G187" s="9">
        <v>0</v>
      </c>
      <c r="H187" s="27" t="str">
        <f t="shared" ref="H187:H213" si="78">IF($B187="N/A","N/A",IF(G187&gt;10,"No",IF(G187&lt;-10,"No","Yes")))</f>
        <v>N/A</v>
      </c>
      <c r="I187" s="36" t="s">
        <v>1748</v>
      </c>
      <c r="J187" s="36" t="s">
        <v>1748</v>
      </c>
      <c r="K187" s="28" t="s">
        <v>736</v>
      </c>
      <c r="L187" s="111" t="str">
        <f t="shared" si="75"/>
        <v>N/A</v>
      </c>
    </row>
    <row r="188" spans="1:12" ht="25" x14ac:dyDescent="0.25">
      <c r="A188" s="134" t="s">
        <v>1647</v>
      </c>
      <c r="B188" s="22" t="s">
        <v>213</v>
      </c>
      <c r="C188" s="9">
        <v>1.2392994E-3</v>
      </c>
      <c r="D188" s="27" t="str">
        <f t="shared" si="76"/>
        <v>N/A</v>
      </c>
      <c r="E188" s="9">
        <v>1.4735454000000001E-3</v>
      </c>
      <c r="F188" s="27" t="str">
        <f t="shared" si="77"/>
        <v>N/A</v>
      </c>
      <c r="G188" s="9">
        <v>1.09039568E-2</v>
      </c>
      <c r="H188" s="27" t="str">
        <f t="shared" si="78"/>
        <v>N/A</v>
      </c>
      <c r="I188" s="36">
        <v>18.899999999999999</v>
      </c>
      <c r="J188" s="36">
        <v>640</v>
      </c>
      <c r="K188" s="28" t="s">
        <v>736</v>
      </c>
      <c r="L188" s="111" t="str">
        <f t="shared" si="75"/>
        <v>No</v>
      </c>
    </row>
    <row r="189" spans="1:12" ht="25" x14ac:dyDescent="0.25">
      <c r="A189" s="134" t="s">
        <v>1648</v>
      </c>
      <c r="B189" s="22" t="s">
        <v>213</v>
      </c>
      <c r="C189" s="9">
        <v>0</v>
      </c>
      <c r="D189" s="27" t="str">
        <f t="shared" si="76"/>
        <v>N/A</v>
      </c>
      <c r="E189" s="9">
        <v>0</v>
      </c>
      <c r="F189" s="27" t="str">
        <f t="shared" si="77"/>
        <v>N/A</v>
      </c>
      <c r="G189" s="9">
        <v>0</v>
      </c>
      <c r="H189" s="27" t="str">
        <f t="shared" si="78"/>
        <v>N/A</v>
      </c>
      <c r="I189" s="36" t="s">
        <v>1748</v>
      </c>
      <c r="J189" s="36" t="s">
        <v>1748</v>
      </c>
      <c r="K189" s="28" t="s">
        <v>736</v>
      </c>
      <c r="L189" s="111" t="str">
        <f t="shared" si="75"/>
        <v>N/A</v>
      </c>
    </row>
    <row r="190" spans="1:12" ht="25" x14ac:dyDescent="0.25">
      <c r="A190" s="134" t="s">
        <v>1649</v>
      </c>
      <c r="B190" s="22" t="s">
        <v>213</v>
      </c>
      <c r="C190" s="9">
        <v>0.1564615523</v>
      </c>
      <c r="D190" s="27" t="str">
        <f t="shared" si="76"/>
        <v>N/A</v>
      </c>
      <c r="E190" s="9">
        <v>0.1467651257</v>
      </c>
      <c r="F190" s="27" t="str">
        <f t="shared" si="77"/>
        <v>N/A</v>
      </c>
      <c r="G190" s="9">
        <v>0.14701541779999999</v>
      </c>
      <c r="H190" s="27" t="str">
        <f t="shared" si="78"/>
        <v>N/A</v>
      </c>
      <c r="I190" s="36">
        <v>-6.2</v>
      </c>
      <c r="J190" s="36">
        <v>0.17050000000000001</v>
      </c>
      <c r="K190" s="28" t="s">
        <v>736</v>
      </c>
      <c r="L190" s="111" t="str">
        <f t="shared" si="75"/>
        <v>Yes</v>
      </c>
    </row>
    <row r="191" spans="1:12" ht="25" x14ac:dyDescent="0.25">
      <c r="A191" s="134" t="s">
        <v>1650</v>
      </c>
      <c r="B191" s="22" t="s">
        <v>213</v>
      </c>
      <c r="C191" s="9">
        <v>72.329025735000002</v>
      </c>
      <c r="D191" s="27" t="str">
        <f t="shared" si="76"/>
        <v>N/A</v>
      </c>
      <c r="E191" s="9">
        <v>71.875813519999994</v>
      </c>
      <c r="F191" s="27" t="str">
        <f t="shared" si="77"/>
        <v>N/A</v>
      </c>
      <c r="G191" s="9">
        <v>76.027744929999997</v>
      </c>
      <c r="H191" s="27" t="str">
        <f t="shared" si="78"/>
        <v>N/A</v>
      </c>
      <c r="I191" s="36">
        <v>-0.627</v>
      </c>
      <c r="J191" s="36">
        <v>5.7770000000000001</v>
      </c>
      <c r="K191" s="28" t="s">
        <v>736</v>
      </c>
      <c r="L191" s="111" t="str">
        <f t="shared" si="75"/>
        <v>Yes</v>
      </c>
    </row>
    <row r="192" spans="1:12" ht="25" x14ac:dyDescent="0.25">
      <c r="A192" s="134" t="s">
        <v>1651</v>
      </c>
      <c r="B192" s="22" t="s">
        <v>213</v>
      </c>
      <c r="C192" s="9">
        <v>5.4260659781999996</v>
      </c>
      <c r="D192" s="27" t="str">
        <f t="shared" si="76"/>
        <v>N/A</v>
      </c>
      <c r="E192" s="9">
        <v>5.3234284883000003</v>
      </c>
      <c r="F192" s="27" t="str">
        <f t="shared" si="77"/>
        <v>N/A</v>
      </c>
      <c r="G192" s="9">
        <v>3.4126564858999999</v>
      </c>
      <c r="H192" s="27" t="str">
        <f t="shared" si="78"/>
        <v>N/A</v>
      </c>
      <c r="I192" s="36">
        <v>-1.89</v>
      </c>
      <c r="J192" s="36">
        <v>-35.9</v>
      </c>
      <c r="K192" s="28" t="s">
        <v>736</v>
      </c>
      <c r="L192" s="111" t="str">
        <f t="shared" si="75"/>
        <v>No</v>
      </c>
    </row>
    <row r="193" spans="1:12" ht="25" x14ac:dyDescent="0.25">
      <c r="A193" s="134" t="s">
        <v>1652</v>
      </c>
      <c r="B193" s="22" t="s">
        <v>213</v>
      </c>
      <c r="C193" s="9">
        <v>0.28855021590000002</v>
      </c>
      <c r="D193" s="27" t="str">
        <f t="shared" si="76"/>
        <v>N/A</v>
      </c>
      <c r="E193" s="9">
        <v>0.30806923310000001</v>
      </c>
      <c r="F193" s="27" t="str">
        <f t="shared" si="77"/>
        <v>N/A</v>
      </c>
      <c r="G193" s="9">
        <v>0.31771874179999998</v>
      </c>
      <c r="H193" s="27" t="str">
        <f t="shared" si="78"/>
        <v>N/A</v>
      </c>
      <c r="I193" s="36">
        <v>6.7649999999999997</v>
      </c>
      <c r="J193" s="36">
        <v>3.1320000000000001</v>
      </c>
      <c r="K193" s="28" t="s">
        <v>736</v>
      </c>
      <c r="L193" s="111" t="str">
        <f t="shared" si="75"/>
        <v>Yes</v>
      </c>
    </row>
    <row r="194" spans="1:12" ht="25" x14ac:dyDescent="0.25">
      <c r="A194" s="134" t="s">
        <v>1653</v>
      </c>
      <c r="B194" s="22" t="s">
        <v>213</v>
      </c>
      <c r="C194" s="9">
        <v>36.415367725999999</v>
      </c>
      <c r="D194" s="27" t="str">
        <f t="shared" si="76"/>
        <v>N/A</v>
      </c>
      <c r="E194" s="9">
        <v>36.019049995000003</v>
      </c>
      <c r="F194" s="27" t="str">
        <f t="shared" si="77"/>
        <v>N/A</v>
      </c>
      <c r="G194" s="9">
        <v>37.500587498000002</v>
      </c>
      <c r="H194" s="27" t="str">
        <f t="shared" si="78"/>
        <v>N/A</v>
      </c>
      <c r="I194" s="36">
        <v>-1.0900000000000001</v>
      </c>
      <c r="J194" s="36">
        <v>4.1130000000000004</v>
      </c>
      <c r="K194" s="28" t="s">
        <v>736</v>
      </c>
      <c r="L194" s="111" t="str">
        <f t="shared" si="75"/>
        <v>Yes</v>
      </c>
    </row>
    <row r="195" spans="1:12" ht="25" x14ac:dyDescent="0.25">
      <c r="A195" s="134" t="s">
        <v>1654</v>
      </c>
      <c r="B195" s="22" t="s">
        <v>213</v>
      </c>
      <c r="C195" s="9">
        <v>2.2540791024</v>
      </c>
      <c r="D195" s="27" t="str">
        <f t="shared" si="76"/>
        <v>N/A</v>
      </c>
      <c r="E195" s="9">
        <v>2.3306577022999999</v>
      </c>
      <c r="F195" s="27" t="str">
        <f t="shared" si="77"/>
        <v>N/A</v>
      </c>
      <c r="G195" s="9">
        <v>10.744533452000001</v>
      </c>
      <c r="H195" s="27" t="str">
        <f t="shared" si="78"/>
        <v>N/A</v>
      </c>
      <c r="I195" s="36">
        <v>3.3969999999999998</v>
      </c>
      <c r="J195" s="36">
        <v>361</v>
      </c>
      <c r="K195" s="28" t="s">
        <v>736</v>
      </c>
      <c r="L195" s="111" t="str">
        <f t="shared" si="75"/>
        <v>No</v>
      </c>
    </row>
    <row r="196" spans="1:12" ht="25" x14ac:dyDescent="0.25">
      <c r="A196" s="134" t="s">
        <v>1655</v>
      </c>
      <c r="B196" s="22" t="s">
        <v>213</v>
      </c>
      <c r="C196" s="9">
        <v>0.24961555899999999</v>
      </c>
      <c r="D196" s="27" t="str">
        <f t="shared" si="76"/>
        <v>N/A</v>
      </c>
      <c r="E196" s="9">
        <v>0.24991330640000001</v>
      </c>
      <c r="F196" s="27" t="str">
        <f t="shared" si="77"/>
        <v>N/A</v>
      </c>
      <c r="G196" s="9">
        <v>0.23885305409999999</v>
      </c>
      <c r="H196" s="27" t="str">
        <f t="shared" si="78"/>
        <v>N/A</v>
      </c>
      <c r="I196" s="36">
        <v>0.1193</v>
      </c>
      <c r="J196" s="36">
        <v>-4.43</v>
      </c>
      <c r="K196" s="28" t="s">
        <v>736</v>
      </c>
      <c r="L196" s="111" t="str">
        <f t="shared" si="75"/>
        <v>Yes</v>
      </c>
    </row>
    <row r="197" spans="1:12" ht="25" x14ac:dyDescent="0.25">
      <c r="A197" s="134" t="s">
        <v>1656</v>
      </c>
      <c r="B197" s="22" t="s">
        <v>213</v>
      </c>
      <c r="C197" s="9">
        <v>23.399212425000002</v>
      </c>
      <c r="D197" s="27" t="str">
        <f t="shared" si="76"/>
        <v>N/A</v>
      </c>
      <c r="E197" s="9">
        <v>24.609977081</v>
      </c>
      <c r="F197" s="27" t="str">
        <f t="shared" si="77"/>
        <v>N/A</v>
      </c>
      <c r="G197" s="9">
        <v>35.084703064999999</v>
      </c>
      <c r="H197" s="27" t="str">
        <f t="shared" si="78"/>
        <v>N/A</v>
      </c>
      <c r="I197" s="36">
        <v>5.1740000000000004</v>
      </c>
      <c r="J197" s="36">
        <v>42.56</v>
      </c>
      <c r="K197" s="28" t="s">
        <v>736</v>
      </c>
      <c r="L197" s="111" t="str">
        <f t="shared" si="75"/>
        <v>No</v>
      </c>
    </row>
    <row r="198" spans="1:12" ht="25" x14ac:dyDescent="0.25">
      <c r="A198" s="134" t="s">
        <v>1657</v>
      </c>
      <c r="B198" s="22" t="s">
        <v>213</v>
      </c>
      <c r="C198" s="9">
        <v>65.809484565000005</v>
      </c>
      <c r="D198" s="27" t="str">
        <f t="shared" si="76"/>
        <v>N/A</v>
      </c>
      <c r="E198" s="9">
        <v>66.131049271999998</v>
      </c>
      <c r="F198" s="27" t="str">
        <f t="shared" si="77"/>
        <v>N/A</v>
      </c>
      <c r="G198" s="9">
        <v>65.692673857000003</v>
      </c>
      <c r="H198" s="27" t="str">
        <f t="shared" si="78"/>
        <v>N/A</v>
      </c>
      <c r="I198" s="36">
        <v>0.48859999999999998</v>
      </c>
      <c r="J198" s="36">
        <v>-0.66300000000000003</v>
      </c>
      <c r="K198" s="28" t="s">
        <v>736</v>
      </c>
      <c r="L198" s="111" t="str">
        <f t="shared" si="75"/>
        <v>Yes</v>
      </c>
    </row>
    <row r="199" spans="1:12" ht="25" x14ac:dyDescent="0.25">
      <c r="A199" s="134" t="s">
        <v>1658</v>
      </c>
      <c r="B199" s="22" t="s">
        <v>213</v>
      </c>
      <c r="C199" s="9">
        <v>17.839302108999998</v>
      </c>
      <c r="D199" s="27" t="str">
        <f t="shared" si="76"/>
        <v>N/A</v>
      </c>
      <c r="E199" s="9">
        <v>18.284144748999999</v>
      </c>
      <c r="F199" s="27" t="str">
        <f t="shared" si="77"/>
        <v>N/A</v>
      </c>
      <c r="G199" s="9">
        <v>21.073212550000001</v>
      </c>
      <c r="H199" s="27" t="str">
        <f t="shared" si="78"/>
        <v>N/A</v>
      </c>
      <c r="I199" s="36">
        <v>2.4940000000000002</v>
      </c>
      <c r="J199" s="36">
        <v>15.25</v>
      </c>
      <c r="K199" s="28" t="s">
        <v>736</v>
      </c>
      <c r="L199" s="111" t="str">
        <f t="shared" si="75"/>
        <v>Yes</v>
      </c>
    </row>
    <row r="200" spans="1:12" ht="25" x14ac:dyDescent="0.25">
      <c r="A200" s="134" t="s">
        <v>1659</v>
      </c>
      <c r="B200" s="22" t="s">
        <v>213</v>
      </c>
      <c r="C200" s="9">
        <v>0.66653654019999997</v>
      </c>
      <c r="D200" s="27" t="str">
        <f t="shared" si="76"/>
        <v>N/A</v>
      </c>
      <c r="E200" s="9">
        <v>0.6821533018</v>
      </c>
      <c r="F200" s="27" t="str">
        <f t="shared" si="77"/>
        <v>N/A</v>
      </c>
      <c r="G200" s="9">
        <v>1.0411398771</v>
      </c>
      <c r="H200" s="27" t="str">
        <f t="shared" si="78"/>
        <v>N/A</v>
      </c>
      <c r="I200" s="36">
        <v>2.343</v>
      </c>
      <c r="J200" s="36">
        <v>52.63</v>
      </c>
      <c r="K200" s="28" t="s">
        <v>736</v>
      </c>
      <c r="L200" s="111" t="str">
        <f t="shared" si="75"/>
        <v>No</v>
      </c>
    </row>
    <row r="201" spans="1:12" ht="25" x14ac:dyDescent="0.25">
      <c r="A201" s="134" t="s">
        <v>1660</v>
      </c>
      <c r="B201" s="22" t="s">
        <v>213</v>
      </c>
      <c r="C201" s="9">
        <v>0</v>
      </c>
      <c r="D201" s="27" t="str">
        <f t="shared" si="76"/>
        <v>N/A</v>
      </c>
      <c r="E201" s="9">
        <v>1.9647269999999999E-4</v>
      </c>
      <c r="F201" s="27" t="str">
        <f t="shared" si="77"/>
        <v>N/A</v>
      </c>
      <c r="G201" s="9">
        <v>0</v>
      </c>
      <c r="H201" s="27" t="str">
        <f t="shared" si="78"/>
        <v>N/A</v>
      </c>
      <c r="I201" s="36" t="s">
        <v>1748</v>
      </c>
      <c r="J201" s="36">
        <v>-100</v>
      </c>
      <c r="K201" s="28" t="s">
        <v>736</v>
      </c>
      <c r="L201" s="111" t="str">
        <f t="shared" si="75"/>
        <v>No</v>
      </c>
    </row>
    <row r="202" spans="1:12" ht="25" x14ac:dyDescent="0.25">
      <c r="A202" s="134" t="s">
        <v>1661</v>
      </c>
      <c r="B202" s="22" t="s">
        <v>213</v>
      </c>
      <c r="C202" s="9">
        <v>5.8763447699999999E-2</v>
      </c>
      <c r="D202" s="27" t="str">
        <f t="shared" si="76"/>
        <v>N/A</v>
      </c>
      <c r="E202" s="9">
        <v>5.54053085E-2</v>
      </c>
      <c r="F202" s="27" t="str">
        <f t="shared" si="77"/>
        <v>N/A</v>
      </c>
      <c r="G202" s="9">
        <v>4.8691807199999999E-2</v>
      </c>
      <c r="H202" s="27" t="str">
        <f t="shared" si="78"/>
        <v>N/A</v>
      </c>
      <c r="I202" s="36">
        <v>-5.71</v>
      </c>
      <c r="J202" s="36">
        <v>-12.1</v>
      </c>
      <c r="K202" s="28" t="s">
        <v>736</v>
      </c>
      <c r="L202" s="111" t="str">
        <f t="shared" si="75"/>
        <v>Yes</v>
      </c>
    </row>
    <row r="203" spans="1:12" ht="25" x14ac:dyDescent="0.25">
      <c r="A203" s="134" t="s">
        <v>1662</v>
      </c>
      <c r="B203" s="22" t="s">
        <v>213</v>
      </c>
      <c r="C203" s="9">
        <v>1.5491242999999999E-3</v>
      </c>
      <c r="D203" s="27" t="str">
        <f t="shared" si="76"/>
        <v>N/A</v>
      </c>
      <c r="E203" s="9">
        <v>1.3753090999999999E-3</v>
      </c>
      <c r="F203" s="27" t="str">
        <f t="shared" si="77"/>
        <v>N/A</v>
      </c>
      <c r="G203" s="9">
        <v>2.4063904699999999E-2</v>
      </c>
      <c r="H203" s="27" t="str">
        <f t="shared" si="78"/>
        <v>N/A</v>
      </c>
      <c r="I203" s="36">
        <v>-11.2</v>
      </c>
      <c r="J203" s="36">
        <v>1650</v>
      </c>
      <c r="K203" s="28" t="s">
        <v>736</v>
      </c>
      <c r="L203" s="111" t="str">
        <f t="shared" si="75"/>
        <v>No</v>
      </c>
    </row>
    <row r="204" spans="1:12" ht="25" x14ac:dyDescent="0.25">
      <c r="A204" s="134" t="s">
        <v>1663</v>
      </c>
      <c r="B204" s="22" t="s">
        <v>213</v>
      </c>
      <c r="C204" s="9">
        <v>0.9908198895</v>
      </c>
      <c r="D204" s="27" t="str">
        <f t="shared" si="76"/>
        <v>N/A</v>
      </c>
      <c r="E204" s="9">
        <v>1.1532948967000001</v>
      </c>
      <c r="F204" s="27" t="str">
        <f t="shared" si="77"/>
        <v>N/A</v>
      </c>
      <c r="G204" s="9">
        <v>1.2384450958</v>
      </c>
      <c r="H204" s="27" t="str">
        <f t="shared" si="78"/>
        <v>N/A</v>
      </c>
      <c r="I204" s="36">
        <v>16.399999999999999</v>
      </c>
      <c r="J204" s="36">
        <v>7.383</v>
      </c>
      <c r="K204" s="28" t="s">
        <v>736</v>
      </c>
      <c r="L204" s="111" t="str">
        <f t="shared" si="75"/>
        <v>Yes</v>
      </c>
    </row>
    <row r="205" spans="1:12" ht="25" x14ac:dyDescent="0.25">
      <c r="A205" s="134" t="s">
        <v>1664</v>
      </c>
      <c r="B205" s="22" t="s">
        <v>213</v>
      </c>
      <c r="C205" s="9">
        <v>5.6594673700000001E-2</v>
      </c>
      <c r="D205" s="27" t="str">
        <f t="shared" si="76"/>
        <v>N/A</v>
      </c>
      <c r="E205" s="9">
        <v>8.5170926399999999E-2</v>
      </c>
      <c r="F205" s="27" t="str">
        <f t="shared" si="77"/>
        <v>N/A</v>
      </c>
      <c r="G205" s="9">
        <v>0.18687126000000001</v>
      </c>
      <c r="H205" s="27" t="str">
        <f t="shared" si="78"/>
        <v>N/A</v>
      </c>
      <c r="I205" s="36">
        <v>50.49</v>
      </c>
      <c r="J205" s="36">
        <v>119.4</v>
      </c>
      <c r="K205" s="28" t="s">
        <v>736</v>
      </c>
      <c r="L205" s="111" t="str">
        <f t="shared" si="75"/>
        <v>No</v>
      </c>
    </row>
    <row r="206" spans="1:12" ht="25" x14ac:dyDescent="0.25">
      <c r="A206" s="134" t="s">
        <v>1665</v>
      </c>
      <c r="B206" s="22" t="s">
        <v>213</v>
      </c>
      <c r="C206" s="9">
        <v>5.9391359397999999</v>
      </c>
      <c r="D206" s="27" t="str">
        <f t="shared" si="76"/>
        <v>N/A</v>
      </c>
      <c r="E206" s="9">
        <v>7.1859899229000002</v>
      </c>
      <c r="F206" s="27" t="str">
        <f t="shared" si="77"/>
        <v>N/A</v>
      </c>
      <c r="G206" s="9">
        <v>8.1912215627999991</v>
      </c>
      <c r="H206" s="27" t="str">
        <f t="shared" si="78"/>
        <v>N/A</v>
      </c>
      <c r="I206" s="36">
        <v>20.99</v>
      </c>
      <c r="J206" s="36">
        <v>13.99</v>
      </c>
      <c r="K206" s="28" t="s">
        <v>736</v>
      </c>
      <c r="L206" s="111" t="str">
        <f t="shared" si="75"/>
        <v>Yes</v>
      </c>
    </row>
    <row r="207" spans="1:12" ht="25" x14ac:dyDescent="0.25">
      <c r="A207" s="134" t="s">
        <v>1666</v>
      </c>
      <c r="B207" s="22" t="s">
        <v>213</v>
      </c>
      <c r="C207" s="9">
        <v>2.065499E-4</v>
      </c>
      <c r="D207" s="27" t="str">
        <f t="shared" si="76"/>
        <v>N/A</v>
      </c>
      <c r="E207" s="9">
        <v>4.9118179999999999E-4</v>
      </c>
      <c r="F207" s="27" t="str">
        <f t="shared" si="77"/>
        <v>N/A</v>
      </c>
      <c r="G207" s="9">
        <v>5.4519783999999998E-3</v>
      </c>
      <c r="H207" s="27" t="str">
        <f t="shared" si="78"/>
        <v>N/A</v>
      </c>
      <c r="I207" s="36">
        <v>137.80000000000001</v>
      </c>
      <c r="J207" s="36">
        <v>1010</v>
      </c>
      <c r="K207" s="28" t="s">
        <v>736</v>
      </c>
      <c r="L207" s="111" t="str">
        <f t="shared" si="75"/>
        <v>No</v>
      </c>
    </row>
    <row r="208" spans="1:12" ht="25" x14ac:dyDescent="0.25">
      <c r="A208" s="134" t="s">
        <v>1667</v>
      </c>
      <c r="B208" s="22" t="s">
        <v>213</v>
      </c>
      <c r="C208" s="9">
        <v>6.7340432453999997</v>
      </c>
      <c r="D208" s="27" t="str">
        <f t="shared" si="76"/>
        <v>N/A</v>
      </c>
      <c r="E208" s="9">
        <v>6.9908925067999999</v>
      </c>
      <c r="F208" s="27" t="str">
        <f t="shared" si="77"/>
        <v>N/A</v>
      </c>
      <c r="G208" s="9">
        <v>12.314421234999999</v>
      </c>
      <c r="H208" s="27" t="str">
        <f t="shared" si="78"/>
        <v>N/A</v>
      </c>
      <c r="I208" s="36">
        <v>3.8140000000000001</v>
      </c>
      <c r="J208" s="36">
        <v>76.150000000000006</v>
      </c>
      <c r="K208" s="28" t="s">
        <v>736</v>
      </c>
      <c r="L208" s="111" t="str">
        <f t="shared" si="75"/>
        <v>No</v>
      </c>
    </row>
    <row r="209" spans="1:12" ht="25" x14ac:dyDescent="0.25">
      <c r="A209" s="134" t="s">
        <v>1668</v>
      </c>
      <c r="B209" s="22" t="s">
        <v>213</v>
      </c>
      <c r="C209" s="9">
        <v>0</v>
      </c>
      <c r="D209" s="27" t="str">
        <f t="shared" si="76"/>
        <v>N/A</v>
      </c>
      <c r="E209" s="9">
        <v>0</v>
      </c>
      <c r="F209" s="27" t="str">
        <f t="shared" si="77"/>
        <v>N/A</v>
      </c>
      <c r="G209" s="9">
        <v>9.3999599999999994E-5</v>
      </c>
      <c r="H209" s="27" t="str">
        <f t="shared" si="78"/>
        <v>N/A</v>
      </c>
      <c r="I209" s="36" t="s">
        <v>1748</v>
      </c>
      <c r="J209" s="36" t="s">
        <v>1748</v>
      </c>
      <c r="K209" s="28" t="s">
        <v>736</v>
      </c>
      <c r="L209" s="111" t="str">
        <f t="shared" si="75"/>
        <v>N/A</v>
      </c>
    </row>
    <row r="210" spans="1:12" ht="25" x14ac:dyDescent="0.25">
      <c r="A210" s="134" t="s">
        <v>1669</v>
      </c>
      <c r="B210" s="22" t="s">
        <v>213</v>
      </c>
      <c r="C210" s="9">
        <v>4.8044540420999997</v>
      </c>
      <c r="D210" s="27" t="str">
        <f t="shared" si="76"/>
        <v>N/A</v>
      </c>
      <c r="E210" s="9">
        <v>4.4157244981000003</v>
      </c>
      <c r="F210" s="27" t="str">
        <f t="shared" si="77"/>
        <v>N/A</v>
      </c>
      <c r="G210" s="9">
        <v>4.2301712484999996</v>
      </c>
      <c r="H210" s="27" t="str">
        <f t="shared" si="78"/>
        <v>N/A</v>
      </c>
      <c r="I210" s="36">
        <v>-8.09</v>
      </c>
      <c r="J210" s="36">
        <v>-4.2</v>
      </c>
      <c r="K210" s="28" t="s">
        <v>736</v>
      </c>
      <c r="L210" s="111" t="str">
        <f t="shared" si="75"/>
        <v>Yes</v>
      </c>
    </row>
    <row r="211" spans="1:12" ht="25" x14ac:dyDescent="0.25">
      <c r="A211" s="134" t="s">
        <v>1670</v>
      </c>
      <c r="B211" s="22" t="s">
        <v>213</v>
      </c>
      <c r="C211" s="9">
        <v>0</v>
      </c>
      <c r="D211" s="27" t="str">
        <f t="shared" si="76"/>
        <v>N/A</v>
      </c>
      <c r="E211" s="9">
        <v>0</v>
      </c>
      <c r="F211" s="27" t="str">
        <f t="shared" si="77"/>
        <v>N/A</v>
      </c>
      <c r="G211" s="9">
        <v>0</v>
      </c>
      <c r="H211" s="27" t="str">
        <f t="shared" si="78"/>
        <v>N/A</v>
      </c>
      <c r="I211" s="36" t="s">
        <v>1748</v>
      </c>
      <c r="J211" s="36" t="s">
        <v>1748</v>
      </c>
      <c r="K211" s="28" t="s">
        <v>736</v>
      </c>
      <c r="L211" s="111" t="str">
        <f t="shared" si="75"/>
        <v>N/A</v>
      </c>
    </row>
    <row r="212" spans="1:12" ht="25" x14ac:dyDescent="0.25">
      <c r="A212" s="134" t="s">
        <v>1671</v>
      </c>
      <c r="B212" s="22" t="s">
        <v>213</v>
      </c>
      <c r="C212" s="9">
        <v>0.92524029500000005</v>
      </c>
      <c r="D212" s="27" t="str">
        <f t="shared" si="76"/>
        <v>N/A</v>
      </c>
      <c r="E212" s="9">
        <v>0.86379233619999995</v>
      </c>
      <c r="F212" s="27" t="str">
        <f t="shared" si="77"/>
        <v>N/A</v>
      </c>
      <c r="G212" s="9">
        <v>0.6642953694</v>
      </c>
      <c r="H212" s="27" t="str">
        <f t="shared" si="78"/>
        <v>N/A</v>
      </c>
      <c r="I212" s="36">
        <v>-6.64</v>
      </c>
      <c r="J212" s="36">
        <v>-23.1</v>
      </c>
      <c r="K212" s="28" t="s">
        <v>736</v>
      </c>
      <c r="L212" s="111" t="str">
        <f t="shared" si="75"/>
        <v>Yes</v>
      </c>
    </row>
    <row r="213" spans="1:12" ht="25" x14ac:dyDescent="0.25">
      <c r="A213" s="135" t="s">
        <v>1644</v>
      </c>
      <c r="B213" s="119" t="s">
        <v>213</v>
      </c>
      <c r="C213" s="175">
        <v>1.5179352445000001</v>
      </c>
      <c r="D213" s="151" t="str">
        <f t="shared" si="76"/>
        <v>N/A</v>
      </c>
      <c r="E213" s="175">
        <v>1.5357290562999999</v>
      </c>
      <c r="F213" s="151" t="str">
        <f t="shared" si="77"/>
        <v>N/A</v>
      </c>
      <c r="G213" s="175">
        <v>1.5708277795000001</v>
      </c>
      <c r="H213" s="151" t="str">
        <f t="shared" si="78"/>
        <v>N/A</v>
      </c>
      <c r="I213" s="176">
        <v>1.1719999999999999</v>
      </c>
      <c r="J213" s="176">
        <v>2.2850000000000001</v>
      </c>
      <c r="K213" s="167" t="s">
        <v>736</v>
      </c>
      <c r="L213" s="122" t="str">
        <f t="shared" si="75"/>
        <v>Yes</v>
      </c>
    </row>
    <row r="214" spans="1:12" x14ac:dyDescent="0.25">
      <c r="A214" s="197" t="s">
        <v>1633</v>
      </c>
      <c r="B214" s="198"/>
      <c r="C214" s="198"/>
      <c r="D214" s="198"/>
      <c r="E214" s="198"/>
      <c r="F214" s="198"/>
      <c r="G214" s="198"/>
      <c r="H214" s="198"/>
      <c r="I214" s="198"/>
      <c r="J214" s="198"/>
      <c r="K214" s="198"/>
      <c r="L214" s="199"/>
    </row>
    <row r="215" spans="1:12" x14ac:dyDescent="0.25">
      <c r="A215" s="192" t="s">
        <v>1631</v>
      </c>
      <c r="B215" s="193"/>
      <c r="C215" s="193"/>
      <c r="D215" s="193"/>
      <c r="E215" s="193"/>
      <c r="F215" s="193"/>
      <c r="G215" s="193"/>
      <c r="H215" s="193"/>
      <c r="I215" s="193"/>
      <c r="J215" s="193"/>
      <c r="K215" s="193"/>
      <c r="L215" s="194"/>
    </row>
    <row r="216" spans="1:12" s="13" customFormat="1" x14ac:dyDescent="0.25">
      <c r="A216" s="195" t="s">
        <v>1732</v>
      </c>
      <c r="B216" s="195"/>
      <c r="C216" s="195"/>
      <c r="D216" s="195"/>
      <c r="E216" s="195"/>
      <c r="F216" s="195"/>
      <c r="G216" s="195"/>
      <c r="H216" s="195"/>
      <c r="I216" s="195"/>
      <c r="J216" s="195"/>
      <c r="K216" s="195"/>
      <c r="L216" s="196"/>
    </row>
    <row r="217" spans="1:12" x14ac:dyDescent="0.25">
      <c r="A217" s="33"/>
      <c r="B217" s="33"/>
    </row>
    <row r="218" spans="1:12" x14ac:dyDescent="0.25">
      <c r="A218" s="2"/>
      <c r="B218" s="33"/>
    </row>
    <row r="219" spans="1:12" x14ac:dyDescent="0.25">
      <c r="A219" s="2"/>
      <c r="B219" s="33"/>
    </row>
    <row r="220" spans="1:12" x14ac:dyDescent="0.25">
      <c r="A220" s="33"/>
      <c r="B220" s="33"/>
    </row>
    <row r="221" spans="1:12" x14ac:dyDescent="0.25">
      <c r="A221" s="35"/>
      <c r="B221" s="33"/>
    </row>
    <row r="222" spans="1:12" x14ac:dyDescent="0.25">
      <c r="A222" s="35"/>
      <c r="B222" s="33"/>
    </row>
    <row r="223" spans="1:12" x14ac:dyDescent="0.25">
      <c r="A223" s="35"/>
      <c r="B223" s="33"/>
    </row>
    <row r="224" spans="1:12" x14ac:dyDescent="0.25">
      <c r="A224" s="35"/>
      <c r="B224" s="33"/>
    </row>
    <row r="225" spans="1:1" x14ac:dyDescent="0.25">
      <c r="A225" s="35"/>
    </row>
    <row r="226" spans="1:1" x14ac:dyDescent="0.25">
      <c r="A226" s="35"/>
    </row>
    <row r="227" spans="1:1" x14ac:dyDescent="0.25">
      <c r="A227" s="35"/>
    </row>
    <row r="228" spans="1:1" x14ac:dyDescent="0.25">
      <c r="A228" s="35"/>
    </row>
    <row r="229" spans="1:1" x14ac:dyDescent="0.25">
      <c r="A229" s="33"/>
    </row>
    <row r="230" spans="1:1" x14ac:dyDescent="0.25">
      <c r="A230" s="33"/>
    </row>
    <row r="231" spans="1:1" x14ac:dyDescent="0.25">
      <c r="A231" s="33"/>
    </row>
    <row r="232" spans="1:1" x14ac:dyDescent="0.25">
      <c r="A232" s="33"/>
    </row>
    <row r="233" spans="1:1" x14ac:dyDescent="0.25">
      <c r="A233" s="33"/>
    </row>
    <row r="234" spans="1:1" x14ac:dyDescent="0.25">
      <c r="A234" s="33"/>
    </row>
    <row r="235" spans="1:1" x14ac:dyDescent="0.25">
      <c r="A235" s="33"/>
    </row>
    <row r="236" spans="1:1" x14ac:dyDescent="0.25">
      <c r="A236" s="33"/>
    </row>
  </sheetData>
  <mergeCells count="7">
    <mergeCell ref="A216:L216"/>
    <mergeCell ref="A2:L2"/>
    <mergeCell ref="A214:L214"/>
    <mergeCell ref="A215:L215"/>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rowBreaks count="2" manualBreakCount="2">
    <brk id="53" max="16383" man="1"/>
    <brk id="104" max="11" man="1"/>
  </rowBreaks>
  <tableParts count="1">
    <tablePart r:id="rId2"/>
  </tablePart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L255"/>
  <sheetViews>
    <sheetView zoomScaleNormal="100" zoomScaleSheetLayoutView="80" workbookViewId="0">
      <pane xSplit="2" ySplit="5" topLeftCell="F248"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37" customWidth="1"/>
    <col min="2" max="2" width="16.81640625" style="34"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26.81640625" style="13" customWidth="1"/>
    <col min="12" max="12" width="24.453125" style="26" customWidth="1"/>
    <col min="13" max="16384" width="9.1796875" style="26"/>
  </cols>
  <sheetData>
    <row r="1" spans="1:12" s="12" customFormat="1" ht="18.75" customHeight="1" x14ac:dyDescent="0.25">
      <c r="A1" s="183" t="s">
        <v>1726</v>
      </c>
      <c r="B1" s="184"/>
      <c r="C1" s="184"/>
      <c r="D1" s="184"/>
      <c r="E1" s="184"/>
      <c r="F1" s="184"/>
      <c r="G1" s="184"/>
      <c r="H1" s="184"/>
      <c r="I1" s="184"/>
      <c r="J1" s="184"/>
      <c r="K1" s="184"/>
      <c r="L1" s="185"/>
    </row>
    <row r="2" spans="1:12" ht="54" customHeight="1" x14ac:dyDescent="0.3">
      <c r="A2" s="206" t="s">
        <v>1594</v>
      </c>
      <c r="B2" s="207"/>
      <c r="C2" s="207"/>
      <c r="D2" s="207"/>
      <c r="E2" s="207"/>
      <c r="F2" s="207"/>
      <c r="G2" s="207"/>
      <c r="H2" s="207"/>
      <c r="I2" s="207"/>
      <c r="J2" s="207"/>
      <c r="K2" s="207"/>
      <c r="L2" s="208"/>
    </row>
    <row r="3" spans="1:12" s="13" customFormat="1" ht="13" x14ac:dyDescent="0.3">
      <c r="A3" s="189" t="s">
        <v>1747</v>
      </c>
      <c r="B3" s="190"/>
      <c r="C3" s="190"/>
      <c r="D3" s="190"/>
      <c r="E3" s="190"/>
      <c r="F3" s="190"/>
      <c r="G3" s="190"/>
      <c r="H3" s="190"/>
      <c r="I3" s="190"/>
      <c r="J3" s="190"/>
      <c r="K3" s="190"/>
      <c r="L3" s="191"/>
    </row>
    <row r="4" spans="1:12" s="13" customFormat="1" ht="13" x14ac:dyDescent="0.3">
      <c r="A4" s="203" t="s">
        <v>648</v>
      </c>
      <c r="B4" s="204"/>
      <c r="C4" s="204"/>
      <c r="D4" s="204"/>
      <c r="E4" s="204"/>
      <c r="F4" s="204"/>
      <c r="G4" s="204"/>
      <c r="H4" s="204"/>
      <c r="I4" s="204"/>
      <c r="J4" s="204"/>
      <c r="K4" s="204"/>
      <c r="L4" s="205"/>
    </row>
    <row r="5" spans="1:12" ht="52" x14ac:dyDescent="0.3">
      <c r="A5" s="146" t="s">
        <v>11</v>
      </c>
      <c r="B5" s="115" t="s">
        <v>212</v>
      </c>
      <c r="C5" s="115" t="s">
        <v>649</v>
      </c>
      <c r="D5" s="115" t="s">
        <v>1724</v>
      </c>
      <c r="E5" s="115" t="s">
        <v>1694</v>
      </c>
      <c r="F5" s="115" t="s">
        <v>1721</v>
      </c>
      <c r="G5" s="115" t="s">
        <v>1718</v>
      </c>
      <c r="H5" s="115" t="s">
        <v>1719</v>
      </c>
      <c r="I5" s="147" t="s">
        <v>1725</v>
      </c>
      <c r="J5" s="147" t="s">
        <v>1722</v>
      </c>
      <c r="K5" s="148" t="s">
        <v>741</v>
      </c>
      <c r="L5" s="149" t="s">
        <v>740</v>
      </c>
    </row>
    <row r="6" spans="1:12" x14ac:dyDescent="0.25">
      <c r="A6" s="144" t="s">
        <v>3</v>
      </c>
      <c r="B6" s="30" t="s">
        <v>213</v>
      </c>
      <c r="C6" s="1">
        <v>53086</v>
      </c>
      <c r="D6" s="7" t="str">
        <f t="shared" ref="D6:D39" si="0">IF($B6="N/A","N/A",IF(C6&gt;10,"No",IF(C6&lt;-10,"No","Yes")))</f>
        <v>N/A</v>
      </c>
      <c r="E6" s="1">
        <v>50252</v>
      </c>
      <c r="F6" s="7" t="str">
        <f t="shared" ref="F6:F39" si="1">IF($B6="N/A","N/A",IF(E6&gt;10,"No",IF(E6&lt;-10,"No","Yes")))</f>
        <v>N/A</v>
      </c>
      <c r="G6" s="1">
        <v>49005</v>
      </c>
      <c r="H6" s="7" t="str">
        <f t="shared" ref="H6:H39" si="2">IF($B6="N/A","N/A",IF(G6&gt;10,"No",IF(G6&lt;-10,"No","Yes")))</f>
        <v>N/A</v>
      </c>
      <c r="I6" s="36">
        <v>-5.34</v>
      </c>
      <c r="J6" s="36">
        <v>-2.48</v>
      </c>
      <c r="K6" s="30" t="s">
        <v>736</v>
      </c>
      <c r="L6" s="111" t="str">
        <f t="shared" ref="L6:L39" si="3">IF(J6="Div by 0", "N/A", IF(K6="N/A","N/A", IF(J6&gt;VALUE(MID(K6,1,2)), "No", IF(J6&lt;-1*VALUE(MID(K6,1,2)), "No", "Yes"))))</f>
        <v>Yes</v>
      </c>
    </row>
    <row r="7" spans="1:12" x14ac:dyDescent="0.25">
      <c r="A7" s="144" t="s">
        <v>4</v>
      </c>
      <c r="B7" s="22" t="s">
        <v>213</v>
      </c>
      <c r="C7" s="23">
        <v>25094</v>
      </c>
      <c r="D7" s="27" t="str">
        <f t="shared" si="0"/>
        <v>N/A</v>
      </c>
      <c r="E7" s="23">
        <v>23098</v>
      </c>
      <c r="F7" s="27" t="str">
        <f t="shared" si="1"/>
        <v>N/A</v>
      </c>
      <c r="G7" s="23">
        <v>22617</v>
      </c>
      <c r="H7" s="27" t="str">
        <f t="shared" si="2"/>
        <v>N/A</v>
      </c>
      <c r="I7" s="8">
        <v>-7.95</v>
      </c>
      <c r="J7" s="8">
        <v>-2.08</v>
      </c>
      <c r="K7" s="28" t="s">
        <v>736</v>
      </c>
      <c r="L7" s="111" t="str">
        <f t="shared" si="3"/>
        <v>Yes</v>
      </c>
    </row>
    <row r="8" spans="1:12" x14ac:dyDescent="0.25">
      <c r="A8" s="144" t="s">
        <v>359</v>
      </c>
      <c r="B8" s="22" t="s">
        <v>213</v>
      </c>
      <c r="C8" s="4">
        <v>47.27046679</v>
      </c>
      <c r="D8" s="27" t="str">
        <f>IF($B8="N/A","N/A",IF(C8&gt;10,"No",IF(C8&lt;-10,"No","Yes")))</f>
        <v>N/A</v>
      </c>
      <c r="E8" s="4">
        <v>45.964339727999999</v>
      </c>
      <c r="F8" s="27" t="str">
        <f t="shared" si="1"/>
        <v>N/A</v>
      </c>
      <c r="G8" s="4">
        <v>46.152433424999998</v>
      </c>
      <c r="H8" s="27" t="str">
        <f t="shared" si="2"/>
        <v>N/A</v>
      </c>
      <c r="I8" s="8">
        <v>-2.76</v>
      </c>
      <c r="J8" s="8">
        <v>0.40920000000000001</v>
      </c>
      <c r="K8" s="28" t="s">
        <v>736</v>
      </c>
      <c r="L8" s="111" t="str">
        <f t="shared" si="3"/>
        <v>Yes</v>
      </c>
    </row>
    <row r="9" spans="1:12" x14ac:dyDescent="0.25">
      <c r="A9" s="144" t="s">
        <v>83</v>
      </c>
      <c r="B9" s="22" t="s">
        <v>213</v>
      </c>
      <c r="C9" s="23">
        <v>24723.13</v>
      </c>
      <c r="D9" s="27" t="str">
        <f t="shared" si="0"/>
        <v>N/A</v>
      </c>
      <c r="E9" s="23">
        <v>23190.9</v>
      </c>
      <c r="F9" s="27" t="str">
        <f t="shared" si="1"/>
        <v>N/A</v>
      </c>
      <c r="G9" s="23">
        <v>23575.1</v>
      </c>
      <c r="H9" s="27" t="str">
        <f t="shared" si="2"/>
        <v>N/A</v>
      </c>
      <c r="I9" s="8">
        <v>-6.2</v>
      </c>
      <c r="J9" s="8">
        <v>1.657</v>
      </c>
      <c r="K9" s="28" t="s">
        <v>736</v>
      </c>
      <c r="L9" s="111" t="str">
        <f t="shared" si="3"/>
        <v>Yes</v>
      </c>
    </row>
    <row r="10" spans="1:12" x14ac:dyDescent="0.25">
      <c r="A10" s="144" t="s">
        <v>100</v>
      </c>
      <c r="B10" s="22" t="s">
        <v>213</v>
      </c>
      <c r="C10" s="23">
        <v>7847</v>
      </c>
      <c r="D10" s="27" t="str">
        <f t="shared" si="0"/>
        <v>N/A</v>
      </c>
      <c r="E10" s="23">
        <v>6086</v>
      </c>
      <c r="F10" s="27" t="str">
        <f t="shared" si="1"/>
        <v>N/A</v>
      </c>
      <c r="G10" s="23">
        <v>4982</v>
      </c>
      <c r="H10" s="27" t="str">
        <f t="shared" si="2"/>
        <v>N/A</v>
      </c>
      <c r="I10" s="8">
        <v>-22.4</v>
      </c>
      <c r="J10" s="8">
        <v>-18.100000000000001</v>
      </c>
      <c r="K10" s="28" t="s">
        <v>736</v>
      </c>
      <c r="L10" s="111" t="str">
        <f t="shared" si="3"/>
        <v>Yes</v>
      </c>
    </row>
    <row r="11" spans="1:12" x14ac:dyDescent="0.25">
      <c r="A11" s="144" t="s">
        <v>977</v>
      </c>
      <c r="B11" s="22" t="s">
        <v>213</v>
      </c>
      <c r="C11" s="23">
        <v>4267</v>
      </c>
      <c r="D11" s="27" t="str">
        <f t="shared" si="0"/>
        <v>N/A</v>
      </c>
      <c r="E11" s="23">
        <v>3032</v>
      </c>
      <c r="F11" s="27" t="str">
        <f t="shared" si="1"/>
        <v>N/A</v>
      </c>
      <c r="G11" s="23">
        <v>2359</v>
      </c>
      <c r="H11" s="27" t="str">
        <f t="shared" si="2"/>
        <v>N/A</v>
      </c>
      <c r="I11" s="8">
        <v>-28.9</v>
      </c>
      <c r="J11" s="8">
        <v>-22.2</v>
      </c>
      <c r="K11" s="28" t="s">
        <v>736</v>
      </c>
      <c r="L11" s="111" t="str">
        <f t="shared" si="3"/>
        <v>Yes</v>
      </c>
    </row>
    <row r="12" spans="1:12" x14ac:dyDescent="0.25">
      <c r="A12" s="144" t="s">
        <v>978</v>
      </c>
      <c r="B12" s="22" t="s">
        <v>213</v>
      </c>
      <c r="C12" s="23">
        <v>3548</v>
      </c>
      <c r="D12" s="27" t="str">
        <f t="shared" si="0"/>
        <v>N/A</v>
      </c>
      <c r="E12" s="23">
        <v>3027</v>
      </c>
      <c r="F12" s="27" t="str">
        <f t="shared" si="1"/>
        <v>N/A</v>
      </c>
      <c r="G12" s="23">
        <v>2602</v>
      </c>
      <c r="H12" s="27" t="str">
        <f t="shared" si="2"/>
        <v>N/A</v>
      </c>
      <c r="I12" s="8">
        <v>-14.7</v>
      </c>
      <c r="J12" s="8">
        <v>-14</v>
      </c>
      <c r="K12" s="28" t="s">
        <v>736</v>
      </c>
      <c r="L12" s="111" t="str">
        <f t="shared" si="3"/>
        <v>Yes</v>
      </c>
    </row>
    <row r="13" spans="1:12" x14ac:dyDescent="0.25">
      <c r="A13" s="144" t="s">
        <v>979</v>
      </c>
      <c r="B13" s="22" t="s">
        <v>213</v>
      </c>
      <c r="C13" s="23">
        <v>11</v>
      </c>
      <c r="D13" s="27" t="str">
        <f t="shared" si="0"/>
        <v>N/A</v>
      </c>
      <c r="E13" s="23">
        <v>11</v>
      </c>
      <c r="F13" s="27" t="str">
        <f t="shared" si="1"/>
        <v>N/A</v>
      </c>
      <c r="G13" s="23">
        <v>11</v>
      </c>
      <c r="H13" s="27" t="str">
        <f t="shared" si="2"/>
        <v>N/A</v>
      </c>
      <c r="I13" s="8">
        <v>50</v>
      </c>
      <c r="J13" s="8">
        <v>-33.299999999999997</v>
      </c>
      <c r="K13" s="28" t="s">
        <v>736</v>
      </c>
      <c r="L13" s="111" t="str">
        <f t="shared" si="3"/>
        <v>No</v>
      </c>
    </row>
    <row r="14" spans="1:12" x14ac:dyDescent="0.25">
      <c r="A14" s="144" t="s">
        <v>980</v>
      </c>
      <c r="B14" s="22" t="s">
        <v>213</v>
      </c>
      <c r="C14" s="23">
        <v>30</v>
      </c>
      <c r="D14" s="27" t="str">
        <f t="shared" si="0"/>
        <v>N/A</v>
      </c>
      <c r="E14" s="23">
        <v>24</v>
      </c>
      <c r="F14" s="27" t="str">
        <f t="shared" si="1"/>
        <v>N/A</v>
      </c>
      <c r="G14" s="23">
        <v>19</v>
      </c>
      <c r="H14" s="27" t="str">
        <f t="shared" si="2"/>
        <v>N/A</v>
      </c>
      <c r="I14" s="8">
        <v>-20</v>
      </c>
      <c r="J14" s="8">
        <v>-20.8</v>
      </c>
      <c r="K14" s="28" t="s">
        <v>736</v>
      </c>
      <c r="L14" s="111" t="str">
        <f t="shared" si="3"/>
        <v>Yes</v>
      </c>
    </row>
    <row r="15" spans="1:12" x14ac:dyDescent="0.25">
      <c r="A15" s="143" t="s">
        <v>981</v>
      </c>
      <c r="B15" s="22" t="s">
        <v>213</v>
      </c>
      <c r="C15" s="23">
        <v>0</v>
      </c>
      <c r="D15" s="27" t="str">
        <f t="shared" si="0"/>
        <v>N/A</v>
      </c>
      <c r="E15" s="23">
        <v>0</v>
      </c>
      <c r="F15" s="27" t="str">
        <f t="shared" si="1"/>
        <v>N/A</v>
      </c>
      <c r="G15" s="23">
        <v>0</v>
      </c>
      <c r="H15" s="27" t="str">
        <f t="shared" si="2"/>
        <v>N/A</v>
      </c>
      <c r="I15" s="8" t="s">
        <v>1748</v>
      </c>
      <c r="J15" s="8" t="s">
        <v>1748</v>
      </c>
      <c r="K15" s="28" t="s">
        <v>736</v>
      </c>
      <c r="L15" s="111" t="str">
        <f t="shared" si="3"/>
        <v>N/A</v>
      </c>
    </row>
    <row r="16" spans="1:12" x14ac:dyDescent="0.25">
      <c r="A16" s="143" t="s">
        <v>102</v>
      </c>
      <c r="B16" s="22" t="s">
        <v>213</v>
      </c>
      <c r="C16" s="23">
        <v>12056</v>
      </c>
      <c r="D16" s="27" t="str">
        <f t="shared" si="0"/>
        <v>N/A</v>
      </c>
      <c r="E16" s="23">
        <v>11847</v>
      </c>
      <c r="F16" s="27" t="str">
        <f t="shared" si="1"/>
        <v>N/A</v>
      </c>
      <c r="G16" s="23">
        <v>10711</v>
      </c>
      <c r="H16" s="27" t="str">
        <f t="shared" si="2"/>
        <v>N/A</v>
      </c>
      <c r="I16" s="8">
        <v>-1.73</v>
      </c>
      <c r="J16" s="8">
        <v>-9.59</v>
      </c>
      <c r="K16" s="28" t="s">
        <v>736</v>
      </c>
      <c r="L16" s="111" t="str">
        <f t="shared" si="3"/>
        <v>Yes</v>
      </c>
    </row>
    <row r="17" spans="1:12" x14ac:dyDescent="0.25">
      <c r="A17" s="143" t="s">
        <v>982</v>
      </c>
      <c r="B17" s="22" t="s">
        <v>213</v>
      </c>
      <c r="C17" s="23">
        <v>6785</v>
      </c>
      <c r="D17" s="27" t="str">
        <f t="shared" si="0"/>
        <v>N/A</v>
      </c>
      <c r="E17" s="23">
        <v>7097</v>
      </c>
      <c r="F17" s="27" t="str">
        <f t="shared" si="1"/>
        <v>N/A</v>
      </c>
      <c r="G17" s="23">
        <v>6705</v>
      </c>
      <c r="H17" s="27" t="str">
        <f t="shared" si="2"/>
        <v>N/A</v>
      </c>
      <c r="I17" s="8">
        <v>4.5979999999999999</v>
      </c>
      <c r="J17" s="8">
        <v>-5.52</v>
      </c>
      <c r="K17" s="28" t="s">
        <v>736</v>
      </c>
      <c r="L17" s="111" t="str">
        <f t="shared" si="3"/>
        <v>Yes</v>
      </c>
    </row>
    <row r="18" spans="1:12" x14ac:dyDescent="0.25">
      <c r="A18" s="143" t="s">
        <v>983</v>
      </c>
      <c r="B18" s="22" t="s">
        <v>213</v>
      </c>
      <c r="C18" s="23">
        <v>4253</v>
      </c>
      <c r="D18" s="27" t="str">
        <f t="shared" si="0"/>
        <v>N/A</v>
      </c>
      <c r="E18" s="23">
        <v>3720</v>
      </c>
      <c r="F18" s="27" t="str">
        <f t="shared" si="1"/>
        <v>N/A</v>
      </c>
      <c r="G18" s="23">
        <v>3017</v>
      </c>
      <c r="H18" s="27" t="str">
        <f t="shared" si="2"/>
        <v>N/A</v>
      </c>
      <c r="I18" s="8">
        <v>-12.5</v>
      </c>
      <c r="J18" s="8">
        <v>-18.899999999999999</v>
      </c>
      <c r="K18" s="28" t="s">
        <v>736</v>
      </c>
      <c r="L18" s="111" t="str">
        <f t="shared" si="3"/>
        <v>Yes</v>
      </c>
    </row>
    <row r="19" spans="1:12" x14ac:dyDescent="0.25">
      <c r="A19" s="143" t="s">
        <v>984</v>
      </c>
      <c r="B19" s="22" t="s">
        <v>213</v>
      </c>
      <c r="C19" s="23">
        <v>577</v>
      </c>
      <c r="D19" s="27" t="str">
        <f t="shared" si="0"/>
        <v>N/A</v>
      </c>
      <c r="E19" s="23">
        <v>569</v>
      </c>
      <c r="F19" s="27" t="str">
        <f t="shared" si="1"/>
        <v>N/A</v>
      </c>
      <c r="G19" s="23">
        <v>563</v>
      </c>
      <c r="H19" s="27" t="str">
        <f t="shared" si="2"/>
        <v>N/A</v>
      </c>
      <c r="I19" s="8">
        <v>-1.39</v>
      </c>
      <c r="J19" s="8">
        <v>-1.05</v>
      </c>
      <c r="K19" s="28" t="s">
        <v>736</v>
      </c>
      <c r="L19" s="111" t="str">
        <f t="shared" si="3"/>
        <v>Yes</v>
      </c>
    </row>
    <row r="20" spans="1:12" x14ac:dyDescent="0.25">
      <c r="A20" s="143" t="s">
        <v>985</v>
      </c>
      <c r="B20" s="22" t="s">
        <v>213</v>
      </c>
      <c r="C20" s="23">
        <v>441</v>
      </c>
      <c r="D20" s="27" t="str">
        <f t="shared" si="0"/>
        <v>N/A</v>
      </c>
      <c r="E20" s="23">
        <v>461</v>
      </c>
      <c r="F20" s="27" t="str">
        <f t="shared" si="1"/>
        <v>N/A</v>
      </c>
      <c r="G20" s="23">
        <v>425</v>
      </c>
      <c r="H20" s="27" t="str">
        <f t="shared" si="2"/>
        <v>N/A</v>
      </c>
      <c r="I20" s="8">
        <v>4.5350000000000001</v>
      </c>
      <c r="J20" s="8">
        <v>-7.81</v>
      </c>
      <c r="K20" s="28" t="s">
        <v>736</v>
      </c>
      <c r="L20" s="111" t="str">
        <f t="shared" si="3"/>
        <v>Yes</v>
      </c>
    </row>
    <row r="21" spans="1:12" x14ac:dyDescent="0.25">
      <c r="A21" s="134" t="s">
        <v>986</v>
      </c>
      <c r="B21" s="22" t="s">
        <v>213</v>
      </c>
      <c r="C21" s="23">
        <v>0</v>
      </c>
      <c r="D21" s="27" t="str">
        <f t="shared" si="0"/>
        <v>N/A</v>
      </c>
      <c r="E21" s="23">
        <v>0</v>
      </c>
      <c r="F21" s="27" t="str">
        <f t="shared" si="1"/>
        <v>N/A</v>
      </c>
      <c r="G21" s="23">
        <v>11</v>
      </c>
      <c r="H21" s="27" t="str">
        <f t="shared" si="2"/>
        <v>N/A</v>
      </c>
      <c r="I21" s="8" t="s">
        <v>1748</v>
      </c>
      <c r="J21" s="8" t="s">
        <v>1748</v>
      </c>
      <c r="K21" s="28" t="s">
        <v>736</v>
      </c>
      <c r="L21" s="111" t="str">
        <f t="shared" si="3"/>
        <v>N/A</v>
      </c>
    </row>
    <row r="22" spans="1:12" x14ac:dyDescent="0.25">
      <c r="A22" s="143" t="s">
        <v>1704</v>
      </c>
      <c r="B22" s="22" t="s">
        <v>213</v>
      </c>
      <c r="C22" s="23">
        <v>14469</v>
      </c>
      <c r="D22" s="27" t="str">
        <f t="shared" si="0"/>
        <v>N/A</v>
      </c>
      <c r="E22" s="23">
        <v>13271</v>
      </c>
      <c r="F22" s="27" t="str">
        <f t="shared" si="1"/>
        <v>N/A</v>
      </c>
      <c r="G22" s="23">
        <v>12802</v>
      </c>
      <c r="H22" s="27" t="str">
        <f t="shared" si="2"/>
        <v>N/A</v>
      </c>
      <c r="I22" s="8">
        <v>-8.2799999999999994</v>
      </c>
      <c r="J22" s="8">
        <v>-3.53</v>
      </c>
      <c r="K22" s="28" t="s">
        <v>736</v>
      </c>
      <c r="L22" s="111" t="str">
        <f t="shared" si="3"/>
        <v>Yes</v>
      </c>
    </row>
    <row r="23" spans="1:12" x14ac:dyDescent="0.25">
      <c r="A23" s="143" t="s">
        <v>987</v>
      </c>
      <c r="B23" s="22" t="s">
        <v>213</v>
      </c>
      <c r="C23" s="23">
        <v>7573</v>
      </c>
      <c r="D23" s="27" t="str">
        <f t="shared" si="0"/>
        <v>N/A</v>
      </c>
      <c r="E23" s="23">
        <v>6635</v>
      </c>
      <c r="F23" s="27" t="str">
        <f t="shared" si="1"/>
        <v>N/A</v>
      </c>
      <c r="G23" s="23">
        <v>6488</v>
      </c>
      <c r="H23" s="27" t="str">
        <f t="shared" si="2"/>
        <v>N/A</v>
      </c>
      <c r="I23" s="8">
        <v>-12.4</v>
      </c>
      <c r="J23" s="8">
        <v>-2.2200000000000002</v>
      </c>
      <c r="K23" s="28" t="s">
        <v>736</v>
      </c>
      <c r="L23" s="111" t="str">
        <f t="shared" si="3"/>
        <v>Yes</v>
      </c>
    </row>
    <row r="24" spans="1:12" x14ac:dyDescent="0.25">
      <c r="A24" s="143" t="s">
        <v>988</v>
      </c>
      <c r="B24" s="22" t="s">
        <v>213</v>
      </c>
      <c r="C24" s="23">
        <v>0</v>
      </c>
      <c r="D24" s="27" t="str">
        <f t="shared" si="0"/>
        <v>N/A</v>
      </c>
      <c r="E24" s="23">
        <v>0</v>
      </c>
      <c r="F24" s="27" t="str">
        <f t="shared" si="1"/>
        <v>N/A</v>
      </c>
      <c r="G24" s="23">
        <v>0</v>
      </c>
      <c r="H24" s="27" t="str">
        <f t="shared" si="2"/>
        <v>N/A</v>
      </c>
      <c r="I24" s="8" t="s">
        <v>1748</v>
      </c>
      <c r="J24" s="8" t="s">
        <v>1748</v>
      </c>
      <c r="K24" s="28" t="s">
        <v>736</v>
      </c>
      <c r="L24" s="111" t="str">
        <f t="shared" si="3"/>
        <v>N/A</v>
      </c>
    </row>
    <row r="25" spans="1:12" x14ac:dyDescent="0.25">
      <c r="A25" s="143" t="s">
        <v>989</v>
      </c>
      <c r="B25" s="22" t="s">
        <v>213</v>
      </c>
      <c r="C25" s="23">
        <v>1072</v>
      </c>
      <c r="D25" s="27" t="str">
        <f t="shared" si="0"/>
        <v>N/A</v>
      </c>
      <c r="E25" s="23">
        <v>957</v>
      </c>
      <c r="F25" s="27" t="str">
        <f t="shared" si="1"/>
        <v>N/A</v>
      </c>
      <c r="G25" s="23">
        <v>889</v>
      </c>
      <c r="H25" s="27" t="str">
        <f t="shared" si="2"/>
        <v>N/A</v>
      </c>
      <c r="I25" s="8">
        <v>-10.7</v>
      </c>
      <c r="J25" s="8">
        <v>-7.11</v>
      </c>
      <c r="K25" s="28" t="s">
        <v>736</v>
      </c>
      <c r="L25" s="111" t="str">
        <f t="shared" si="3"/>
        <v>Yes</v>
      </c>
    </row>
    <row r="26" spans="1:12" x14ac:dyDescent="0.25">
      <c r="A26" s="143" t="s">
        <v>990</v>
      </c>
      <c r="B26" s="22" t="s">
        <v>213</v>
      </c>
      <c r="C26" s="23">
        <v>4537</v>
      </c>
      <c r="D26" s="27" t="str">
        <f t="shared" si="0"/>
        <v>N/A</v>
      </c>
      <c r="E26" s="23">
        <v>4429</v>
      </c>
      <c r="F26" s="27" t="str">
        <f t="shared" si="1"/>
        <v>N/A</v>
      </c>
      <c r="G26" s="23">
        <v>4113</v>
      </c>
      <c r="H26" s="27" t="str">
        <f t="shared" si="2"/>
        <v>N/A</v>
      </c>
      <c r="I26" s="8">
        <v>-2.38</v>
      </c>
      <c r="J26" s="8">
        <v>-7.13</v>
      </c>
      <c r="K26" s="28" t="s">
        <v>736</v>
      </c>
      <c r="L26" s="111" t="str">
        <f t="shared" si="3"/>
        <v>Yes</v>
      </c>
    </row>
    <row r="27" spans="1:12" x14ac:dyDescent="0.25">
      <c r="A27" s="143" t="s">
        <v>991</v>
      </c>
      <c r="B27" s="22" t="s">
        <v>213</v>
      </c>
      <c r="C27" s="23">
        <v>288</v>
      </c>
      <c r="D27" s="27" t="str">
        <f t="shared" si="0"/>
        <v>N/A</v>
      </c>
      <c r="E27" s="23">
        <v>298</v>
      </c>
      <c r="F27" s="27" t="str">
        <f t="shared" si="1"/>
        <v>N/A</v>
      </c>
      <c r="G27" s="23">
        <v>455</v>
      </c>
      <c r="H27" s="27" t="str">
        <f t="shared" si="2"/>
        <v>N/A</v>
      </c>
      <c r="I27" s="8">
        <v>3.472</v>
      </c>
      <c r="J27" s="8">
        <v>52.68</v>
      </c>
      <c r="K27" s="28" t="s">
        <v>736</v>
      </c>
      <c r="L27" s="111" t="str">
        <f t="shared" si="3"/>
        <v>No</v>
      </c>
    </row>
    <row r="28" spans="1:12" x14ac:dyDescent="0.25">
      <c r="A28" s="162" t="s">
        <v>992</v>
      </c>
      <c r="B28" s="22" t="s">
        <v>213</v>
      </c>
      <c r="C28" s="23">
        <v>925</v>
      </c>
      <c r="D28" s="27" t="str">
        <f t="shared" si="0"/>
        <v>N/A</v>
      </c>
      <c r="E28" s="23">
        <v>868</v>
      </c>
      <c r="F28" s="27" t="str">
        <f t="shared" si="1"/>
        <v>N/A</v>
      </c>
      <c r="G28" s="23">
        <v>823</v>
      </c>
      <c r="H28" s="27" t="str">
        <f t="shared" si="2"/>
        <v>N/A</v>
      </c>
      <c r="I28" s="8">
        <v>-6.16</v>
      </c>
      <c r="J28" s="8">
        <v>-5.18</v>
      </c>
      <c r="K28" s="28" t="s">
        <v>736</v>
      </c>
      <c r="L28" s="111" t="str">
        <f t="shared" si="3"/>
        <v>Yes</v>
      </c>
    </row>
    <row r="29" spans="1:12" x14ac:dyDescent="0.25">
      <c r="A29" s="162" t="s">
        <v>993</v>
      </c>
      <c r="B29" s="22" t="s">
        <v>213</v>
      </c>
      <c r="C29" s="23">
        <v>74</v>
      </c>
      <c r="D29" s="27" t="str">
        <f t="shared" si="0"/>
        <v>N/A</v>
      </c>
      <c r="E29" s="23">
        <v>84</v>
      </c>
      <c r="F29" s="27" t="str">
        <f t="shared" si="1"/>
        <v>N/A</v>
      </c>
      <c r="G29" s="23">
        <v>34</v>
      </c>
      <c r="H29" s="27" t="str">
        <f t="shared" si="2"/>
        <v>N/A</v>
      </c>
      <c r="I29" s="8">
        <v>13.51</v>
      </c>
      <c r="J29" s="8">
        <v>-59.5</v>
      </c>
      <c r="K29" s="28" t="s">
        <v>736</v>
      </c>
      <c r="L29" s="111" t="str">
        <f t="shared" si="3"/>
        <v>No</v>
      </c>
    </row>
    <row r="30" spans="1:12" x14ac:dyDescent="0.25">
      <c r="A30" s="162" t="s">
        <v>106</v>
      </c>
      <c r="B30" s="22" t="s">
        <v>213</v>
      </c>
      <c r="C30" s="23">
        <v>18714</v>
      </c>
      <c r="D30" s="27" t="str">
        <f t="shared" si="0"/>
        <v>N/A</v>
      </c>
      <c r="E30" s="23">
        <v>19048</v>
      </c>
      <c r="F30" s="27" t="str">
        <f t="shared" si="1"/>
        <v>N/A</v>
      </c>
      <c r="G30" s="23">
        <v>20510</v>
      </c>
      <c r="H30" s="27" t="str">
        <f t="shared" si="2"/>
        <v>N/A</v>
      </c>
      <c r="I30" s="8">
        <v>1.7849999999999999</v>
      </c>
      <c r="J30" s="8">
        <v>7.6749999999999998</v>
      </c>
      <c r="K30" s="28" t="s">
        <v>736</v>
      </c>
      <c r="L30" s="111" t="str">
        <f t="shared" si="3"/>
        <v>Yes</v>
      </c>
    </row>
    <row r="31" spans="1:12" x14ac:dyDescent="0.25">
      <c r="A31" s="174" t="s">
        <v>994</v>
      </c>
      <c r="B31" s="22" t="s">
        <v>213</v>
      </c>
      <c r="C31" s="23">
        <v>7479</v>
      </c>
      <c r="D31" s="27" t="str">
        <f t="shared" si="0"/>
        <v>N/A</v>
      </c>
      <c r="E31" s="23">
        <v>6741</v>
      </c>
      <c r="F31" s="27" t="str">
        <f t="shared" si="1"/>
        <v>N/A</v>
      </c>
      <c r="G31" s="23">
        <v>6180</v>
      </c>
      <c r="H31" s="27" t="str">
        <f t="shared" si="2"/>
        <v>N/A</v>
      </c>
      <c r="I31" s="8">
        <v>-9.8699999999999992</v>
      </c>
      <c r="J31" s="8">
        <v>-8.32</v>
      </c>
      <c r="K31" s="28" t="s">
        <v>736</v>
      </c>
      <c r="L31" s="111" t="str">
        <f t="shared" si="3"/>
        <v>Yes</v>
      </c>
    </row>
    <row r="32" spans="1:12" x14ac:dyDescent="0.25">
      <c r="A32" s="174" t="s">
        <v>995</v>
      </c>
      <c r="B32" s="22" t="s">
        <v>213</v>
      </c>
      <c r="C32" s="23">
        <v>0</v>
      </c>
      <c r="D32" s="27" t="str">
        <f t="shared" si="0"/>
        <v>N/A</v>
      </c>
      <c r="E32" s="23">
        <v>0</v>
      </c>
      <c r="F32" s="27" t="str">
        <f t="shared" si="1"/>
        <v>N/A</v>
      </c>
      <c r="G32" s="23">
        <v>0</v>
      </c>
      <c r="H32" s="27" t="str">
        <f t="shared" si="2"/>
        <v>N/A</v>
      </c>
      <c r="I32" s="8" t="s">
        <v>1748</v>
      </c>
      <c r="J32" s="8" t="s">
        <v>1748</v>
      </c>
      <c r="K32" s="28" t="s">
        <v>736</v>
      </c>
      <c r="L32" s="111" t="str">
        <f t="shared" si="3"/>
        <v>N/A</v>
      </c>
    </row>
    <row r="33" spans="1:12" x14ac:dyDescent="0.25">
      <c r="A33" s="174" t="s">
        <v>996</v>
      </c>
      <c r="B33" s="22" t="s">
        <v>213</v>
      </c>
      <c r="C33" s="23">
        <v>2873</v>
      </c>
      <c r="D33" s="27" t="str">
        <f t="shared" si="0"/>
        <v>N/A</v>
      </c>
      <c r="E33" s="23">
        <v>2682</v>
      </c>
      <c r="F33" s="27" t="str">
        <f t="shared" si="1"/>
        <v>N/A</v>
      </c>
      <c r="G33" s="23">
        <v>2636</v>
      </c>
      <c r="H33" s="27" t="str">
        <f t="shared" si="2"/>
        <v>N/A</v>
      </c>
      <c r="I33" s="8">
        <v>-6.65</v>
      </c>
      <c r="J33" s="8">
        <v>-1.72</v>
      </c>
      <c r="K33" s="28" t="s">
        <v>736</v>
      </c>
      <c r="L33" s="111" t="str">
        <f t="shared" si="3"/>
        <v>Yes</v>
      </c>
    </row>
    <row r="34" spans="1:12" x14ac:dyDescent="0.25">
      <c r="A34" s="174" t="s">
        <v>997</v>
      </c>
      <c r="B34" s="22" t="s">
        <v>213</v>
      </c>
      <c r="C34" s="23">
        <v>1568</v>
      </c>
      <c r="D34" s="27" t="str">
        <f t="shared" si="0"/>
        <v>N/A</v>
      </c>
      <c r="E34" s="23">
        <v>1605</v>
      </c>
      <c r="F34" s="27" t="str">
        <f t="shared" si="1"/>
        <v>N/A</v>
      </c>
      <c r="G34" s="23">
        <v>1199</v>
      </c>
      <c r="H34" s="27" t="str">
        <f t="shared" si="2"/>
        <v>N/A</v>
      </c>
      <c r="I34" s="8">
        <v>2.36</v>
      </c>
      <c r="J34" s="8">
        <v>-25.3</v>
      </c>
      <c r="K34" s="28" t="s">
        <v>736</v>
      </c>
      <c r="L34" s="111" t="str">
        <f t="shared" si="3"/>
        <v>Yes</v>
      </c>
    </row>
    <row r="35" spans="1:12" x14ac:dyDescent="0.25">
      <c r="A35" s="174" t="s">
        <v>998</v>
      </c>
      <c r="B35" s="22" t="s">
        <v>213</v>
      </c>
      <c r="C35" s="23">
        <v>493</v>
      </c>
      <c r="D35" s="27" t="str">
        <f t="shared" si="0"/>
        <v>N/A</v>
      </c>
      <c r="E35" s="23">
        <v>501</v>
      </c>
      <c r="F35" s="27" t="str">
        <f t="shared" si="1"/>
        <v>N/A</v>
      </c>
      <c r="G35" s="23">
        <v>540</v>
      </c>
      <c r="H35" s="27" t="str">
        <f t="shared" si="2"/>
        <v>N/A</v>
      </c>
      <c r="I35" s="8">
        <v>1.623</v>
      </c>
      <c r="J35" s="8">
        <v>7.7839999999999998</v>
      </c>
      <c r="K35" s="28" t="s">
        <v>736</v>
      </c>
      <c r="L35" s="111" t="str">
        <f t="shared" si="3"/>
        <v>Yes</v>
      </c>
    </row>
    <row r="36" spans="1:12" x14ac:dyDescent="0.25">
      <c r="A36" s="174" t="s">
        <v>999</v>
      </c>
      <c r="B36" s="22" t="s">
        <v>213</v>
      </c>
      <c r="C36" s="23">
        <v>6301</v>
      </c>
      <c r="D36" s="27" t="str">
        <f t="shared" si="0"/>
        <v>N/A</v>
      </c>
      <c r="E36" s="23">
        <v>7519</v>
      </c>
      <c r="F36" s="27" t="str">
        <f t="shared" si="1"/>
        <v>N/A</v>
      </c>
      <c r="G36" s="23">
        <v>9955</v>
      </c>
      <c r="H36" s="27" t="str">
        <f t="shared" si="2"/>
        <v>N/A</v>
      </c>
      <c r="I36" s="8">
        <v>19.329999999999998</v>
      </c>
      <c r="J36" s="8">
        <v>32.4</v>
      </c>
      <c r="K36" s="28" t="s">
        <v>736</v>
      </c>
      <c r="L36" s="111" t="str">
        <f t="shared" si="3"/>
        <v>No</v>
      </c>
    </row>
    <row r="37" spans="1:12" x14ac:dyDescent="0.25">
      <c r="A37" s="174" t="s">
        <v>122</v>
      </c>
      <c r="B37" s="22" t="s">
        <v>213</v>
      </c>
      <c r="C37" s="23">
        <v>427</v>
      </c>
      <c r="D37" s="27" t="str">
        <f t="shared" si="0"/>
        <v>N/A</v>
      </c>
      <c r="E37" s="23">
        <v>313</v>
      </c>
      <c r="F37" s="27" t="str">
        <f t="shared" si="1"/>
        <v>N/A</v>
      </c>
      <c r="G37" s="23">
        <v>289</v>
      </c>
      <c r="H37" s="27" t="str">
        <f t="shared" si="2"/>
        <v>N/A</v>
      </c>
      <c r="I37" s="8">
        <v>-26.7</v>
      </c>
      <c r="J37" s="8">
        <v>-7.67</v>
      </c>
      <c r="K37" s="28" t="s">
        <v>736</v>
      </c>
      <c r="L37" s="111" t="str">
        <f t="shared" si="3"/>
        <v>Yes</v>
      </c>
    </row>
    <row r="38" spans="1:12" x14ac:dyDescent="0.25">
      <c r="A38" s="174" t="s">
        <v>84</v>
      </c>
      <c r="B38" s="22" t="s">
        <v>213</v>
      </c>
      <c r="C38" s="29">
        <v>860242322</v>
      </c>
      <c r="D38" s="27" t="str">
        <f t="shared" si="0"/>
        <v>N/A</v>
      </c>
      <c r="E38" s="29">
        <v>840235644</v>
      </c>
      <c r="F38" s="27" t="str">
        <f t="shared" si="1"/>
        <v>N/A</v>
      </c>
      <c r="G38" s="29">
        <v>849699995</v>
      </c>
      <c r="H38" s="27" t="str">
        <f t="shared" si="2"/>
        <v>N/A</v>
      </c>
      <c r="I38" s="8">
        <v>-2.33</v>
      </c>
      <c r="J38" s="8">
        <v>1.1259999999999999</v>
      </c>
      <c r="K38" s="28" t="s">
        <v>736</v>
      </c>
      <c r="L38" s="111" t="str">
        <f t="shared" si="3"/>
        <v>Yes</v>
      </c>
    </row>
    <row r="39" spans="1:12" x14ac:dyDescent="0.25">
      <c r="A39" s="174" t="s">
        <v>1288</v>
      </c>
      <c r="B39" s="22" t="s">
        <v>213</v>
      </c>
      <c r="C39" s="29">
        <v>16204.692800000001</v>
      </c>
      <c r="D39" s="27" t="str">
        <f t="shared" si="0"/>
        <v>N/A</v>
      </c>
      <c r="E39" s="29">
        <v>16720.441853</v>
      </c>
      <c r="F39" s="27" t="str">
        <f t="shared" si="1"/>
        <v>N/A</v>
      </c>
      <c r="G39" s="29">
        <v>17339.046934000002</v>
      </c>
      <c r="H39" s="27" t="str">
        <f t="shared" si="2"/>
        <v>N/A</v>
      </c>
      <c r="I39" s="8">
        <v>3.1829999999999998</v>
      </c>
      <c r="J39" s="8">
        <v>3.7</v>
      </c>
      <c r="K39" s="28" t="s">
        <v>736</v>
      </c>
      <c r="L39" s="111" t="str">
        <f t="shared" si="3"/>
        <v>Yes</v>
      </c>
    </row>
    <row r="40" spans="1:12" x14ac:dyDescent="0.25">
      <c r="A40" s="174" t="s">
        <v>1289</v>
      </c>
      <c r="B40" s="22" t="s">
        <v>213</v>
      </c>
      <c r="C40" s="29">
        <v>34280.797082999998</v>
      </c>
      <c r="D40" s="27" t="str">
        <f>IF($B40="N/A","N/A",IF(C40&gt;10,"No",IF(C40&lt;-10,"No","Yes")))</f>
        <v>N/A</v>
      </c>
      <c r="E40" s="29">
        <v>36376.986924999997</v>
      </c>
      <c r="F40" s="27" t="str">
        <f>IF($B40="N/A","N/A",IF(E40&gt;10,"No",IF(E40&lt;-10,"No","Yes")))</f>
        <v>N/A</v>
      </c>
      <c r="G40" s="29">
        <v>37569.08498</v>
      </c>
      <c r="H40" s="27" t="str">
        <f>IF($B40="N/A","N/A",IF(G40&gt;10,"No",IF(G40&lt;-10,"No","Yes")))</f>
        <v>N/A</v>
      </c>
      <c r="I40" s="8">
        <v>6.1150000000000002</v>
      </c>
      <c r="J40" s="8">
        <v>3.2770000000000001</v>
      </c>
      <c r="K40" s="28" t="s">
        <v>736</v>
      </c>
      <c r="L40" s="111" t="str">
        <f>IF(J40="Div by 0", "N/A", IF(K40="N/A","N/A", IF(J40&gt;VALUE(MID(K40,1,2)), "No", IF(J40&lt;-1*VALUE(MID(K40,1,2)), "No", "Yes"))))</f>
        <v>Yes</v>
      </c>
    </row>
    <row r="41" spans="1:12" x14ac:dyDescent="0.25">
      <c r="A41" s="174" t="s">
        <v>107</v>
      </c>
      <c r="B41" s="22" t="s">
        <v>213</v>
      </c>
      <c r="C41" s="29">
        <v>966232</v>
      </c>
      <c r="D41" s="27" t="str">
        <f t="shared" ref="D41:D44" si="4">IF($B41="N/A","N/A",IF(C41&gt;10,"No",IF(C41&lt;-10,"No","Yes")))</f>
        <v>N/A</v>
      </c>
      <c r="E41" s="29">
        <v>811460</v>
      </c>
      <c r="F41" s="27" t="str">
        <f t="shared" ref="F41:F44" si="5">IF($B41="N/A","N/A",IF(E41&gt;10,"No",IF(E41&lt;-10,"No","Yes")))</f>
        <v>N/A</v>
      </c>
      <c r="G41" s="29">
        <v>7004566</v>
      </c>
      <c r="H41" s="27" t="str">
        <f t="shared" ref="H41:H44" si="6">IF($B41="N/A","N/A",IF(G41&gt;10,"No",IF(G41&lt;-10,"No","Yes")))</f>
        <v>N/A</v>
      </c>
      <c r="I41" s="8">
        <v>-16</v>
      </c>
      <c r="J41" s="8">
        <v>763.2</v>
      </c>
      <c r="K41" s="28" t="s">
        <v>736</v>
      </c>
      <c r="L41" s="111" t="str">
        <f t="shared" ref="L41:L43" si="7">IF(J41="Div by 0", "N/A", IF(K41="N/A","N/A", IF(J41&gt;VALUE(MID(K41,1,2)), "No", IF(J41&lt;-1*VALUE(MID(K41,1,2)), "No", "Yes"))))</f>
        <v>No</v>
      </c>
    </row>
    <row r="42" spans="1:12" x14ac:dyDescent="0.25">
      <c r="A42" s="174" t="s">
        <v>158</v>
      </c>
      <c r="B42" s="30" t="s">
        <v>217</v>
      </c>
      <c r="C42" s="1">
        <v>489</v>
      </c>
      <c r="D42" s="27" t="str">
        <f>IF($B42="N/A","N/A",IF(C42&gt;0,"No",IF(C42&lt;0,"No","Yes")))</f>
        <v>No</v>
      </c>
      <c r="E42" s="1">
        <v>490</v>
      </c>
      <c r="F42" s="27" t="str">
        <f>IF($B42="N/A","N/A",IF(E42&gt;0,"No",IF(E42&lt;0,"No","Yes")))</f>
        <v>No</v>
      </c>
      <c r="G42" s="1">
        <v>3005</v>
      </c>
      <c r="H42" s="27" t="str">
        <f>IF($B42="N/A","N/A",IF(G42&gt;0,"No",IF(G42&lt;0,"No","Yes")))</f>
        <v>No</v>
      </c>
      <c r="I42" s="8">
        <v>0.20449999999999999</v>
      </c>
      <c r="J42" s="8">
        <v>513.29999999999995</v>
      </c>
      <c r="K42" s="28" t="s">
        <v>736</v>
      </c>
      <c r="L42" s="111" t="str">
        <f t="shared" si="7"/>
        <v>No</v>
      </c>
    </row>
    <row r="43" spans="1:12" x14ac:dyDescent="0.25">
      <c r="A43" s="174" t="s">
        <v>156</v>
      </c>
      <c r="B43" s="22" t="s">
        <v>213</v>
      </c>
      <c r="C43" s="29">
        <v>966232</v>
      </c>
      <c r="D43" s="27" t="str">
        <f t="shared" si="4"/>
        <v>N/A</v>
      </c>
      <c r="E43" s="29">
        <v>811460</v>
      </c>
      <c r="F43" s="27" t="str">
        <f t="shared" si="5"/>
        <v>N/A</v>
      </c>
      <c r="G43" s="29">
        <v>7004566</v>
      </c>
      <c r="H43" s="27" t="str">
        <f t="shared" si="6"/>
        <v>N/A</v>
      </c>
      <c r="I43" s="8">
        <v>-16</v>
      </c>
      <c r="J43" s="8">
        <v>763.2</v>
      </c>
      <c r="K43" s="28" t="s">
        <v>736</v>
      </c>
      <c r="L43" s="111" t="str">
        <f t="shared" si="7"/>
        <v>No</v>
      </c>
    </row>
    <row r="44" spans="1:12" x14ac:dyDescent="0.25">
      <c r="A44" s="174" t="s">
        <v>1290</v>
      </c>
      <c r="B44" s="22" t="s">
        <v>213</v>
      </c>
      <c r="C44" s="29">
        <v>1975.9345602999999</v>
      </c>
      <c r="D44" s="27" t="str">
        <f t="shared" si="4"/>
        <v>N/A</v>
      </c>
      <c r="E44" s="29">
        <v>1656.0408163</v>
      </c>
      <c r="F44" s="27" t="str">
        <f t="shared" si="5"/>
        <v>N/A</v>
      </c>
      <c r="G44" s="29">
        <v>2330.9703826999998</v>
      </c>
      <c r="H44" s="27" t="str">
        <f t="shared" si="6"/>
        <v>N/A</v>
      </c>
      <c r="I44" s="8">
        <v>-16.2</v>
      </c>
      <c r="J44" s="8">
        <v>40.76</v>
      </c>
      <c r="K44" s="28" t="s">
        <v>736</v>
      </c>
      <c r="L44" s="111" t="str">
        <f>IF(J44="Div by 0", "N/A", IF(OR(J44="N/A",K44="N/A"),"N/A", IF(J44&gt;VALUE(MID(K44,1,2)), "No", IF(J44&lt;-1*VALUE(MID(K44,1,2)), "No", "Yes"))))</f>
        <v>No</v>
      </c>
    </row>
    <row r="45" spans="1:12" x14ac:dyDescent="0.25">
      <c r="A45" s="174" t="s">
        <v>1291</v>
      </c>
      <c r="B45" s="22" t="s">
        <v>213</v>
      </c>
      <c r="C45" s="29">
        <v>18185.813814000001</v>
      </c>
      <c r="D45" s="27" t="str">
        <f t="shared" ref="D45:D71" si="8">IF($B45="N/A","N/A",IF(C45&gt;10,"No",IF(C45&lt;-10,"No","Yes")))</f>
        <v>N/A</v>
      </c>
      <c r="E45" s="29">
        <v>19829.296088999999</v>
      </c>
      <c r="F45" s="27" t="str">
        <f t="shared" ref="F45:F71" si="9">IF($B45="N/A","N/A",IF(E45&gt;10,"No",IF(E45&lt;-10,"No","Yes")))</f>
        <v>N/A</v>
      </c>
      <c r="G45" s="29">
        <v>20961.794258999998</v>
      </c>
      <c r="H45" s="27" t="str">
        <f t="shared" ref="H45:H71" si="10">IF($B45="N/A","N/A",IF(G45&gt;10,"No",IF(G45&lt;-10,"No","Yes")))</f>
        <v>N/A</v>
      </c>
      <c r="I45" s="8">
        <v>9.0370000000000008</v>
      </c>
      <c r="J45" s="8">
        <v>5.7110000000000003</v>
      </c>
      <c r="K45" s="28" t="s">
        <v>736</v>
      </c>
      <c r="L45" s="111" t="str">
        <f t="shared" ref="L45:L71" si="11">IF(J45="Div by 0", "N/A", IF(K45="N/A","N/A", IF(J45&gt;VALUE(MID(K45,1,2)), "No", IF(J45&lt;-1*VALUE(MID(K45,1,2)), "No", "Yes"))))</f>
        <v>Yes</v>
      </c>
    </row>
    <row r="46" spans="1:12" x14ac:dyDescent="0.25">
      <c r="A46" s="174" t="s">
        <v>1292</v>
      </c>
      <c r="B46" s="22" t="s">
        <v>213</v>
      </c>
      <c r="C46" s="29">
        <v>21477.436138000001</v>
      </c>
      <c r="D46" s="27" t="str">
        <f t="shared" si="8"/>
        <v>N/A</v>
      </c>
      <c r="E46" s="29">
        <v>25001.785950000001</v>
      </c>
      <c r="F46" s="27" t="str">
        <f t="shared" si="9"/>
        <v>N/A</v>
      </c>
      <c r="G46" s="29">
        <v>27159.87198</v>
      </c>
      <c r="H46" s="27" t="str">
        <f t="shared" si="10"/>
        <v>N/A</v>
      </c>
      <c r="I46" s="8">
        <v>16.41</v>
      </c>
      <c r="J46" s="8">
        <v>8.6319999999999997</v>
      </c>
      <c r="K46" s="28" t="s">
        <v>736</v>
      </c>
      <c r="L46" s="111" t="str">
        <f t="shared" si="11"/>
        <v>Yes</v>
      </c>
    </row>
    <row r="47" spans="1:12" x14ac:dyDescent="0.25">
      <c r="A47" s="174" t="s">
        <v>1293</v>
      </c>
      <c r="B47" s="22" t="s">
        <v>213</v>
      </c>
      <c r="C47" s="29">
        <v>14091.295096</v>
      </c>
      <c r="D47" s="27" t="str">
        <f t="shared" si="8"/>
        <v>N/A</v>
      </c>
      <c r="E47" s="29">
        <v>14474.671292000001</v>
      </c>
      <c r="F47" s="27" t="str">
        <f t="shared" si="9"/>
        <v>N/A</v>
      </c>
      <c r="G47" s="29">
        <v>15220.64681</v>
      </c>
      <c r="H47" s="27" t="str">
        <f t="shared" si="10"/>
        <v>N/A</v>
      </c>
      <c r="I47" s="8">
        <v>2.7210000000000001</v>
      </c>
      <c r="J47" s="8">
        <v>5.1539999999999999</v>
      </c>
      <c r="K47" s="28" t="s">
        <v>736</v>
      </c>
      <c r="L47" s="111" t="str">
        <f t="shared" si="11"/>
        <v>Yes</v>
      </c>
    </row>
    <row r="48" spans="1:12" x14ac:dyDescent="0.25">
      <c r="A48" s="174" t="s">
        <v>1294</v>
      </c>
      <c r="B48" s="22" t="s">
        <v>213</v>
      </c>
      <c r="C48" s="29">
        <v>4685.5</v>
      </c>
      <c r="D48" s="27" t="str">
        <f t="shared" si="8"/>
        <v>N/A</v>
      </c>
      <c r="E48" s="29">
        <v>3261</v>
      </c>
      <c r="F48" s="27" t="str">
        <f t="shared" si="9"/>
        <v>N/A</v>
      </c>
      <c r="G48" s="29">
        <v>963.5</v>
      </c>
      <c r="H48" s="27" t="str">
        <f t="shared" si="10"/>
        <v>N/A</v>
      </c>
      <c r="I48" s="8">
        <v>-30.4</v>
      </c>
      <c r="J48" s="8">
        <v>-70.5</v>
      </c>
      <c r="K48" s="28" t="s">
        <v>736</v>
      </c>
      <c r="L48" s="111" t="str">
        <f t="shared" si="11"/>
        <v>No</v>
      </c>
    </row>
    <row r="49" spans="1:12" x14ac:dyDescent="0.25">
      <c r="A49" s="174" t="s">
        <v>1295</v>
      </c>
      <c r="B49" s="22" t="s">
        <v>213</v>
      </c>
      <c r="C49" s="29">
        <v>35152.5</v>
      </c>
      <c r="D49" s="27" t="str">
        <f t="shared" si="8"/>
        <v>N/A</v>
      </c>
      <c r="E49" s="29">
        <v>43794.5</v>
      </c>
      <c r="F49" s="27" t="str">
        <f t="shared" si="9"/>
        <v>N/A</v>
      </c>
      <c r="G49" s="29">
        <v>39761.631579000001</v>
      </c>
      <c r="H49" s="27" t="str">
        <f t="shared" si="10"/>
        <v>N/A</v>
      </c>
      <c r="I49" s="8">
        <v>24.58</v>
      </c>
      <c r="J49" s="8">
        <v>-9.2100000000000009</v>
      </c>
      <c r="K49" s="28" t="s">
        <v>736</v>
      </c>
      <c r="L49" s="111" t="str">
        <f t="shared" si="11"/>
        <v>Yes</v>
      </c>
    </row>
    <row r="50" spans="1:12" x14ac:dyDescent="0.25">
      <c r="A50" s="174" t="s">
        <v>1296</v>
      </c>
      <c r="B50" s="22" t="s">
        <v>213</v>
      </c>
      <c r="C50" s="29" t="s">
        <v>1748</v>
      </c>
      <c r="D50" s="27" t="str">
        <f t="shared" si="8"/>
        <v>N/A</v>
      </c>
      <c r="E50" s="29" t="s">
        <v>1748</v>
      </c>
      <c r="F50" s="27" t="str">
        <f t="shared" si="9"/>
        <v>N/A</v>
      </c>
      <c r="G50" s="29" t="s">
        <v>1748</v>
      </c>
      <c r="H50" s="27" t="str">
        <f t="shared" si="10"/>
        <v>N/A</v>
      </c>
      <c r="I50" s="8" t="s">
        <v>1748</v>
      </c>
      <c r="J50" s="8" t="s">
        <v>1748</v>
      </c>
      <c r="K50" s="28" t="s">
        <v>736</v>
      </c>
      <c r="L50" s="111" t="str">
        <f t="shared" si="11"/>
        <v>N/A</v>
      </c>
    </row>
    <row r="51" spans="1:12" x14ac:dyDescent="0.25">
      <c r="A51" s="174" t="s">
        <v>1297</v>
      </c>
      <c r="B51" s="22" t="s">
        <v>213</v>
      </c>
      <c r="C51" s="29">
        <v>47882.075563999999</v>
      </c>
      <c r="D51" s="27" t="str">
        <f t="shared" si="8"/>
        <v>N/A</v>
      </c>
      <c r="E51" s="29">
        <v>49227.685574000003</v>
      </c>
      <c r="F51" s="27" t="str">
        <f t="shared" si="9"/>
        <v>N/A</v>
      </c>
      <c r="G51" s="29">
        <v>55428.833442000003</v>
      </c>
      <c r="H51" s="27" t="str">
        <f t="shared" si="10"/>
        <v>N/A</v>
      </c>
      <c r="I51" s="8">
        <v>2.81</v>
      </c>
      <c r="J51" s="8">
        <v>12.6</v>
      </c>
      <c r="K51" s="28" t="s">
        <v>736</v>
      </c>
      <c r="L51" s="111" t="str">
        <f t="shared" si="11"/>
        <v>Yes</v>
      </c>
    </row>
    <row r="52" spans="1:12" x14ac:dyDescent="0.25">
      <c r="A52" s="174" t="s">
        <v>1298</v>
      </c>
      <c r="B52" s="22" t="s">
        <v>213</v>
      </c>
      <c r="C52" s="29">
        <v>57507.570376000003</v>
      </c>
      <c r="D52" s="27" t="str">
        <f t="shared" si="8"/>
        <v>N/A</v>
      </c>
      <c r="E52" s="29">
        <v>57488.208961999997</v>
      </c>
      <c r="F52" s="27" t="str">
        <f t="shared" si="9"/>
        <v>N/A</v>
      </c>
      <c r="G52" s="29">
        <v>64069.898136000003</v>
      </c>
      <c r="H52" s="27" t="str">
        <f t="shared" si="10"/>
        <v>N/A</v>
      </c>
      <c r="I52" s="8">
        <v>-3.4000000000000002E-2</v>
      </c>
      <c r="J52" s="8">
        <v>11.45</v>
      </c>
      <c r="K52" s="28" t="s">
        <v>736</v>
      </c>
      <c r="L52" s="111" t="str">
        <f t="shared" si="11"/>
        <v>Yes</v>
      </c>
    </row>
    <row r="53" spans="1:12" x14ac:dyDescent="0.25">
      <c r="A53" s="174" t="s">
        <v>1299</v>
      </c>
      <c r="B53" s="22" t="s">
        <v>213</v>
      </c>
      <c r="C53" s="29">
        <v>34486.136845000001</v>
      </c>
      <c r="D53" s="27" t="str">
        <f t="shared" si="8"/>
        <v>N/A</v>
      </c>
      <c r="E53" s="29">
        <v>36036.346236999998</v>
      </c>
      <c r="F53" s="27" t="str">
        <f t="shared" si="9"/>
        <v>N/A</v>
      </c>
      <c r="G53" s="29">
        <v>40795.840238999997</v>
      </c>
      <c r="H53" s="27" t="str">
        <f t="shared" si="10"/>
        <v>N/A</v>
      </c>
      <c r="I53" s="8">
        <v>4.4950000000000001</v>
      </c>
      <c r="J53" s="8">
        <v>13.21</v>
      </c>
      <c r="K53" s="28" t="s">
        <v>736</v>
      </c>
      <c r="L53" s="111" t="str">
        <f t="shared" si="11"/>
        <v>Yes</v>
      </c>
    </row>
    <row r="54" spans="1:12" x14ac:dyDescent="0.25">
      <c r="A54" s="174" t="s">
        <v>1300</v>
      </c>
      <c r="B54" s="22" t="s">
        <v>213</v>
      </c>
      <c r="C54" s="29">
        <v>19121.592721000001</v>
      </c>
      <c r="D54" s="27" t="str">
        <f t="shared" si="8"/>
        <v>N/A</v>
      </c>
      <c r="E54" s="29">
        <v>22435.966607999999</v>
      </c>
      <c r="F54" s="27" t="str">
        <f t="shared" si="9"/>
        <v>N/A</v>
      </c>
      <c r="G54" s="29">
        <v>24248.712255999999</v>
      </c>
      <c r="H54" s="27" t="str">
        <f t="shared" si="10"/>
        <v>N/A</v>
      </c>
      <c r="I54" s="8">
        <v>17.329999999999998</v>
      </c>
      <c r="J54" s="8">
        <v>8.08</v>
      </c>
      <c r="K54" s="28" t="s">
        <v>736</v>
      </c>
      <c r="L54" s="111" t="str">
        <f t="shared" si="11"/>
        <v>Yes</v>
      </c>
    </row>
    <row r="55" spans="1:12" x14ac:dyDescent="0.25">
      <c r="A55" s="174" t="s">
        <v>1677</v>
      </c>
      <c r="B55" s="22" t="s">
        <v>213</v>
      </c>
      <c r="C55" s="29">
        <v>66609.385488</v>
      </c>
      <c r="D55" s="27" t="str">
        <f t="shared" si="8"/>
        <v>N/A</v>
      </c>
      <c r="E55" s="29">
        <v>61573.316702999997</v>
      </c>
      <c r="F55" s="27" t="str">
        <f t="shared" si="9"/>
        <v>N/A</v>
      </c>
      <c r="G55" s="29">
        <v>64232.221175999999</v>
      </c>
      <c r="H55" s="27" t="str">
        <f t="shared" si="10"/>
        <v>N/A</v>
      </c>
      <c r="I55" s="8">
        <v>-7.56</v>
      </c>
      <c r="J55" s="8">
        <v>4.3179999999999996</v>
      </c>
      <c r="K55" s="28" t="s">
        <v>736</v>
      </c>
      <c r="L55" s="111" t="str">
        <f t="shared" si="11"/>
        <v>Yes</v>
      </c>
    </row>
    <row r="56" spans="1:12" x14ac:dyDescent="0.25">
      <c r="A56" s="174" t="s">
        <v>1301</v>
      </c>
      <c r="B56" s="22" t="s">
        <v>213</v>
      </c>
      <c r="C56" s="29" t="s">
        <v>1748</v>
      </c>
      <c r="D56" s="27" t="str">
        <f t="shared" si="8"/>
        <v>N/A</v>
      </c>
      <c r="E56" s="29" t="s">
        <v>1748</v>
      </c>
      <c r="F56" s="27" t="str">
        <f t="shared" si="9"/>
        <v>N/A</v>
      </c>
      <c r="G56" s="29">
        <v>77799</v>
      </c>
      <c r="H56" s="27" t="str">
        <f t="shared" si="10"/>
        <v>N/A</v>
      </c>
      <c r="I56" s="8" t="s">
        <v>1748</v>
      </c>
      <c r="J56" s="8" t="s">
        <v>1748</v>
      </c>
      <c r="K56" s="28" t="s">
        <v>736</v>
      </c>
      <c r="L56" s="111" t="str">
        <f t="shared" si="11"/>
        <v>N/A</v>
      </c>
    </row>
    <row r="57" spans="1:12" x14ac:dyDescent="0.25">
      <c r="A57" s="174" t="s">
        <v>1678</v>
      </c>
      <c r="B57" s="22" t="s">
        <v>213</v>
      </c>
      <c r="C57" s="29">
        <v>7794.5871864000001</v>
      </c>
      <c r="D57" s="27" t="str">
        <f t="shared" si="8"/>
        <v>N/A</v>
      </c>
      <c r="E57" s="29">
        <v>8428.5979955999992</v>
      </c>
      <c r="F57" s="27" t="str">
        <f t="shared" si="9"/>
        <v>N/A</v>
      </c>
      <c r="G57" s="29">
        <v>9780.4147008</v>
      </c>
      <c r="H57" s="27" t="str">
        <f t="shared" si="10"/>
        <v>N/A</v>
      </c>
      <c r="I57" s="8">
        <v>8.1340000000000003</v>
      </c>
      <c r="J57" s="8">
        <v>16.04</v>
      </c>
      <c r="K57" s="28" t="s">
        <v>736</v>
      </c>
      <c r="L57" s="111" t="str">
        <f t="shared" si="11"/>
        <v>Yes</v>
      </c>
    </row>
    <row r="58" spans="1:12" x14ac:dyDescent="0.25">
      <c r="A58" s="174" t="s">
        <v>1302</v>
      </c>
      <c r="B58" s="22" t="s">
        <v>213</v>
      </c>
      <c r="C58" s="29">
        <v>2466.6212860999999</v>
      </c>
      <c r="D58" s="27" t="str">
        <f t="shared" si="8"/>
        <v>N/A</v>
      </c>
      <c r="E58" s="29">
        <v>2659.2783722999998</v>
      </c>
      <c r="F58" s="27" t="str">
        <f t="shared" si="9"/>
        <v>N/A</v>
      </c>
      <c r="G58" s="29">
        <v>2981.6619913999998</v>
      </c>
      <c r="H58" s="27" t="str">
        <f t="shared" si="10"/>
        <v>N/A</v>
      </c>
      <c r="I58" s="8">
        <v>7.8109999999999999</v>
      </c>
      <c r="J58" s="8">
        <v>12.12</v>
      </c>
      <c r="K58" s="28" t="s">
        <v>736</v>
      </c>
      <c r="L58" s="111" t="str">
        <f t="shared" si="11"/>
        <v>Yes</v>
      </c>
    </row>
    <row r="59" spans="1:12" ht="12" customHeight="1" x14ac:dyDescent="0.25">
      <c r="A59" s="174" t="s">
        <v>1679</v>
      </c>
      <c r="B59" s="22" t="s">
        <v>213</v>
      </c>
      <c r="C59" s="29" t="s">
        <v>1748</v>
      </c>
      <c r="D59" s="27" t="str">
        <f t="shared" si="8"/>
        <v>N/A</v>
      </c>
      <c r="E59" s="29" t="s">
        <v>1748</v>
      </c>
      <c r="F59" s="27" t="str">
        <f t="shared" si="9"/>
        <v>N/A</v>
      </c>
      <c r="G59" s="29" t="s">
        <v>1748</v>
      </c>
      <c r="H59" s="27" t="str">
        <f t="shared" si="10"/>
        <v>N/A</v>
      </c>
      <c r="I59" s="8" t="s">
        <v>1748</v>
      </c>
      <c r="J59" s="8" t="s">
        <v>1748</v>
      </c>
      <c r="K59" s="28" t="s">
        <v>736</v>
      </c>
      <c r="L59" s="111" t="str">
        <f t="shared" si="11"/>
        <v>N/A</v>
      </c>
    </row>
    <row r="60" spans="1:12" x14ac:dyDescent="0.25">
      <c r="A60" s="174" t="s">
        <v>1680</v>
      </c>
      <c r="B60" s="22" t="s">
        <v>213</v>
      </c>
      <c r="C60" s="29">
        <v>33137.807836</v>
      </c>
      <c r="D60" s="27" t="str">
        <f t="shared" si="8"/>
        <v>N/A</v>
      </c>
      <c r="E60" s="29">
        <v>32102.415883000001</v>
      </c>
      <c r="F60" s="27" t="str">
        <f t="shared" si="9"/>
        <v>N/A</v>
      </c>
      <c r="G60" s="29">
        <v>37139.203600000001</v>
      </c>
      <c r="H60" s="27" t="str">
        <f t="shared" si="10"/>
        <v>N/A</v>
      </c>
      <c r="I60" s="8">
        <v>-3.12</v>
      </c>
      <c r="J60" s="8">
        <v>15.69</v>
      </c>
      <c r="K60" s="28" t="s">
        <v>736</v>
      </c>
      <c r="L60" s="111" t="str">
        <f t="shared" si="11"/>
        <v>Yes</v>
      </c>
    </row>
    <row r="61" spans="1:12" x14ac:dyDescent="0.25">
      <c r="A61" s="110" t="s">
        <v>1681</v>
      </c>
      <c r="B61" s="22" t="s">
        <v>213</v>
      </c>
      <c r="C61" s="29">
        <v>5591.2250385999996</v>
      </c>
      <c r="D61" s="27" t="str">
        <f t="shared" si="8"/>
        <v>N/A</v>
      </c>
      <c r="E61" s="29">
        <v>6675.8837209000003</v>
      </c>
      <c r="F61" s="27" t="str">
        <f t="shared" si="9"/>
        <v>N/A</v>
      </c>
      <c r="G61" s="29">
        <v>10203.781668</v>
      </c>
      <c r="H61" s="27" t="str">
        <f t="shared" si="10"/>
        <v>N/A</v>
      </c>
      <c r="I61" s="8">
        <v>19.399999999999999</v>
      </c>
      <c r="J61" s="8">
        <v>52.85</v>
      </c>
      <c r="K61" s="28" t="s">
        <v>736</v>
      </c>
      <c r="L61" s="111" t="str">
        <f t="shared" si="11"/>
        <v>No</v>
      </c>
    </row>
    <row r="62" spans="1:12" x14ac:dyDescent="0.25">
      <c r="A62" s="110" t="s">
        <v>1682</v>
      </c>
      <c r="B62" s="22" t="s">
        <v>213</v>
      </c>
      <c r="C62" s="29">
        <v>7649.3958333</v>
      </c>
      <c r="D62" s="27" t="str">
        <f t="shared" si="8"/>
        <v>N/A</v>
      </c>
      <c r="E62" s="29">
        <v>14512.234898999999</v>
      </c>
      <c r="F62" s="27" t="str">
        <f t="shared" si="9"/>
        <v>N/A</v>
      </c>
      <c r="G62" s="29">
        <v>4554.8109889999996</v>
      </c>
      <c r="H62" s="27" t="str">
        <f t="shared" si="10"/>
        <v>N/A</v>
      </c>
      <c r="I62" s="8">
        <v>89.72</v>
      </c>
      <c r="J62" s="8">
        <v>-68.599999999999994</v>
      </c>
      <c r="K62" s="28" t="s">
        <v>736</v>
      </c>
      <c r="L62" s="111" t="str">
        <f t="shared" si="11"/>
        <v>No</v>
      </c>
    </row>
    <row r="63" spans="1:12" x14ac:dyDescent="0.25">
      <c r="A63" s="110" t="s">
        <v>1683</v>
      </c>
      <c r="B63" s="22" t="s">
        <v>213</v>
      </c>
      <c r="C63" s="29">
        <v>33310.809730000001</v>
      </c>
      <c r="D63" s="27" t="str">
        <f t="shared" si="8"/>
        <v>N/A</v>
      </c>
      <c r="E63" s="29">
        <v>33876.156682000001</v>
      </c>
      <c r="F63" s="27" t="str">
        <f t="shared" si="9"/>
        <v>N/A</v>
      </c>
      <c r="G63" s="29">
        <v>34960.356014999998</v>
      </c>
      <c r="H63" s="27" t="str">
        <f t="shared" si="10"/>
        <v>N/A</v>
      </c>
      <c r="I63" s="8">
        <v>1.6970000000000001</v>
      </c>
      <c r="J63" s="8">
        <v>3.2</v>
      </c>
      <c r="K63" s="28" t="s">
        <v>736</v>
      </c>
      <c r="L63" s="111" t="str">
        <f t="shared" si="11"/>
        <v>Yes</v>
      </c>
    </row>
    <row r="64" spans="1:12" x14ac:dyDescent="0.25">
      <c r="A64" s="110" t="s">
        <v>1684</v>
      </c>
      <c r="B64" s="22" t="s">
        <v>213</v>
      </c>
      <c r="C64" s="29">
        <v>2615.0810811000001</v>
      </c>
      <c r="D64" s="27" t="str">
        <f t="shared" si="8"/>
        <v>N/A</v>
      </c>
      <c r="E64" s="29">
        <v>2297.1547618999998</v>
      </c>
      <c r="F64" s="27" t="str">
        <f t="shared" si="9"/>
        <v>N/A</v>
      </c>
      <c r="G64" s="29">
        <v>1003.7647059</v>
      </c>
      <c r="H64" s="27" t="str">
        <f t="shared" si="10"/>
        <v>N/A</v>
      </c>
      <c r="I64" s="8">
        <v>-12.2</v>
      </c>
      <c r="J64" s="8">
        <v>-56.3</v>
      </c>
      <c r="K64" s="28" t="s">
        <v>736</v>
      </c>
      <c r="L64" s="111" t="str">
        <f t="shared" si="11"/>
        <v>No</v>
      </c>
    </row>
    <row r="65" spans="1:12" x14ac:dyDescent="0.25">
      <c r="A65" s="110" t="s">
        <v>1685</v>
      </c>
      <c r="B65" s="22" t="s">
        <v>213</v>
      </c>
      <c r="C65" s="29">
        <v>1469.0635887999999</v>
      </c>
      <c r="D65" s="27" t="str">
        <f t="shared" si="8"/>
        <v>N/A</v>
      </c>
      <c r="E65" s="29">
        <v>1286.1315099000001</v>
      </c>
      <c r="F65" s="27" t="str">
        <f t="shared" si="9"/>
        <v>N/A</v>
      </c>
      <c r="G65" s="29">
        <v>1285.2867868999999</v>
      </c>
      <c r="H65" s="27" t="str">
        <f t="shared" si="10"/>
        <v>N/A</v>
      </c>
      <c r="I65" s="8">
        <v>-12.5</v>
      </c>
      <c r="J65" s="8">
        <v>-6.6000000000000003E-2</v>
      </c>
      <c r="K65" s="28" t="s">
        <v>736</v>
      </c>
      <c r="L65" s="111" t="str">
        <f t="shared" si="11"/>
        <v>Yes</v>
      </c>
    </row>
    <row r="66" spans="1:12" x14ac:dyDescent="0.25">
      <c r="A66" s="110" t="s">
        <v>1686</v>
      </c>
      <c r="B66" s="22" t="s">
        <v>213</v>
      </c>
      <c r="C66" s="29">
        <v>1006.3733119</v>
      </c>
      <c r="D66" s="27" t="str">
        <f t="shared" si="8"/>
        <v>N/A</v>
      </c>
      <c r="E66" s="29">
        <v>1214.6525738</v>
      </c>
      <c r="F66" s="27" t="str">
        <f t="shared" si="9"/>
        <v>N/A</v>
      </c>
      <c r="G66" s="29">
        <v>1477.8169903</v>
      </c>
      <c r="H66" s="27" t="str">
        <f t="shared" si="10"/>
        <v>N/A</v>
      </c>
      <c r="I66" s="8">
        <v>20.7</v>
      </c>
      <c r="J66" s="8">
        <v>21.67</v>
      </c>
      <c r="K66" s="28" t="s">
        <v>736</v>
      </c>
      <c r="L66" s="111" t="str">
        <f t="shared" si="11"/>
        <v>Yes</v>
      </c>
    </row>
    <row r="67" spans="1:12" x14ac:dyDescent="0.25">
      <c r="A67" s="110" t="s">
        <v>1687</v>
      </c>
      <c r="B67" s="22" t="s">
        <v>213</v>
      </c>
      <c r="C67" s="29" t="s">
        <v>1748</v>
      </c>
      <c r="D67" s="27" t="str">
        <f t="shared" si="8"/>
        <v>N/A</v>
      </c>
      <c r="E67" s="29" t="s">
        <v>1748</v>
      </c>
      <c r="F67" s="27" t="str">
        <f t="shared" si="9"/>
        <v>N/A</v>
      </c>
      <c r="G67" s="29" t="s">
        <v>1748</v>
      </c>
      <c r="H67" s="27" t="str">
        <f t="shared" si="10"/>
        <v>N/A</v>
      </c>
      <c r="I67" s="8" t="s">
        <v>1748</v>
      </c>
      <c r="J67" s="8" t="s">
        <v>1748</v>
      </c>
      <c r="K67" s="28" t="s">
        <v>736</v>
      </c>
      <c r="L67" s="111" t="str">
        <f t="shared" si="11"/>
        <v>N/A</v>
      </c>
    </row>
    <row r="68" spans="1:12" x14ac:dyDescent="0.25">
      <c r="A68" s="134" t="s">
        <v>1688</v>
      </c>
      <c r="B68" s="22" t="s">
        <v>213</v>
      </c>
      <c r="C68" s="29">
        <v>5344.4020188000004</v>
      </c>
      <c r="D68" s="27" t="str">
        <f t="shared" si="8"/>
        <v>N/A</v>
      </c>
      <c r="E68" s="29">
        <v>4315.4388515999999</v>
      </c>
      <c r="F68" s="27" t="str">
        <f t="shared" si="9"/>
        <v>N/A</v>
      </c>
      <c r="G68" s="29">
        <v>5110.9772382000001</v>
      </c>
      <c r="H68" s="27" t="str">
        <f t="shared" si="10"/>
        <v>N/A</v>
      </c>
      <c r="I68" s="8">
        <v>-19.3</v>
      </c>
      <c r="J68" s="8">
        <v>18.43</v>
      </c>
      <c r="K68" s="28" t="s">
        <v>736</v>
      </c>
      <c r="L68" s="111" t="str">
        <f t="shared" si="11"/>
        <v>Yes</v>
      </c>
    </row>
    <row r="69" spans="1:12" x14ac:dyDescent="0.25">
      <c r="A69" s="134" t="s">
        <v>1689</v>
      </c>
      <c r="B69" s="22" t="s">
        <v>213</v>
      </c>
      <c r="C69" s="29">
        <v>967.08482143000003</v>
      </c>
      <c r="D69" s="27" t="str">
        <f t="shared" si="8"/>
        <v>N/A</v>
      </c>
      <c r="E69" s="29">
        <v>1240.9127725999999</v>
      </c>
      <c r="F69" s="27" t="str">
        <f t="shared" si="9"/>
        <v>N/A</v>
      </c>
      <c r="G69" s="29">
        <v>885.97331109000004</v>
      </c>
      <c r="H69" s="27" t="str">
        <f t="shared" si="10"/>
        <v>N/A</v>
      </c>
      <c r="I69" s="8">
        <v>28.31</v>
      </c>
      <c r="J69" s="8">
        <v>-28.6</v>
      </c>
      <c r="K69" s="28" t="s">
        <v>736</v>
      </c>
      <c r="L69" s="111" t="str">
        <f t="shared" si="11"/>
        <v>Yes</v>
      </c>
    </row>
    <row r="70" spans="1:12" x14ac:dyDescent="0.25">
      <c r="A70" s="174" t="s">
        <v>1690</v>
      </c>
      <c r="B70" s="22" t="s">
        <v>213</v>
      </c>
      <c r="C70" s="29">
        <v>1431.9168357000001</v>
      </c>
      <c r="D70" s="27" t="str">
        <f t="shared" si="8"/>
        <v>N/A</v>
      </c>
      <c r="E70" s="29">
        <v>708.05788423000001</v>
      </c>
      <c r="F70" s="27" t="str">
        <f t="shared" si="9"/>
        <v>N/A</v>
      </c>
      <c r="G70" s="29">
        <v>1239.3518518999999</v>
      </c>
      <c r="H70" s="27" t="str">
        <f t="shared" si="10"/>
        <v>N/A</v>
      </c>
      <c r="I70" s="8">
        <v>-50.6</v>
      </c>
      <c r="J70" s="8">
        <v>75.040000000000006</v>
      </c>
      <c r="K70" s="28" t="s">
        <v>736</v>
      </c>
      <c r="L70" s="111" t="str">
        <f t="shared" si="11"/>
        <v>No</v>
      </c>
    </row>
    <row r="71" spans="1:12" x14ac:dyDescent="0.25">
      <c r="A71" s="174" t="s">
        <v>1691</v>
      </c>
      <c r="B71" s="22" t="s">
        <v>213</v>
      </c>
      <c r="C71" s="29">
        <v>379.08252657999998</v>
      </c>
      <c r="D71" s="27" t="str">
        <f t="shared" si="8"/>
        <v>N/A</v>
      </c>
      <c r="E71" s="29">
        <v>317.84160128000002</v>
      </c>
      <c r="F71" s="27" t="str">
        <f t="shared" si="9"/>
        <v>N/A</v>
      </c>
      <c r="G71" s="29">
        <v>203.3405324</v>
      </c>
      <c r="H71" s="27" t="str">
        <f t="shared" si="10"/>
        <v>N/A</v>
      </c>
      <c r="I71" s="8">
        <v>-16.2</v>
      </c>
      <c r="J71" s="8">
        <v>-36</v>
      </c>
      <c r="K71" s="28" t="s">
        <v>736</v>
      </c>
      <c r="L71" s="111" t="str">
        <f t="shared" si="11"/>
        <v>No</v>
      </c>
    </row>
    <row r="72" spans="1:12" x14ac:dyDescent="0.25">
      <c r="A72" s="174" t="s">
        <v>1609</v>
      </c>
      <c r="B72" s="22" t="s">
        <v>213</v>
      </c>
      <c r="C72" s="29">
        <v>274599356</v>
      </c>
      <c r="D72" s="27" t="str">
        <f t="shared" ref="D72:D135" si="12">IF($B72="N/A","N/A",IF(C72&gt;10,"No",IF(C72&lt;-10,"No","Yes")))</f>
        <v>N/A</v>
      </c>
      <c r="E72" s="29">
        <v>268490071</v>
      </c>
      <c r="F72" s="27" t="str">
        <f t="shared" ref="F72:F135" si="13">IF($B72="N/A","N/A",IF(E72&gt;10,"No",IF(E72&lt;-10,"No","Yes")))</f>
        <v>N/A</v>
      </c>
      <c r="G72" s="29">
        <v>261995555</v>
      </c>
      <c r="H72" s="27" t="str">
        <f t="shared" ref="H72:H135" si="14">IF($B72="N/A","N/A",IF(G72&gt;10,"No",IF(G72&lt;-10,"No","Yes")))</f>
        <v>N/A</v>
      </c>
      <c r="I72" s="8">
        <v>-2.2200000000000002</v>
      </c>
      <c r="J72" s="8">
        <v>-2.42</v>
      </c>
      <c r="K72" s="28" t="s">
        <v>736</v>
      </c>
      <c r="L72" s="111" t="str">
        <f t="shared" ref="L72:L132" si="15">IF(J72="Div by 0", "N/A", IF(K72="N/A","N/A", IF(J72&gt;VALUE(MID(K72,1,2)), "No", IF(J72&lt;-1*VALUE(MID(K72,1,2)), "No", "Yes"))))</f>
        <v>Yes</v>
      </c>
    </row>
    <row r="73" spans="1:12" x14ac:dyDescent="0.25">
      <c r="A73" s="174" t="s">
        <v>1610</v>
      </c>
      <c r="B73" s="22" t="s">
        <v>213</v>
      </c>
      <c r="C73" s="23">
        <v>7826</v>
      </c>
      <c r="D73" s="27" t="str">
        <f t="shared" si="12"/>
        <v>N/A</v>
      </c>
      <c r="E73" s="23">
        <v>7081</v>
      </c>
      <c r="F73" s="27" t="str">
        <f t="shared" si="13"/>
        <v>N/A</v>
      </c>
      <c r="G73" s="23">
        <v>6321</v>
      </c>
      <c r="H73" s="27" t="str">
        <f t="shared" si="14"/>
        <v>N/A</v>
      </c>
      <c r="I73" s="8">
        <v>-9.52</v>
      </c>
      <c r="J73" s="8">
        <v>-10.7</v>
      </c>
      <c r="K73" s="28" t="s">
        <v>736</v>
      </c>
      <c r="L73" s="111" t="str">
        <f t="shared" si="15"/>
        <v>Yes</v>
      </c>
    </row>
    <row r="74" spans="1:12" x14ac:dyDescent="0.25">
      <c r="A74" s="174" t="s">
        <v>1303</v>
      </c>
      <c r="B74" s="22" t="s">
        <v>213</v>
      </c>
      <c r="C74" s="29">
        <v>35088.085357000004</v>
      </c>
      <c r="D74" s="27" t="str">
        <f t="shared" si="12"/>
        <v>N/A</v>
      </c>
      <c r="E74" s="29">
        <v>37916.970908000003</v>
      </c>
      <c r="F74" s="27" t="str">
        <f t="shared" si="13"/>
        <v>N/A</v>
      </c>
      <c r="G74" s="29">
        <v>41448.434583000002</v>
      </c>
      <c r="H74" s="27" t="str">
        <f t="shared" si="14"/>
        <v>N/A</v>
      </c>
      <c r="I74" s="8">
        <v>8.0619999999999994</v>
      </c>
      <c r="J74" s="8">
        <v>9.3140000000000001</v>
      </c>
      <c r="K74" s="28" t="s">
        <v>736</v>
      </c>
      <c r="L74" s="111" t="str">
        <f t="shared" si="15"/>
        <v>Yes</v>
      </c>
    </row>
    <row r="75" spans="1:12" x14ac:dyDescent="0.25">
      <c r="A75" s="174" t="s">
        <v>1304</v>
      </c>
      <c r="B75" s="22" t="s">
        <v>213</v>
      </c>
      <c r="C75" s="23">
        <v>13.395476616</v>
      </c>
      <c r="D75" s="27" t="str">
        <f t="shared" si="12"/>
        <v>N/A</v>
      </c>
      <c r="E75" s="23">
        <v>13.165937015000001</v>
      </c>
      <c r="F75" s="27" t="str">
        <f t="shared" si="13"/>
        <v>N/A</v>
      </c>
      <c r="G75" s="23">
        <v>14.377788324999999</v>
      </c>
      <c r="H75" s="27" t="str">
        <f t="shared" si="14"/>
        <v>N/A</v>
      </c>
      <c r="I75" s="8">
        <v>-1.71</v>
      </c>
      <c r="J75" s="8">
        <v>9.2040000000000006</v>
      </c>
      <c r="K75" s="28" t="s">
        <v>736</v>
      </c>
      <c r="L75" s="111" t="str">
        <f t="shared" si="15"/>
        <v>Yes</v>
      </c>
    </row>
    <row r="76" spans="1:12" x14ac:dyDescent="0.25">
      <c r="A76" s="174" t="s">
        <v>546</v>
      </c>
      <c r="B76" s="22" t="s">
        <v>213</v>
      </c>
      <c r="C76" s="29">
        <v>1215473</v>
      </c>
      <c r="D76" s="27" t="str">
        <f t="shared" si="12"/>
        <v>N/A</v>
      </c>
      <c r="E76" s="29">
        <v>1166542</v>
      </c>
      <c r="F76" s="27" t="str">
        <f t="shared" si="13"/>
        <v>N/A</v>
      </c>
      <c r="G76" s="29">
        <v>394900</v>
      </c>
      <c r="H76" s="27" t="str">
        <f t="shared" si="14"/>
        <v>N/A</v>
      </c>
      <c r="I76" s="8">
        <v>-4.03</v>
      </c>
      <c r="J76" s="8">
        <v>-66.099999999999994</v>
      </c>
      <c r="K76" s="28" t="s">
        <v>736</v>
      </c>
      <c r="L76" s="111" t="str">
        <f t="shared" si="15"/>
        <v>No</v>
      </c>
    </row>
    <row r="77" spans="1:12" x14ac:dyDescent="0.25">
      <c r="A77" s="174" t="s">
        <v>547</v>
      </c>
      <c r="B77" s="22" t="s">
        <v>213</v>
      </c>
      <c r="C77" s="23">
        <v>11</v>
      </c>
      <c r="D77" s="27" t="str">
        <f t="shared" si="12"/>
        <v>N/A</v>
      </c>
      <c r="E77" s="23">
        <v>14</v>
      </c>
      <c r="F77" s="27" t="str">
        <f t="shared" si="13"/>
        <v>N/A</v>
      </c>
      <c r="G77" s="23">
        <v>11</v>
      </c>
      <c r="H77" s="27" t="str">
        <f t="shared" si="14"/>
        <v>N/A</v>
      </c>
      <c r="I77" s="8">
        <v>27.27</v>
      </c>
      <c r="J77" s="8">
        <v>-64.3</v>
      </c>
      <c r="K77" s="28" t="s">
        <v>736</v>
      </c>
      <c r="L77" s="111" t="str">
        <f t="shared" si="15"/>
        <v>No</v>
      </c>
    </row>
    <row r="78" spans="1:12" x14ac:dyDescent="0.25">
      <c r="A78" s="174" t="s">
        <v>1305</v>
      </c>
      <c r="B78" s="22" t="s">
        <v>213</v>
      </c>
      <c r="C78" s="29">
        <v>110497.54545000001</v>
      </c>
      <c r="D78" s="27" t="str">
        <f t="shared" si="12"/>
        <v>N/A</v>
      </c>
      <c r="E78" s="29">
        <v>83324.428570999997</v>
      </c>
      <c r="F78" s="27" t="str">
        <f t="shared" si="13"/>
        <v>N/A</v>
      </c>
      <c r="G78" s="29">
        <v>78980</v>
      </c>
      <c r="H78" s="27" t="str">
        <f t="shared" si="14"/>
        <v>N/A</v>
      </c>
      <c r="I78" s="8">
        <v>-24.6</v>
      </c>
      <c r="J78" s="8">
        <v>-5.21</v>
      </c>
      <c r="K78" s="28" t="s">
        <v>736</v>
      </c>
      <c r="L78" s="111" t="str">
        <f t="shared" si="15"/>
        <v>Yes</v>
      </c>
    </row>
    <row r="79" spans="1:12" ht="25" x14ac:dyDescent="0.25">
      <c r="A79" s="174" t="s">
        <v>548</v>
      </c>
      <c r="B79" s="22" t="s">
        <v>213</v>
      </c>
      <c r="C79" s="29">
        <v>34701379</v>
      </c>
      <c r="D79" s="27" t="str">
        <f t="shared" si="12"/>
        <v>N/A</v>
      </c>
      <c r="E79" s="29">
        <v>31682858</v>
      </c>
      <c r="F79" s="27" t="str">
        <f t="shared" si="13"/>
        <v>N/A</v>
      </c>
      <c r="G79" s="29">
        <v>27267129</v>
      </c>
      <c r="H79" s="27" t="str">
        <f t="shared" si="14"/>
        <v>N/A</v>
      </c>
      <c r="I79" s="8">
        <v>-8.6999999999999993</v>
      </c>
      <c r="J79" s="8">
        <v>-13.9</v>
      </c>
      <c r="K79" s="28" t="s">
        <v>736</v>
      </c>
      <c r="L79" s="111" t="str">
        <f t="shared" si="15"/>
        <v>Yes</v>
      </c>
    </row>
    <row r="80" spans="1:12" x14ac:dyDescent="0.25">
      <c r="A80" s="174" t="s">
        <v>549</v>
      </c>
      <c r="B80" s="22" t="s">
        <v>213</v>
      </c>
      <c r="C80" s="23">
        <v>392</v>
      </c>
      <c r="D80" s="27" t="str">
        <f t="shared" si="12"/>
        <v>N/A</v>
      </c>
      <c r="E80" s="23">
        <v>375</v>
      </c>
      <c r="F80" s="27" t="str">
        <f t="shared" si="13"/>
        <v>N/A</v>
      </c>
      <c r="G80" s="23">
        <v>364</v>
      </c>
      <c r="H80" s="27" t="str">
        <f t="shared" si="14"/>
        <v>N/A</v>
      </c>
      <c r="I80" s="8">
        <v>-4.34</v>
      </c>
      <c r="J80" s="8">
        <v>-2.93</v>
      </c>
      <c r="K80" s="28" t="s">
        <v>736</v>
      </c>
      <c r="L80" s="111" t="str">
        <f t="shared" si="15"/>
        <v>Yes</v>
      </c>
    </row>
    <row r="81" spans="1:12" ht="25" x14ac:dyDescent="0.25">
      <c r="A81" s="174" t="s">
        <v>1306</v>
      </c>
      <c r="B81" s="22" t="s">
        <v>213</v>
      </c>
      <c r="C81" s="29">
        <v>88523.926019999999</v>
      </c>
      <c r="D81" s="27" t="str">
        <f t="shared" si="12"/>
        <v>N/A</v>
      </c>
      <c r="E81" s="29">
        <v>84487.621333000003</v>
      </c>
      <c r="F81" s="27" t="str">
        <f t="shared" si="13"/>
        <v>N/A</v>
      </c>
      <c r="G81" s="29">
        <v>74909.695055000004</v>
      </c>
      <c r="H81" s="27" t="str">
        <f t="shared" si="14"/>
        <v>N/A</v>
      </c>
      <c r="I81" s="8">
        <v>-4.5599999999999996</v>
      </c>
      <c r="J81" s="8">
        <v>-11.3</v>
      </c>
      <c r="K81" s="28" t="s">
        <v>736</v>
      </c>
      <c r="L81" s="111" t="str">
        <f t="shared" si="15"/>
        <v>Yes</v>
      </c>
    </row>
    <row r="82" spans="1:12" x14ac:dyDescent="0.25">
      <c r="A82" s="174" t="s">
        <v>550</v>
      </c>
      <c r="B82" s="22" t="s">
        <v>213</v>
      </c>
      <c r="C82" s="29">
        <v>5310999</v>
      </c>
      <c r="D82" s="27" t="str">
        <f t="shared" si="12"/>
        <v>N/A</v>
      </c>
      <c r="E82" s="29">
        <v>5525067</v>
      </c>
      <c r="F82" s="27" t="str">
        <f t="shared" si="13"/>
        <v>N/A</v>
      </c>
      <c r="G82" s="29">
        <v>4654820</v>
      </c>
      <c r="H82" s="27" t="str">
        <f t="shared" si="14"/>
        <v>N/A</v>
      </c>
      <c r="I82" s="8">
        <v>4.0309999999999997</v>
      </c>
      <c r="J82" s="8">
        <v>-15.8</v>
      </c>
      <c r="K82" s="28" t="s">
        <v>736</v>
      </c>
      <c r="L82" s="111" t="str">
        <f t="shared" si="15"/>
        <v>Yes</v>
      </c>
    </row>
    <row r="83" spans="1:12" x14ac:dyDescent="0.25">
      <c r="A83" s="174" t="s">
        <v>551</v>
      </c>
      <c r="B83" s="22" t="s">
        <v>213</v>
      </c>
      <c r="C83" s="23">
        <v>31</v>
      </c>
      <c r="D83" s="27" t="str">
        <f t="shared" si="12"/>
        <v>N/A</v>
      </c>
      <c r="E83" s="23">
        <v>31</v>
      </c>
      <c r="F83" s="27" t="str">
        <f t="shared" si="13"/>
        <v>N/A</v>
      </c>
      <c r="G83" s="23">
        <v>28</v>
      </c>
      <c r="H83" s="27" t="str">
        <f t="shared" si="14"/>
        <v>N/A</v>
      </c>
      <c r="I83" s="8">
        <v>0</v>
      </c>
      <c r="J83" s="8">
        <v>-9.68</v>
      </c>
      <c r="K83" s="28" t="s">
        <v>736</v>
      </c>
      <c r="L83" s="111" t="str">
        <f t="shared" si="15"/>
        <v>Yes</v>
      </c>
    </row>
    <row r="84" spans="1:12" x14ac:dyDescent="0.25">
      <c r="A84" s="174" t="s">
        <v>1307</v>
      </c>
      <c r="B84" s="22" t="s">
        <v>213</v>
      </c>
      <c r="C84" s="29">
        <v>171322.54839000001</v>
      </c>
      <c r="D84" s="27" t="str">
        <f t="shared" si="12"/>
        <v>N/A</v>
      </c>
      <c r="E84" s="29">
        <v>178227.96773999999</v>
      </c>
      <c r="F84" s="27" t="str">
        <f t="shared" si="13"/>
        <v>N/A</v>
      </c>
      <c r="G84" s="29">
        <v>166243.57143000001</v>
      </c>
      <c r="H84" s="27" t="str">
        <f t="shared" si="14"/>
        <v>N/A</v>
      </c>
      <c r="I84" s="8">
        <v>4.0309999999999997</v>
      </c>
      <c r="J84" s="8">
        <v>-6.72</v>
      </c>
      <c r="K84" s="28" t="s">
        <v>736</v>
      </c>
      <c r="L84" s="111" t="str">
        <f t="shared" si="15"/>
        <v>Yes</v>
      </c>
    </row>
    <row r="85" spans="1:12" x14ac:dyDescent="0.25">
      <c r="A85" s="174" t="s">
        <v>552</v>
      </c>
      <c r="B85" s="22" t="s">
        <v>213</v>
      </c>
      <c r="C85" s="29">
        <v>155558242</v>
      </c>
      <c r="D85" s="27" t="str">
        <f t="shared" si="12"/>
        <v>N/A</v>
      </c>
      <c r="E85" s="29">
        <v>148034719</v>
      </c>
      <c r="F85" s="27" t="str">
        <f t="shared" si="13"/>
        <v>N/A</v>
      </c>
      <c r="G85" s="29">
        <v>156566493</v>
      </c>
      <c r="H85" s="27" t="str">
        <f t="shared" si="14"/>
        <v>N/A</v>
      </c>
      <c r="I85" s="8">
        <v>-4.84</v>
      </c>
      <c r="J85" s="8">
        <v>5.7629999999999999</v>
      </c>
      <c r="K85" s="28" t="s">
        <v>736</v>
      </c>
      <c r="L85" s="111" t="str">
        <f t="shared" si="15"/>
        <v>Yes</v>
      </c>
    </row>
    <row r="86" spans="1:12" x14ac:dyDescent="0.25">
      <c r="A86" s="174" t="s">
        <v>553</v>
      </c>
      <c r="B86" s="22" t="s">
        <v>213</v>
      </c>
      <c r="C86" s="23">
        <v>2531</v>
      </c>
      <c r="D86" s="27" t="str">
        <f t="shared" si="12"/>
        <v>N/A</v>
      </c>
      <c r="E86" s="23">
        <v>2417</v>
      </c>
      <c r="F86" s="27" t="str">
        <f t="shared" si="13"/>
        <v>N/A</v>
      </c>
      <c r="G86" s="23">
        <v>2214</v>
      </c>
      <c r="H86" s="27" t="str">
        <f t="shared" si="14"/>
        <v>N/A</v>
      </c>
      <c r="I86" s="8">
        <v>-4.5</v>
      </c>
      <c r="J86" s="8">
        <v>-8.4</v>
      </c>
      <c r="K86" s="28" t="s">
        <v>736</v>
      </c>
      <c r="L86" s="111" t="str">
        <f t="shared" si="15"/>
        <v>Yes</v>
      </c>
    </row>
    <row r="87" spans="1:12" x14ac:dyDescent="0.25">
      <c r="A87" s="174" t="s">
        <v>1308</v>
      </c>
      <c r="B87" s="22" t="s">
        <v>213</v>
      </c>
      <c r="C87" s="29">
        <v>61461.178189999999</v>
      </c>
      <c r="D87" s="27" t="str">
        <f t="shared" si="12"/>
        <v>N/A</v>
      </c>
      <c r="E87" s="29">
        <v>61247.297890000002</v>
      </c>
      <c r="F87" s="27" t="str">
        <f t="shared" si="13"/>
        <v>N/A</v>
      </c>
      <c r="G87" s="29">
        <v>70716.573170999996</v>
      </c>
      <c r="H87" s="27" t="str">
        <f t="shared" si="14"/>
        <v>N/A</v>
      </c>
      <c r="I87" s="8">
        <v>-0.34799999999999998</v>
      </c>
      <c r="J87" s="8">
        <v>15.46</v>
      </c>
      <c r="K87" s="28" t="s">
        <v>736</v>
      </c>
      <c r="L87" s="111" t="str">
        <f t="shared" si="15"/>
        <v>Yes</v>
      </c>
    </row>
    <row r="88" spans="1:12" x14ac:dyDescent="0.25">
      <c r="A88" s="174" t="s">
        <v>554</v>
      </c>
      <c r="B88" s="22" t="s">
        <v>213</v>
      </c>
      <c r="C88" s="29">
        <v>29216930</v>
      </c>
      <c r="D88" s="27" t="str">
        <f t="shared" si="12"/>
        <v>N/A</v>
      </c>
      <c r="E88" s="29">
        <v>26069981</v>
      </c>
      <c r="F88" s="27" t="str">
        <f t="shared" si="13"/>
        <v>N/A</v>
      </c>
      <c r="G88" s="29">
        <v>30889208</v>
      </c>
      <c r="H88" s="27" t="str">
        <f t="shared" si="14"/>
        <v>N/A</v>
      </c>
      <c r="I88" s="8">
        <v>-10.8</v>
      </c>
      <c r="J88" s="8">
        <v>18.489999999999998</v>
      </c>
      <c r="K88" s="28" t="s">
        <v>736</v>
      </c>
      <c r="L88" s="111" t="str">
        <f t="shared" si="15"/>
        <v>Yes</v>
      </c>
    </row>
    <row r="89" spans="1:12" x14ac:dyDescent="0.25">
      <c r="A89" s="174" t="s">
        <v>555</v>
      </c>
      <c r="B89" s="22" t="s">
        <v>213</v>
      </c>
      <c r="C89" s="23">
        <v>19796</v>
      </c>
      <c r="D89" s="27" t="str">
        <f t="shared" si="12"/>
        <v>N/A</v>
      </c>
      <c r="E89" s="23">
        <v>17859</v>
      </c>
      <c r="F89" s="27" t="str">
        <f t="shared" si="13"/>
        <v>N/A</v>
      </c>
      <c r="G89" s="23">
        <v>15809</v>
      </c>
      <c r="H89" s="27" t="str">
        <f t="shared" si="14"/>
        <v>N/A</v>
      </c>
      <c r="I89" s="8">
        <v>-9.7799999999999994</v>
      </c>
      <c r="J89" s="8">
        <v>-11.5</v>
      </c>
      <c r="K89" s="28" t="s">
        <v>736</v>
      </c>
      <c r="L89" s="111" t="str">
        <f t="shared" si="15"/>
        <v>Yes</v>
      </c>
    </row>
    <row r="90" spans="1:12" x14ac:dyDescent="0.25">
      <c r="A90" s="174" t="s">
        <v>1309</v>
      </c>
      <c r="B90" s="22" t="s">
        <v>213</v>
      </c>
      <c r="C90" s="29">
        <v>1475.9006870000001</v>
      </c>
      <c r="D90" s="27" t="str">
        <f t="shared" si="12"/>
        <v>N/A</v>
      </c>
      <c r="E90" s="29">
        <v>1459.7671201999999</v>
      </c>
      <c r="F90" s="27" t="str">
        <f t="shared" si="13"/>
        <v>N/A</v>
      </c>
      <c r="G90" s="29">
        <v>1953.9001834000001</v>
      </c>
      <c r="H90" s="27" t="str">
        <f t="shared" si="14"/>
        <v>N/A</v>
      </c>
      <c r="I90" s="8">
        <v>-1.0900000000000001</v>
      </c>
      <c r="J90" s="8">
        <v>33.85</v>
      </c>
      <c r="K90" s="28" t="s">
        <v>736</v>
      </c>
      <c r="L90" s="111" t="str">
        <f t="shared" si="15"/>
        <v>No</v>
      </c>
    </row>
    <row r="91" spans="1:12" x14ac:dyDescent="0.25">
      <c r="A91" s="174" t="s">
        <v>556</v>
      </c>
      <c r="B91" s="22" t="s">
        <v>213</v>
      </c>
      <c r="C91" s="29">
        <v>1119698</v>
      </c>
      <c r="D91" s="27" t="str">
        <f t="shared" si="12"/>
        <v>N/A</v>
      </c>
      <c r="E91" s="29">
        <v>1082678</v>
      </c>
      <c r="F91" s="27" t="str">
        <f t="shared" si="13"/>
        <v>N/A</v>
      </c>
      <c r="G91" s="29">
        <v>1490154</v>
      </c>
      <c r="H91" s="27" t="str">
        <f t="shared" si="14"/>
        <v>N/A</v>
      </c>
      <c r="I91" s="8">
        <v>-3.31</v>
      </c>
      <c r="J91" s="8">
        <v>37.64</v>
      </c>
      <c r="K91" s="28" t="s">
        <v>736</v>
      </c>
      <c r="L91" s="111" t="str">
        <f t="shared" si="15"/>
        <v>No</v>
      </c>
    </row>
    <row r="92" spans="1:12" x14ac:dyDescent="0.25">
      <c r="A92" s="174" t="s">
        <v>557</v>
      </c>
      <c r="B92" s="22" t="s">
        <v>213</v>
      </c>
      <c r="C92" s="23">
        <v>2772</v>
      </c>
      <c r="D92" s="27" t="str">
        <f t="shared" si="12"/>
        <v>N/A</v>
      </c>
      <c r="E92" s="23">
        <v>2895</v>
      </c>
      <c r="F92" s="27" t="str">
        <f t="shared" si="13"/>
        <v>N/A</v>
      </c>
      <c r="G92" s="23">
        <v>3963</v>
      </c>
      <c r="H92" s="27" t="str">
        <f t="shared" si="14"/>
        <v>N/A</v>
      </c>
      <c r="I92" s="8">
        <v>4.4370000000000003</v>
      </c>
      <c r="J92" s="8">
        <v>36.89</v>
      </c>
      <c r="K92" s="28" t="s">
        <v>736</v>
      </c>
      <c r="L92" s="111" t="str">
        <f t="shared" si="15"/>
        <v>No</v>
      </c>
    </row>
    <row r="93" spans="1:12" x14ac:dyDescent="0.25">
      <c r="A93" s="174" t="s">
        <v>1310</v>
      </c>
      <c r="B93" s="22" t="s">
        <v>213</v>
      </c>
      <c r="C93" s="29">
        <v>403.93145743000002</v>
      </c>
      <c r="D93" s="27" t="str">
        <f t="shared" si="12"/>
        <v>N/A</v>
      </c>
      <c r="E93" s="29">
        <v>373.98203799999999</v>
      </c>
      <c r="F93" s="27" t="str">
        <f t="shared" si="13"/>
        <v>N/A</v>
      </c>
      <c r="G93" s="29">
        <v>376.01665405</v>
      </c>
      <c r="H93" s="27" t="str">
        <f t="shared" si="14"/>
        <v>N/A</v>
      </c>
      <c r="I93" s="8">
        <v>-7.41</v>
      </c>
      <c r="J93" s="8">
        <v>0.54400000000000004</v>
      </c>
      <c r="K93" s="28" t="s">
        <v>736</v>
      </c>
      <c r="L93" s="111" t="str">
        <f t="shared" si="15"/>
        <v>Yes</v>
      </c>
    </row>
    <row r="94" spans="1:12" ht="25" x14ac:dyDescent="0.25">
      <c r="A94" s="174" t="s">
        <v>558</v>
      </c>
      <c r="B94" s="22" t="s">
        <v>213</v>
      </c>
      <c r="C94" s="29">
        <v>3000</v>
      </c>
      <c r="D94" s="27" t="str">
        <f t="shared" si="12"/>
        <v>N/A</v>
      </c>
      <c r="E94" s="29">
        <v>2526</v>
      </c>
      <c r="F94" s="27" t="str">
        <f t="shared" si="13"/>
        <v>N/A</v>
      </c>
      <c r="G94" s="29">
        <v>1646</v>
      </c>
      <c r="H94" s="27" t="str">
        <f t="shared" si="14"/>
        <v>N/A</v>
      </c>
      <c r="I94" s="8">
        <v>-15.8</v>
      </c>
      <c r="J94" s="8">
        <v>-34.799999999999997</v>
      </c>
      <c r="K94" s="28" t="s">
        <v>736</v>
      </c>
      <c r="L94" s="111" t="str">
        <f t="shared" si="15"/>
        <v>No</v>
      </c>
    </row>
    <row r="95" spans="1:12" x14ac:dyDescent="0.25">
      <c r="A95" s="174" t="s">
        <v>559</v>
      </c>
      <c r="B95" s="22" t="s">
        <v>213</v>
      </c>
      <c r="C95" s="23">
        <v>64</v>
      </c>
      <c r="D95" s="27" t="str">
        <f t="shared" si="12"/>
        <v>N/A</v>
      </c>
      <c r="E95" s="23">
        <v>52</v>
      </c>
      <c r="F95" s="27" t="str">
        <f t="shared" si="13"/>
        <v>N/A</v>
      </c>
      <c r="G95" s="23">
        <v>46</v>
      </c>
      <c r="H95" s="27" t="str">
        <f t="shared" si="14"/>
        <v>N/A</v>
      </c>
      <c r="I95" s="8">
        <v>-18.8</v>
      </c>
      <c r="J95" s="8">
        <v>-11.5</v>
      </c>
      <c r="K95" s="28" t="s">
        <v>736</v>
      </c>
      <c r="L95" s="111" t="str">
        <f t="shared" si="15"/>
        <v>Yes</v>
      </c>
    </row>
    <row r="96" spans="1:12" ht="25" x14ac:dyDescent="0.25">
      <c r="A96" s="174" t="s">
        <v>1311</v>
      </c>
      <c r="B96" s="22" t="s">
        <v>213</v>
      </c>
      <c r="C96" s="29">
        <v>46.875</v>
      </c>
      <c r="D96" s="27" t="str">
        <f t="shared" si="12"/>
        <v>N/A</v>
      </c>
      <c r="E96" s="29">
        <v>48.576923076999996</v>
      </c>
      <c r="F96" s="27" t="str">
        <f t="shared" si="13"/>
        <v>N/A</v>
      </c>
      <c r="G96" s="29">
        <v>35.782608695999997</v>
      </c>
      <c r="H96" s="27" t="str">
        <f t="shared" si="14"/>
        <v>N/A</v>
      </c>
      <c r="I96" s="8">
        <v>3.6309999999999998</v>
      </c>
      <c r="J96" s="8">
        <v>-26.3</v>
      </c>
      <c r="K96" s="28" t="s">
        <v>736</v>
      </c>
      <c r="L96" s="111" t="str">
        <f t="shared" si="15"/>
        <v>Yes</v>
      </c>
    </row>
    <row r="97" spans="1:12" x14ac:dyDescent="0.25">
      <c r="A97" s="174" t="s">
        <v>560</v>
      </c>
      <c r="B97" s="22" t="s">
        <v>213</v>
      </c>
      <c r="C97" s="29">
        <v>47250006</v>
      </c>
      <c r="D97" s="27" t="str">
        <f t="shared" si="12"/>
        <v>N/A</v>
      </c>
      <c r="E97" s="29">
        <v>50958244</v>
      </c>
      <c r="F97" s="27" t="str">
        <f t="shared" si="13"/>
        <v>N/A</v>
      </c>
      <c r="G97" s="29">
        <v>51037306</v>
      </c>
      <c r="H97" s="27" t="str">
        <f t="shared" si="14"/>
        <v>N/A</v>
      </c>
      <c r="I97" s="8">
        <v>7.8479999999999999</v>
      </c>
      <c r="J97" s="8">
        <v>0.1552</v>
      </c>
      <c r="K97" s="28" t="s">
        <v>736</v>
      </c>
      <c r="L97" s="111" t="str">
        <f t="shared" si="15"/>
        <v>Yes</v>
      </c>
    </row>
    <row r="98" spans="1:12" x14ac:dyDescent="0.25">
      <c r="A98" s="174" t="s">
        <v>561</v>
      </c>
      <c r="B98" s="22" t="s">
        <v>213</v>
      </c>
      <c r="C98" s="23">
        <v>13042</v>
      </c>
      <c r="D98" s="27" t="str">
        <f t="shared" si="12"/>
        <v>N/A</v>
      </c>
      <c r="E98" s="23">
        <v>12091</v>
      </c>
      <c r="F98" s="27" t="str">
        <f t="shared" si="13"/>
        <v>N/A</v>
      </c>
      <c r="G98" s="23">
        <v>11328</v>
      </c>
      <c r="H98" s="27" t="str">
        <f t="shared" si="14"/>
        <v>N/A</v>
      </c>
      <c r="I98" s="8">
        <v>-7.29</v>
      </c>
      <c r="J98" s="8">
        <v>-6.31</v>
      </c>
      <c r="K98" s="28" t="s">
        <v>736</v>
      </c>
      <c r="L98" s="111" t="str">
        <f t="shared" si="15"/>
        <v>Yes</v>
      </c>
    </row>
    <row r="99" spans="1:12" x14ac:dyDescent="0.25">
      <c r="A99" s="174" t="s">
        <v>1312</v>
      </c>
      <c r="B99" s="22" t="s">
        <v>213</v>
      </c>
      <c r="C99" s="29">
        <v>3622.9110565999999</v>
      </c>
      <c r="D99" s="27" t="str">
        <f t="shared" si="12"/>
        <v>N/A</v>
      </c>
      <c r="E99" s="29">
        <v>4214.5599205999997</v>
      </c>
      <c r="F99" s="27" t="str">
        <f t="shared" si="13"/>
        <v>N/A</v>
      </c>
      <c r="G99" s="29">
        <v>4505.4118996999996</v>
      </c>
      <c r="H99" s="27" t="str">
        <f t="shared" si="14"/>
        <v>N/A</v>
      </c>
      <c r="I99" s="8">
        <v>16.329999999999998</v>
      </c>
      <c r="J99" s="8">
        <v>6.9009999999999998</v>
      </c>
      <c r="K99" s="28" t="s">
        <v>736</v>
      </c>
      <c r="L99" s="111" t="str">
        <f t="shared" si="15"/>
        <v>Yes</v>
      </c>
    </row>
    <row r="100" spans="1:12" x14ac:dyDescent="0.25">
      <c r="A100" s="174" t="s">
        <v>562</v>
      </c>
      <c r="B100" s="22" t="s">
        <v>213</v>
      </c>
      <c r="C100" s="29">
        <v>1219944</v>
      </c>
      <c r="D100" s="27" t="str">
        <f t="shared" si="12"/>
        <v>N/A</v>
      </c>
      <c r="E100" s="29">
        <v>1271174</v>
      </c>
      <c r="F100" s="27" t="str">
        <f t="shared" si="13"/>
        <v>N/A</v>
      </c>
      <c r="G100" s="29">
        <v>1650763</v>
      </c>
      <c r="H100" s="27" t="str">
        <f t="shared" si="14"/>
        <v>N/A</v>
      </c>
      <c r="I100" s="8">
        <v>4.1989999999999998</v>
      </c>
      <c r="J100" s="8">
        <v>29.86</v>
      </c>
      <c r="K100" s="28" t="s">
        <v>736</v>
      </c>
      <c r="L100" s="111" t="str">
        <f t="shared" si="15"/>
        <v>Yes</v>
      </c>
    </row>
    <row r="101" spans="1:12" x14ac:dyDescent="0.25">
      <c r="A101" s="174" t="s">
        <v>563</v>
      </c>
      <c r="B101" s="22" t="s">
        <v>213</v>
      </c>
      <c r="C101" s="23">
        <v>2229</v>
      </c>
      <c r="D101" s="27" t="str">
        <f t="shared" si="12"/>
        <v>N/A</v>
      </c>
      <c r="E101" s="23">
        <v>1944</v>
      </c>
      <c r="F101" s="27" t="str">
        <f t="shared" si="13"/>
        <v>N/A</v>
      </c>
      <c r="G101" s="23">
        <v>2203</v>
      </c>
      <c r="H101" s="27" t="str">
        <f t="shared" si="14"/>
        <v>N/A</v>
      </c>
      <c r="I101" s="8">
        <v>-12.8</v>
      </c>
      <c r="J101" s="8">
        <v>13.32</v>
      </c>
      <c r="K101" s="28" t="s">
        <v>736</v>
      </c>
      <c r="L101" s="111" t="str">
        <f t="shared" si="15"/>
        <v>Yes</v>
      </c>
    </row>
    <row r="102" spans="1:12" x14ac:dyDescent="0.25">
      <c r="A102" s="174" t="s">
        <v>1313</v>
      </c>
      <c r="B102" s="22" t="s">
        <v>213</v>
      </c>
      <c r="C102" s="29">
        <v>547.30551817000003</v>
      </c>
      <c r="D102" s="27" t="str">
        <f t="shared" si="12"/>
        <v>N/A</v>
      </c>
      <c r="E102" s="29">
        <v>653.89609053000004</v>
      </c>
      <c r="F102" s="27" t="str">
        <f t="shared" si="13"/>
        <v>N/A</v>
      </c>
      <c r="G102" s="29">
        <v>749.32501134999995</v>
      </c>
      <c r="H102" s="27" t="str">
        <f t="shared" si="14"/>
        <v>N/A</v>
      </c>
      <c r="I102" s="8">
        <v>19.48</v>
      </c>
      <c r="J102" s="8">
        <v>14.59</v>
      </c>
      <c r="K102" s="28" t="s">
        <v>736</v>
      </c>
      <c r="L102" s="111" t="str">
        <f t="shared" si="15"/>
        <v>Yes</v>
      </c>
    </row>
    <row r="103" spans="1:12" ht="25" x14ac:dyDescent="0.25">
      <c r="A103" s="174" t="s">
        <v>564</v>
      </c>
      <c r="B103" s="22" t="s">
        <v>213</v>
      </c>
      <c r="C103" s="29">
        <v>21202301</v>
      </c>
      <c r="D103" s="27" t="str">
        <f t="shared" si="12"/>
        <v>N/A</v>
      </c>
      <c r="E103" s="29">
        <v>22705966</v>
      </c>
      <c r="F103" s="27" t="str">
        <f t="shared" si="13"/>
        <v>N/A</v>
      </c>
      <c r="G103" s="29">
        <v>19339343</v>
      </c>
      <c r="H103" s="27" t="str">
        <f t="shared" si="14"/>
        <v>N/A</v>
      </c>
      <c r="I103" s="8">
        <v>7.0919999999999996</v>
      </c>
      <c r="J103" s="8">
        <v>-14.8</v>
      </c>
      <c r="K103" s="28" t="s">
        <v>736</v>
      </c>
      <c r="L103" s="111" t="str">
        <f t="shared" si="15"/>
        <v>Yes</v>
      </c>
    </row>
    <row r="104" spans="1:12" x14ac:dyDescent="0.25">
      <c r="A104" s="174" t="s">
        <v>565</v>
      </c>
      <c r="B104" s="22" t="s">
        <v>213</v>
      </c>
      <c r="C104" s="23">
        <v>4886</v>
      </c>
      <c r="D104" s="27" t="str">
        <f t="shared" si="12"/>
        <v>N/A</v>
      </c>
      <c r="E104" s="23">
        <v>5045</v>
      </c>
      <c r="F104" s="27" t="str">
        <f t="shared" si="13"/>
        <v>N/A</v>
      </c>
      <c r="G104" s="23">
        <v>4930</v>
      </c>
      <c r="H104" s="27" t="str">
        <f t="shared" si="14"/>
        <v>N/A</v>
      </c>
      <c r="I104" s="8">
        <v>3.254</v>
      </c>
      <c r="J104" s="8">
        <v>-2.2799999999999998</v>
      </c>
      <c r="K104" s="28" t="s">
        <v>736</v>
      </c>
      <c r="L104" s="111" t="str">
        <f t="shared" si="15"/>
        <v>Yes</v>
      </c>
    </row>
    <row r="105" spans="1:12" x14ac:dyDescent="0.25">
      <c r="A105" s="174" t="s">
        <v>1314</v>
      </c>
      <c r="B105" s="22" t="s">
        <v>213</v>
      </c>
      <c r="C105" s="29">
        <v>4339.3984854999999</v>
      </c>
      <c r="D105" s="27" t="str">
        <f t="shared" si="12"/>
        <v>N/A</v>
      </c>
      <c r="E105" s="29">
        <v>4500.6870167999996</v>
      </c>
      <c r="F105" s="27" t="str">
        <f t="shared" si="13"/>
        <v>N/A</v>
      </c>
      <c r="G105" s="29">
        <v>3922.7876268</v>
      </c>
      <c r="H105" s="27" t="str">
        <f t="shared" si="14"/>
        <v>N/A</v>
      </c>
      <c r="I105" s="8">
        <v>3.7170000000000001</v>
      </c>
      <c r="J105" s="8">
        <v>-12.8</v>
      </c>
      <c r="K105" s="28" t="s">
        <v>736</v>
      </c>
      <c r="L105" s="111" t="str">
        <f t="shared" si="15"/>
        <v>Yes</v>
      </c>
    </row>
    <row r="106" spans="1:12" x14ac:dyDescent="0.25">
      <c r="A106" s="174" t="s">
        <v>566</v>
      </c>
      <c r="B106" s="22" t="s">
        <v>213</v>
      </c>
      <c r="C106" s="29">
        <v>19938277</v>
      </c>
      <c r="D106" s="27" t="str">
        <f t="shared" si="12"/>
        <v>N/A</v>
      </c>
      <c r="E106" s="29">
        <v>19042485</v>
      </c>
      <c r="F106" s="27" t="str">
        <f t="shared" si="13"/>
        <v>N/A</v>
      </c>
      <c r="G106" s="29">
        <v>20304423</v>
      </c>
      <c r="H106" s="27" t="str">
        <f t="shared" si="14"/>
        <v>N/A</v>
      </c>
      <c r="I106" s="8">
        <v>-4.49</v>
      </c>
      <c r="J106" s="8">
        <v>6.6269999999999998</v>
      </c>
      <c r="K106" s="28" t="s">
        <v>736</v>
      </c>
      <c r="L106" s="111" t="str">
        <f t="shared" si="15"/>
        <v>Yes</v>
      </c>
    </row>
    <row r="107" spans="1:12" x14ac:dyDescent="0.25">
      <c r="A107" s="174" t="s">
        <v>567</v>
      </c>
      <c r="B107" s="22" t="s">
        <v>213</v>
      </c>
      <c r="C107" s="23">
        <v>17647</v>
      </c>
      <c r="D107" s="27" t="str">
        <f t="shared" si="12"/>
        <v>N/A</v>
      </c>
      <c r="E107" s="23">
        <v>15744</v>
      </c>
      <c r="F107" s="27" t="str">
        <f t="shared" si="13"/>
        <v>N/A</v>
      </c>
      <c r="G107" s="23">
        <v>14306</v>
      </c>
      <c r="H107" s="27" t="str">
        <f t="shared" si="14"/>
        <v>N/A</v>
      </c>
      <c r="I107" s="8">
        <v>-10.8</v>
      </c>
      <c r="J107" s="8">
        <v>-9.1300000000000008</v>
      </c>
      <c r="K107" s="28" t="s">
        <v>736</v>
      </c>
      <c r="L107" s="111" t="str">
        <f t="shared" si="15"/>
        <v>Yes</v>
      </c>
    </row>
    <row r="108" spans="1:12" x14ac:dyDescent="0.25">
      <c r="A108" s="174" t="s">
        <v>1315</v>
      </c>
      <c r="B108" s="22" t="s">
        <v>213</v>
      </c>
      <c r="C108" s="29">
        <v>1129.8394628000001</v>
      </c>
      <c r="D108" s="27" t="str">
        <f t="shared" si="12"/>
        <v>N/A</v>
      </c>
      <c r="E108" s="29">
        <v>1209.5074314000001</v>
      </c>
      <c r="F108" s="27" t="str">
        <f t="shared" si="13"/>
        <v>N/A</v>
      </c>
      <c r="G108" s="29">
        <v>1419.2942121999999</v>
      </c>
      <c r="H108" s="27" t="str">
        <f t="shared" si="14"/>
        <v>N/A</v>
      </c>
      <c r="I108" s="8">
        <v>7.0510000000000002</v>
      </c>
      <c r="J108" s="8">
        <v>17.34</v>
      </c>
      <c r="K108" s="28" t="s">
        <v>736</v>
      </c>
      <c r="L108" s="111" t="str">
        <f t="shared" si="15"/>
        <v>Yes</v>
      </c>
    </row>
    <row r="109" spans="1:12" x14ac:dyDescent="0.25">
      <c r="A109" s="174" t="s">
        <v>568</v>
      </c>
      <c r="B109" s="22" t="s">
        <v>213</v>
      </c>
      <c r="C109" s="29">
        <v>74611049</v>
      </c>
      <c r="D109" s="27" t="str">
        <f t="shared" si="12"/>
        <v>N/A</v>
      </c>
      <c r="E109" s="29">
        <v>69879293</v>
      </c>
      <c r="F109" s="27" t="str">
        <f t="shared" si="13"/>
        <v>N/A</v>
      </c>
      <c r="G109" s="29">
        <v>68924989</v>
      </c>
      <c r="H109" s="27" t="str">
        <f t="shared" si="14"/>
        <v>N/A</v>
      </c>
      <c r="I109" s="8">
        <v>-6.34</v>
      </c>
      <c r="J109" s="8">
        <v>-1.37</v>
      </c>
      <c r="K109" s="28" t="s">
        <v>736</v>
      </c>
      <c r="L109" s="111" t="str">
        <f t="shared" si="15"/>
        <v>Yes</v>
      </c>
    </row>
    <row r="110" spans="1:12" x14ac:dyDescent="0.25">
      <c r="A110" s="174" t="s">
        <v>569</v>
      </c>
      <c r="B110" s="22" t="s">
        <v>213</v>
      </c>
      <c r="C110" s="23">
        <v>16984</v>
      </c>
      <c r="D110" s="27" t="str">
        <f t="shared" si="12"/>
        <v>N/A</v>
      </c>
      <c r="E110" s="23">
        <v>15178</v>
      </c>
      <c r="F110" s="27" t="str">
        <f t="shared" si="13"/>
        <v>N/A</v>
      </c>
      <c r="G110" s="23">
        <v>14440</v>
      </c>
      <c r="H110" s="27" t="str">
        <f t="shared" si="14"/>
        <v>N/A</v>
      </c>
      <c r="I110" s="8">
        <v>-10.6</v>
      </c>
      <c r="J110" s="8">
        <v>-4.8600000000000003</v>
      </c>
      <c r="K110" s="28" t="s">
        <v>736</v>
      </c>
      <c r="L110" s="111" t="str">
        <f t="shared" si="15"/>
        <v>Yes</v>
      </c>
    </row>
    <row r="111" spans="1:12" x14ac:dyDescent="0.25">
      <c r="A111" s="174" t="s">
        <v>1316</v>
      </c>
      <c r="B111" s="22" t="s">
        <v>213</v>
      </c>
      <c r="C111" s="29">
        <v>4393.0198422000003</v>
      </c>
      <c r="D111" s="27" t="str">
        <f t="shared" si="12"/>
        <v>N/A</v>
      </c>
      <c r="E111" s="29">
        <v>4603.9855711999999</v>
      </c>
      <c r="F111" s="27" t="str">
        <f t="shared" si="13"/>
        <v>N/A</v>
      </c>
      <c r="G111" s="29">
        <v>4773.1986841999997</v>
      </c>
      <c r="H111" s="27" t="str">
        <f t="shared" si="14"/>
        <v>N/A</v>
      </c>
      <c r="I111" s="8">
        <v>4.8019999999999996</v>
      </c>
      <c r="J111" s="8">
        <v>3.6749999999999998</v>
      </c>
      <c r="K111" s="28" t="s">
        <v>736</v>
      </c>
      <c r="L111" s="111" t="str">
        <f t="shared" si="15"/>
        <v>Yes</v>
      </c>
    </row>
    <row r="112" spans="1:12" ht="25" x14ac:dyDescent="0.25">
      <c r="A112" s="174" t="s">
        <v>570</v>
      </c>
      <c r="B112" s="22" t="s">
        <v>213</v>
      </c>
      <c r="C112" s="29">
        <v>11506567</v>
      </c>
      <c r="D112" s="27" t="str">
        <f t="shared" si="12"/>
        <v>N/A</v>
      </c>
      <c r="E112" s="29">
        <v>11501306</v>
      </c>
      <c r="F112" s="27" t="str">
        <f t="shared" si="13"/>
        <v>N/A</v>
      </c>
      <c r="G112" s="29">
        <v>17316161</v>
      </c>
      <c r="H112" s="27" t="str">
        <f t="shared" si="14"/>
        <v>N/A</v>
      </c>
      <c r="I112" s="8">
        <v>-4.5999999999999999E-2</v>
      </c>
      <c r="J112" s="8">
        <v>50.56</v>
      </c>
      <c r="K112" s="28" t="s">
        <v>736</v>
      </c>
      <c r="L112" s="111" t="str">
        <f t="shared" si="15"/>
        <v>No</v>
      </c>
    </row>
    <row r="113" spans="1:12" x14ac:dyDescent="0.25">
      <c r="A113" s="174" t="s">
        <v>571</v>
      </c>
      <c r="B113" s="22" t="s">
        <v>213</v>
      </c>
      <c r="C113" s="23">
        <v>2941</v>
      </c>
      <c r="D113" s="27" t="str">
        <f t="shared" si="12"/>
        <v>N/A</v>
      </c>
      <c r="E113" s="23">
        <v>2924</v>
      </c>
      <c r="F113" s="27" t="str">
        <f t="shared" si="13"/>
        <v>N/A</v>
      </c>
      <c r="G113" s="23">
        <v>6458</v>
      </c>
      <c r="H113" s="27" t="str">
        <f t="shared" si="14"/>
        <v>N/A</v>
      </c>
      <c r="I113" s="8">
        <v>-0.57799999999999996</v>
      </c>
      <c r="J113" s="8">
        <v>120.9</v>
      </c>
      <c r="K113" s="28" t="s">
        <v>736</v>
      </c>
      <c r="L113" s="111" t="str">
        <f t="shared" si="15"/>
        <v>No</v>
      </c>
    </row>
    <row r="114" spans="1:12" x14ac:dyDescent="0.25">
      <c r="A114" s="174" t="s">
        <v>1317</v>
      </c>
      <c r="B114" s="22" t="s">
        <v>213</v>
      </c>
      <c r="C114" s="29">
        <v>3912.4675281</v>
      </c>
      <c r="D114" s="27" t="str">
        <f t="shared" si="12"/>
        <v>N/A</v>
      </c>
      <c r="E114" s="29">
        <v>3933.4151846999998</v>
      </c>
      <c r="F114" s="27" t="str">
        <f t="shared" si="13"/>
        <v>N/A</v>
      </c>
      <c r="G114" s="29">
        <v>2681.3504180999998</v>
      </c>
      <c r="H114" s="27" t="str">
        <f t="shared" si="14"/>
        <v>N/A</v>
      </c>
      <c r="I114" s="8">
        <v>0.53539999999999999</v>
      </c>
      <c r="J114" s="8">
        <v>-31.8</v>
      </c>
      <c r="K114" s="28" t="s">
        <v>736</v>
      </c>
      <c r="L114" s="111" t="str">
        <f t="shared" si="15"/>
        <v>No</v>
      </c>
    </row>
    <row r="115" spans="1:12" ht="25" x14ac:dyDescent="0.25">
      <c r="A115" s="174" t="s">
        <v>572</v>
      </c>
      <c r="B115" s="22" t="s">
        <v>213</v>
      </c>
      <c r="C115" s="29">
        <v>337751</v>
      </c>
      <c r="D115" s="27" t="str">
        <f t="shared" si="12"/>
        <v>N/A</v>
      </c>
      <c r="E115" s="29">
        <v>529413</v>
      </c>
      <c r="F115" s="27" t="str">
        <f t="shared" si="13"/>
        <v>N/A</v>
      </c>
      <c r="G115" s="29">
        <v>555088</v>
      </c>
      <c r="H115" s="27" t="str">
        <f t="shared" si="14"/>
        <v>N/A</v>
      </c>
      <c r="I115" s="8">
        <v>56.75</v>
      </c>
      <c r="J115" s="8">
        <v>4.8499999999999996</v>
      </c>
      <c r="K115" s="28" t="s">
        <v>736</v>
      </c>
      <c r="L115" s="111" t="str">
        <f t="shared" si="15"/>
        <v>Yes</v>
      </c>
    </row>
    <row r="116" spans="1:12" x14ac:dyDescent="0.25">
      <c r="A116" s="110" t="s">
        <v>573</v>
      </c>
      <c r="B116" s="22" t="s">
        <v>213</v>
      </c>
      <c r="C116" s="23">
        <v>1704</v>
      </c>
      <c r="D116" s="27" t="str">
        <f t="shared" si="12"/>
        <v>N/A</v>
      </c>
      <c r="E116" s="23">
        <v>1723</v>
      </c>
      <c r="F116" s="27" t="str">
        <f t="shared" si="13"/>
        <v>N/A</v>
      </c>
      <c r="G116" s="23">
        <v>2046</v>
      </c>
      <c r="H116" s="27" t="str">
        <f t="shared" si="14"/>
        <v>N/A</v>
      </c>
      <c r="I116" s="8">
        <v>1.115</v>
      </c>
      <c r="J116" s="8">
        <v>18.75</v>
      </c>
      <c r="K116" s="28" t="s">
        <v>736</v>
      </c>
      <c r="L116" s="111" t="str">
        <f t="shared" si="15"/>
        <v>Yes</v>
      </c>
    </row>
    <row r="117" spans="1:12" x14ac:dyDescent="0.25">
      <c r="A117" s="110" t="s">
        <v>1318</v>
      </c>
      <c r="B117" s="22" t="s">
        <v>213</v>
      </c>
      <c r="C117" s="29">
        <v>198.21068074999999</v>
      </c>
      <c r="D117" s="27" t="str">
        <f t="shared" si="12"/>
        <v>N/A</v>
      </c>
      <c r="E117" s="29">
        <v>307.26233314000001</v>
      </c>
      <c r="F117" s="27" t="str">
        <f t="shared" si="13"/>
        <v>N/A</v>
      </c>
      <c r="G117" s="29">
        <v>271.30400781999998</v>
      </c>
      <c r="H117" s="27" t="str">
        <f t="shared" si="14"/>
        <v>N/A</v>
      </c>
      <c r="I117" s="8">
        <v>55.02</v>
      </c>
      <c r="J117" s="8">
        <v>-11.7</v>
      </c>
      <c r="K117" s="28" t="s">
        <v>736</v>
      </c>
      <c r="L117" s="111" t="str">
        <f t="shared" si="15"/>
        <v>Yes</v>
      </c>
    </row>
    <row r="118" spans="1:12" ht="25" x14ac:dyDescent="0.25">
      <c r="A118" s="143" t="s">
        <v>574</v>
      </c>
      <c r="B118" s="22" t="s">
        <v>213</v>
      </c>
      <c r="C118" s="29">
        <v>3742268</v>
      </c>
      <c r="D118" s="27" t="str">
        <f t="shared" si="12"/>
        <v>N/A</v>
      </c>
      <c r="E118" s="29">
        <v>3652450</v>
      </c>
      <c r="F118" s="27" t="str">
        <f t="shared" si="13"/>
        <v>N/A</v>
      </c>
      <c r="G118" s="29">
        <v>3381037</v>
      </c>
      <c r="H118" s="27" t="str">
        <f t="shared" si="14"/>
        <v>N/A</v>
      </c>
      <c r="I118" s="8">
        <v>-2.4</v>
      </c>
      <c r="J118" s="8">
        <v>-7.43</v>
      </c>
      <c r="K118" s="28" t="s">
        <v>736</v>
      </c>
      <c r="L118" s="111" t="str">
        <f t="shared" si="15"/>
        <v>Yes</v>
      </c>
    </row>
    <row r="119" spans="1:12" x14ac:dyDescent="0.25">
      <c r="A119" s="143" t="s">
        <v>575</v>
      </c>
      <c r="B119" s="22" t="s">
        <v>213</v>
      </c>
      <c r="C119" s="23">
        <v>544</v>
      </c>
      <c r="D119" s="27" t="str">
        <f t="shared" si="12"/>
        <v>N/A</v>
      </c>
      <c r="E119" s="23">
        <v>603</v>
      </c>
      <c r="F119" s="27" t="str">
        <f t="shared" si="13"/>
        <v>N/A</v>
      </c>
      <c r="G119" s="23">
        <v>514</v>
      </c>
      <c r="H119" s="27" t="str">
        <f t="shared" si="14"/>
        <v>N/A</v>
      </c>
      <c r="I119" s="8">
        <v>10.85</v>
      </c>
      <c r="J119" s="8">
        <v>-14.8</v>
      </c>
      <c r="K119" s="28" t="s">
        <v>736</v>
      </c>
      <c r="L119" s="111" t="str">
        <f t="shared" si="15"/>
        <v>Yes</v>
      </c>
    </row>
    <row r="120" spans="1:12" ht="25" x14ac:dyDescent="0.25">
      <c r="A120" s="143" t="s">
        <v>1319</v>
      </c>
      <c r="B120" s="22" t="s">
        <v>213</v>
      </c>
      <c r="C120" s="29">
        <v>6879.1691176000004</v>
      </c>
      <c r="D120" s="27" t="str">
        <f t="shared" si="12"/>
        <v>N/A</v>
      </c>
      <c r="E120" s="29">
        <v>6057.1310116000004</v>
      </c>
      <c r="F120" s="27" t="str">
        <f t="shared" si="13"/>
        <v>N/A</v>
      </c>
      <c r="G120" s="29">
        <v>6577.8929961000003</v>
      </c>
      <c r="H120" s="27" t="str">
        <f t="shared" si="14"/>
        <v>N/A</v>
      </c>
      <c r="I120" s="8">
        <v>-11.9</v>
      </c>
      <c r="J120" s="8">
        <v>8.5980000000000008</v>
      </c>
      <c r="K120" s="28" t="s">
        <v>736</v>
      </c>
      <c r="L120" s="111" t="str">
        <f t="shared" si="15"/>
        <v>Yes</v>
      </c>
    </row>
    <row r="121" spans="1:12" ht="25" x14ac:dyDescent="0.25">
      <c r="A121" s="143" t="s">
        <v>576</v>
      </c>
      <c r="B121" s="22" t="s">
        <v>213</v>
      </c>
      <c r="C121" s="29">
        <v>30235</v>
      </c>
      <c r="D121" s="27" t="str">
        <f t="shared" si="12"/>
        <v>N/A</v>
      </c>
      <c r="E121" s="29">
        <v>37451</v>
      </c>
      <c r="F121" s="27" t="str">
        <f t="shared" si="13"/>
        <v>N/A</v>
      </c>
      <c r="G121" s="29">
        <v>147306</v>
      </c>
      <c r="H121" s="27" t="str">
        <f t="shared" si="14"/>
        <v>N/A</v>
      </c>
      <c r="I121" s="8">
        <v>23.87</v>
      </c>
      <c r="J121" s="8">
        <v>293.3</v>
      </c>
      <c r="K121" s="28" t="s">
        <v>736</v>
      </c>
      <c r="L121" s="111" t="str">
        <f t="shared" si="15"/>
        <v>No</v>
      </c>
    </row>
    <row r="122" spans="1:12" x14ac:dyDescent="0.25">
      <c r="A122" s="143" t="s">
        <v>577</v>
      </c>
      <c r="B122" s="22" t="s">
        <v>213</v>
      </c>
      <c r="C122" s="23">
        <v>130</v>
      </c>
      <c r="D122" s="27" t="str">
        <f t="shared" si="12"/>
        <v>N/A</v>
      </c>
      <c r="E122" s="23">
        <v>163</v>
      </c>
      <c r="F122" s="27" t="str">
        <f t="shared" si="13"/>
        <v>N/A</v>
      </c>
      <c r="G122" s="23">
        <v>482</v>
      </c>
      <c r="H122" s="27" t="str">
        <f t="shared" si="14"/>
        <v>N/A</v>
      </c>
      <c r="I122" s="8">
        <v>25.38</v>
      </c>
      <c r="J122" s="8">
        <v>195.7</v>
      </c>
      <c r="K122" s="28" t="s">
        <v>736</v>
      </c>
      <c r="L122" s="111" t="str">
        <f t="shared" si="15"/>
        <v>No</v>
      </c>
    </row>
    <row r="123" spans="1:12" ht="25" x14ac:dyDescent="0.25">
      <c r="A123" s="143" t="s">
        <v>1320</v>
      </c>
      <c r="B123" s="22" t="s">
        <v>213</v>
      </c>
      <c r="C123" s="29">
        <v>232.57692308</v>
      </c>
      <c r="D123" s="27" t="str">
        <f t="shared" si="12"/>
        <v>N/A</v>
      </c>
      <c r="E123" s="29">
        <v>229.7607362</v>
      </c>
      <c r="F123" s="27" t="str">
        <f t="shared" si="13"/>
        <v>N/A</v>
      </c>
      <c r="G123" s="29">
        <v>305.61410788000001</v>
      </c>
      <c r="H123" s="27" t="str">
        <f t="shared" si="14"/>
        <v>N/A</v>
      </c>
      <c r="I123" s="8">
        <v>-1.21</v>
      </c>
      <c r="J123" s="8">
        <v>33.01</v>
      </c>
      <c r="K123" s="28" t="s">
        <v>736</v>
      </c>
      <c r="L123" s="111" t="str">
        <f t="shared" si="15"/>
        <v>No</v>
      </c>
    </row>
    <row r="124" spans="1:12" ht="25" x14ac:dyDescent="0.25">
      <c r="A124" s="143" t="s">
        <v>578</v>
      </c>
      <c r="B124" s="22" t="s">
        <v>213</v>
      </c>
      <c r="C124" s="29">
        <v>7927</v>
      </c>
      <c r="D124" s="27" t="str">
        <f t="shared" si="12"/>
        <v>N/A</v>
      </c>
      <c r="E124" s="29">
        <v>4697</v>
      </c>
      <c r="F124" s="27" t="str">
        <f t="shared" si="13"/>
        <v>N/A</v>
      </c>
      <c r="G124" s="29">
        <v>650829</v>
      </c>
      <c r="H124" s="27" t="str">
        <f t="shared" si="14"/>
        <v>N/A</v>
      </c>
      <c r="I124" s="8">
        <v>-40.700000000000003</v>
      </c>
      <c r="J124" s="8">
        <v>13756</v>
      </c>
      <c r="K124" s="28" t="s">
        <v>736</v>
      </c>
      <c r="L124" s="111" t="str">
        <f t="shared" si="15"/>
        <v>No</v>
      </c>
    </row>
    <row r="125" spans="1:12" x14ac:dyDescent="0.25">
      <c r="A125" s="134" t="s">
        <v>579</v>
      </c>
      <c r="B125" s="22" t="s">
        <v>213</v>
      </c>
      <c r="C125" s="23">
        <v>11</v>
      </c>
      <c r="D125" s="27" t="str">
        <f t="shared" si="12"/>
        <v>N/A</v>
      </c>
      <c r="E125" s="23">
        <v>11</v>
      </c>
      <c r="F125" s="27" t="str">
        <f t="shared" si="13"/>
        <v>N/A</v>
      </c>
      <c r="G125" s="23">
        <v>470</v>
      </c>
      <c r="H125" s="27" t="str">
        <f t="shared" si="14"/>
        <v>N/A</v>
      </c>
      <c r="I125" s="8">
        <v>-50</v>
      </c>
      <c r="J125" s="8">
        <v>11650</v>
      </c>
      <c r="K125" s="28" t="s">
        <v>736</v>
      </c>
      <c r="L125" s="111" t="str">
        <f t="shared" si="15"/>
        <v>No</v>
      </c>
    </row>
    <row r="126" spans="1:12" ht="25" x14ac:dyDescent="0.25">
      <c r="A126" s="134" t="s">
        <v>1321</v>
      </c>
      <c r="B126" s="22" t="s">
        <v>213</v>
      </c>
      <c r="C126" s="29">
        <v>990.875</v>
      </c>
      <c r="D126" s="27" t="str">
        <f t="shared" si="12"/>
        <v>N/A</v>
      </c>
      <c r="E126" s="29">
        <v>1174.25</v>
      </c>
      <c r="F126" s="27" t="str">
        <f t="shared" si="13"/>
        <v>N/A</v>
      </c>
      <c r="G126" s="29">
        <v>1384.7425532</v>
      </c>
      <c r="H126" s="27" t="str">
        <f t="shared" si="14"/>
        <v>N/A</v>
      </c>
      <c r="I126" s="8">
        <v>18.510000000000002</v>
      </c>
      <c r="J126" s="8">
        <v>17.93</v>
      </c>
      <c r="K126" s="28" t="s">
        <v>736</v>
      </c>
      <c r="L126" s="111" t="str">
        <f t="shared" si="15"/>
        <v>Yes</v>
      </c>
    </row>
    <row r="127" spans="1:12" ht="25" x14ac:dyDescent="0.25">
      <c r="A127" s="134" t="s">
        <v>580</v>
      </c>
      <c r="B127" s="22" t="s">
        <v>213</v>
      </c>
      <c r="C127" s="29">
        <v>6717590</v>
      </c>
      <c r="D127" s="27" t="str">
        <f t="shared" si="12"/>
        <v>N/A</v>
      </c>
      <c r="E127" s="29">
        <v>6569502</v>
      </c>
      <c r="F127" s="27" t="str">
        <f t="shared" si="13"/>
        <v>N/A</v>
      </c>
      <c r="G127" s="29">
        <v>5757842</v>
      </c>
      <c r="H127" s="27" t="str">
        <f t="shared" si="14"/>
        <v>N/A</v>
      </c>
      <c r="I127" s="8">
        <v>-2.2000000000000002</v>
      </c>
      <c r="J127" s="8">
        <v>-12.4</v>
      </c>
      <c r="K127" s="28" t="s">
        <v>736</v>
      </c>
      <c r="L127" s="111" t="str">
        <f t="shared" si="15"/>
        <v>Yes</v>
      </c>
    </row>
    <row r="128" spans="1:12" x14ac:dyDescent="0.25">
      <c r="A128" s="134" t="s">
        <v>581</v>
      </c>
      <c r="B128" s="22" t="s">
        <v>213</v>
      </c>
      <c r="C128" s="23">
        <v>2829</v>
      </c>
      <c r="D128" s="27" t="str">
        <f t="shared" si="12"/>
        <v>N/A</v>
      </c>
      <c r="E128" s="23">
        <v>2899</v>
      </c>
      <c r="F128" s="27" t="str">
        <f t="shared" si="13"/>
        <v>N/A</v>
      </c>
      <c r="G128" s="23">
        <v>2962</v>
      </c>
      <c r="H128" s="27" t="str">
        <f t="shared" si="14"/>
        <v>N/A</v>
      </c>
      <c r="I128" s="8">
        <v>2.4740000000000002</v>
      </c>
      <c r="J128" s="8">
        <v>2.173</v>
      </c>
      <c r="K128" s="28" t="s">
        <v>736</v>
      </c>
      <c r="L128" s="111" t="str">
        <f t="shared" si="15"/>
        <v>Yes</v>
      </c>
    </row>
    <row r="129" spans="1:12" ht="25" x14ac:dyDescent="0.25">
      <c r="A129" s="134" t="s">
        <v>1322</v>
      </c>
      <c r="B129" s="22" t="s">
        <v>213</v>
      </c>
      <c r="C129" s="29">
        <v>2374.5457759000001</v>
      </c>
      <c r="D129" s="27" t="str">
        <f t="shared" si="12"/>
        <v>N/A</v>
      </c>
      <c r="E129" s="29">
        <v>2266.1269403000001</v>
      </c>
      <c r="F129" s="27" t="str">
        <f t="shared" si="13"/>
        <v>N/A</v>
      </c>
      <c r="G129" s="29">
        <v>1943.9034435999999</v>
      </c>
      <c r="H129" s="27" t="str">
        <f t="shared" si="14"/>
        <v>N/A</v>
      </c>
      <c r="I129" s="8">
        <v>-4.57</v>
      </c>
      <c r="J129" s="8">
        <v>-14.2</v>
      </c>
      <c r="K129" s="28" t="s">
        <v>736</v>
      </c>
      <c r="L129" s="111" t="str">
        <f t="shared" si="15"/>
        <v>Yes</v>
      </c>
    </row>
    <row r="130" spans="1:12" x14ac:dyDescent="0.25">
      <c r="A130" s="134" t="s">
        <v>582</v>
      </c>
      <c r="B130" s="22" t="s">
        <v>213</v>
      </c>
      <c r="C130" s="29">
        <v>6932140</v>
      </c>
      <c r="D130" s="27" t="str">
        <f t="shared" si="12"/>
        <v>N/A</v>
      </c>
      <c r="E130" s="29">
        <v>7416261</v>
      </c>
      <c r="F130" s="27" t="str">
        <f t="shared" si="13"/>
        <v>N/A</v>
      </c>
      <c r="G130" s="29">
        <v>7331187</v>
      </c>
      <c r="H130" s="27" t="str">
        <f t="shared" si="14"/>
        <v>N/A</v>
      </c>
      <c r="I130" s="8">
        <v>6.984</v>
      </c>
      <c r="J130" s="8">
        <v>-1.1499999999999999</v>
      </c>
      <c r="K130" s="28" t="s">
        <v>736</v>
      </c>
      <c r="L130" s="111" t="str">
        <f t="shared" si="15"/>
        <v>Yes</v>
      </c>
    </row>
    <row r="131" spans="1:12" x14ac:dyDescent="0.25">
      <c r="A131" s="134" t="s">
        <v>583</v>
      </c>
      <c r="B131" s="22" t="s">
        <v>213</v>
      </c>
      <c r="C131" s="23">
        <v>366</v>
      </c>
      <c r="D131" s="27" t="str">
        <f t="shared" si="12"/>
        <v>N/A</v>
      </c>
      <c r="E131" s="23">
        <v>379</v>
      </c>
      <c r="F131" s="27" t="str">
        <f t="shared" si="13"/>
        <v>N/A</v>
      </c>
      <c r="G131" s="23">
        <v>358</v>
      </c>
      <c r="H131" s="27" t="str">
        <f t="shared" si="14"/>
        <v>N/A</v>
      </c>
      <c r="I131" s="8">
        <v>3.552</v>
      </c>
      <c r="J131" s="8">
        <v>-5.54</v>
      </c>
      <c r="K131" s="28" t="s">
        <v>736</v>
      </c>
      <c r="L131" s="111" t="str">
        <f t="shared" si="15"/>
        <v>Yes</v>
      </c>
    </row>
    <row r="132" spans="1:12" x14ac:dyDescent="0.25">
      <c r="A132" s="134" t="s">
        <v>1323</v>
      </c>
      <c r="B132" s="22" t="s">
        <v>213</v>
      </c>
      <c r="C132" s="29">
        <v>18940.273224</v>
      </c>
      <c r="D132" s="27" t="str">
        <f t="shared" si="12"/>
        <v>N/A</v>
      </c>
      <c r="E132" s="29">
        <v>19567.970976000001</v>
      </c>
      <c r="F132" s="27" t="str">
        <f t="shared" si="13"/>
        <v>N/A</v>
      </c>
      <c r="G132" s="29">
        <v>20478.175977999999</v>
      </c>
      <c r="H132" s="27" t="str">
        <f t="shared" si="14"/>
        <v>N/A</v>
      </c>
      <c r="I132" s="8">
        <v>3.3140000000000001</v>
      </c>
      <c r="J132" s="8">
        <v>4.6520000000000001</v>
      </c>
      <c r="K132" s="28" t="s">
        <v>736</v>
      </c>
      <c r="L132" s="111" t="str">
        <f t="shared" si="15"/>
        <v>Yes</v>
      </c>
    </row>
    <row r="133" spans="1:12" ht="25" x14ac:dyDescent="0.25">
      <c r="A133" s="134" t="s">
        <v>584</v>
      </c>
      <c r="B133" s="22" t="s">
        <v>213</v>
      </c>
      <c r="C133" s="29">
        <v>1048093</v>
      </c>
      <c r="D133" s="27" t="str">
        <f t="shared" si="12"/>
        <v>N/A</v>
      </c>
      <c r="E133" s="29">
        <v>987702</v>
      </c>
      <c r="F133" s="27" t="str">
        <f t="shared" si="13"/>
        <v>N/A</v>
      </c>
      <c r="G133" s="29">
        <v>1504581</v>
      </c>
      <c r="H133" s="27" t="str">
        <f t="shared" si="14"/>
        <v>N/A</v>
      </c>
      <c r="I133" s="8">
        <v>-5.76</v>
      </c>
      <c r="J133" s="8">
        <v>52.33</v>
      </c>
      <c r="K133" s="28" t="s">
        <v>736</v>
      </c>
      <c r="L133" s="111" t="str">
        <f>IF(J133="Div by 0", "N/A", IF(OR(J133="N/A",K133="N/A"),"N/A", IF(J133&gt;VALUE(MID(K133,1,2)), "No", IF(J133&lt;-1*VALUE(MID(K133,1,2)), "No", "Yes"))))</f>
        <v>No</v>
      </c>
    </row>
    <row r="134" spans="1:12" x14ac:dyDescent="0.25">
      <c r="A134" s="134" t="s">
        <v>585</v>
      </c>
      <c r="B134" s="22" t="s">
        <v>213</v>
      </c>
      <c r="C134" s="23">
        <v>4311</v>
      </c>
      <c r="D134" s="27" t="str">
        <f t="shared" si="12"/>
        <v>N/A</v>
      </c>
      <c r="E134" s="23">
        <v>4223</v>
      </c>
      <c r="F134" s="27" t="str">
        <f t="shared" si="13"/>
        <v>N/A</v>
      </c>
      <c r="G134" s="23">
        <v>4337</v>
      </c>
      <c r="H134" s="27" t="str">
        <f t="shared" si="14"/>
        <v>N/A</v>
      </c>
      <c r="I134" s="8">
        <v>-2.04</v>
      </c>
      <c r="J134" s="8">
        <v>2.7</v>
      </c>
      <c r="K134" s="28" t="s">
        <v>736</v>
      </c>
      <c r="L134" s="111" t="str">
        <f t="shared" ref="L134:L138" si="16">IF(J134="Div by 0", "N/A", IF(OR(J134="N/A",K134="N/A"),"N/A", IF(J134&gt;VALUE(MID(K134,1,2)), "No", IF(J134&lt;-1*VALUE(MID(K134,1,2)), "No", "Yes"))))</f>
        <v>Yes</v>
      </c>
    </row>
    <row r="135" spans="1:12" ht="25" x14ac:dyDescent="0.25">
      <c r="A135" s="134" t="s">
        <v>1324</v>
      </c>
      <c r="B135" s="22" t="s">
        <v>213</v>
      </c>
      <c r="C135" s="29">
        <v>243.12062166999999</v>
      </c>
      <c r="D135" s="27" t="str">
        <f t="shared" si="12"/>
        <v>N/A</v>
      </c>
      <c r="E135" s="29">
        <v>233.88633673000001</v>
      </c>
      <c r="F135" s="27" t="str">
        <f t="shared" si="13"/>
        <v>N/A</v>
      </c>
      <c r="G135" s="29">
        <v>346.91745445999999</v>
      </c>
      <c r="H135" s="27" t="str">
        <f t="shared" si="14"/>
        <v>N/A</v>
      </c>
      <c r="I135" s="8">
        <v>-3.8</v>
      </c>
      <c r="J135" s="8">
        <v>48.33</v>
      </c>
      <c r="K135" s="28" t="s">
        <v>736</v>
      </c>
      <c r="L135" s="111" t="str">
        <f t="shared" si="16"/>
        <v>No</v>
      </c>
    </row>
    <row r="136" spans="1:12" ht="25" x14ac:dyDescent="0.25">
      <c r="A136" s="134" t="s">
        <v>586</v>
      </c>
      <c r="B136" s="22" t="s">
        <v>213</v>
      </c>
      <c r="C136" s="29">
        <v>87042941</v>
      </c>
      <c r="D136" s="27" t="str">
        <f t="shared" ref="D136:D150" si="17">IF($B136="N/A","N/A",IF(C136&gt;10,"No",IF(C136&lt;-10,"No","Yes")))</f>
        <v>N/A</v>
      </c>
      <c r="E136" s="29">
        <v>86333102</v>
      </c>
      <c r="F136" s="27" t="str">
        <f t="shared" ref="F136:F150" si="18">IF($B136="N/A","N/A",IF(E136&gt;10,"No",IF(E136&lt;-10,"No","Yes")))</f>
        <v>N/A</v>
      </c>
      <c r="G136" s="29">
        <v>91574336</v>
      </c>
      <c r="H136" s="27" t="str">
        <f t="shared" ref="H136:H150" si="19">IF($B136="N/A","N/A",IF(G136&gt;10,"No",IF(G136&lt;-10,"No","Yes")))</f>
        <v>N/A</v>
      </c>
      <c r="I136" s="8">
        <v>-0.81599999999999995</v>
      </c>
      <c r="J136" s="8">
        <v>6.0709999999999997</v>
      </c>
      <c r="K136" s="28" t="s">
        <v>736</v>
      </c>
      <c r="L136" s="111" t="str">
        <f t="shared" si="16"/>
        <v>Yes</v>
      </c>
    </row>
    <row r="137" spans="1:12" x14ac:dyDescent="0.25">
      <c r="A137" s="134" t="s">
        <v>587</v>
      </c>
      <c r="B137" s="22" t="s">
        <v>213</v>
      </c>
      <c r="C137" s="23">
        <v>774</v>
      </c>
      <c r="D137" s="27" t="str">
        <f t="shared" si="17"/>
        <v>N/A</v>
      </c>
      <c r="E137" s="23">
        <v>781</v>
      </c>
      <c r="F137" s="27" t="str">
        <f t="shared" si="18"/>
        <v>N/A</v>
      </c>
      <c r="G137" s="23">
        <v>804</v>
      </c>
      <c r="H137" s="27" t="str">
        <f t="shared" si="19"/>
        <v>N/A</v>
      </c>
      <c r="I137" s="8">
        <v>0.90439999999999998</v>
      </c>
      <c r="J137" s="8">
        <v>2.9449999999999998</v>
      </c>
      <c r="K137" s="28" t="s">
        <v>736</v>
      </c>
      <c r="L137" s="111" t="str">
        <f t="shared" si="16"/>
        <v>Yes</v>
      </c>
    </row>
    <row r="138" spans="1:12" ht="25" x14ac:dyDescent="0.25">
      <c r="A138" s="134" t="s">
        <v>1325</v>
      </c>
      <c r="B138" s="22" t="s">
        <v>213</v>
      </c>
      <c r="C138" s="29">
        <v>112458.58010000001</v>
      </c>
      <c r="D138" s="27" t="str">
        <f t="shared" si="17"/>
        <v>N/A</v>
      </c>
      <c r="E138" s="29">
        <v>110541.74391999999</v>
      </c>
      <c r="F138" s="27" t="str">
        <f t="shared" si="18"/>
        <v>N/A</v>
      </c>
      <c r="G138" s="29">
        <v>113898.42786</v>
      </c>
      <c r="H138" s="27" t="str">
        <f t="shared" si="19"/>
        <v>N/A</v>
      </c>
      <c r="I138" s="8">
        <v>-1.7</v>
      </c>
      <c r="J138" s="8">
        <v>3.0369999999999999</v>
      </c>
      <c r="K138" s="28" t="s">
        <v>736</v>
      </c>
      <c r="L138" s="111" t="str">
        <f t="shared" si="16"/>
        <v>Yes</v>
      </c>
    </row>
    <row r="139" spans="1:12" ht="25" x14ac:dyDescent="0.25">
      <c r="A139" s="134" t="s">
        <v>588</v>
      </c>
      <c r="B139" s="22" t="s">
        <v>213</v>
      </c>
      <c r="C139" s="29">
        <v>31622514</v>
      </c>
      <c r="D139" s="27" t="str">
        <f t="shared" si="17"/>
        <v>N/A</v>
      </c>
      <c r="E139" s="29">
        <v>30148793</v>
      </c>
      <c r="F139" s="27" t="str">
        <f t="shared" si="18"/>
        <v>N/A</v>
      </c>
      <c r="G139" s="29">
        <v>28718468</v>
      </c>
      <c r="H139" s="27" t="str">
        <f t="shared" si="19"/>
        <v>N/A</v>
      </c>
      <c r="I139" s="8">
        <v>-4.66</v>
      </c>
      <c r="J139" s="8">
        <v>-4.74</v>
      </c>
      <c r="K139" s="28" t="s">
        <v>736</v>
      </c>
      <c r="L139" s="111" t="str">
        <f t="shared" ref="L139:L150" si="20">IF(J139="Div by 0", "N/A", IF(K139="N/A","N/A", IF(J139&gt;VALUE(MID(K139,1,2)), "No", IF(J139&lt;-1*VALUE(MID(K139,1,2)), "No", "Yes"))))</f>
        <v>Yes</v>
      </c>
    </row>
    <row r="140" spans="1:12" x14ac:dyDescent="0.25">
      <c r="A140" s="134" t="s">
        <v>589</v>
      </c>
      <c r="B140" s="22" t="s">
        <v>213</v>
      </c>
      <c r="C140" s="23">
        <v>7868</v>
      </c>
      <c r="D140" s="27" t="str">
        <f t="shared" si="17"/>
        <v>N/A</v>
      </c>
      <c r="E140" s="23">
        <v>7610</v>
      </c>
      <c r="F140" s="27" t="str">
        <f t="shared" si="18"/>
        <v>N/A</v>
      </c>
      <c r="G140" s="23">
        <v>7568</v>
      </c>
      <c r="H140" s="27" t="str">
        <f t="shared" si="19"/>
        <v>N/A</v>
      </c>
      <c r="I140" s="8">
        <v>-3.28</v>
      </c>
      <c r="J140" s="8">
        <v>-0.55200000000000005</v>
      </c>
      <c r="K140" s="28" t="s">
        <v>736</v>
      </c>
      <c r="L140" s="111" t="str">
        <f t="shared" si="20"/>
        <v>Yes</v>
      </c>
    </row>
    <row r="141" spans="1:12" ht="25" x14ac:dyDescent="0.25">
      <c r="A141" s="134" t="s">
        <v>1326</v>
      </c>
      <c r="B141" s="22" t="s">
        <v>213</v>
      </c>
      <c r="C141" s="29">
        <v>4019.1298932</v>
      </c>
      <c r="D141" s="27" t="str">
        <f t="shared" si="17"/>
        <v>N/A</v>
      </c>
      <c r="E141" s="29">
        <v>3961.7336399000001</v>
      </c>
      <c r="F141" s="27" t="str">
        <f t="shared" si="18"/>
        <v>N/A</v>
      </c>
      <c r="G141" s="29">
        <v>3794.7235728999999</v>
      </c>
      <c r="H141" s="27" t="str">
        <f t="shared" si="19"/>
        <v>N/A</v>
      </c>
      <c r="I141" s="8">
        <v>-1.43</v>
      </c>
      <c r="J141" s="8">
        <v>-4.22</v>
      </c>
      <c r="K141" s="28" t="s">
        <v>736</v>
      </c>
      <c r="L141" s="111" t="str">
        <f t="shared" si="20"/>
        <v>Yes</v>
      </c>
    </row>
    <row r="142" spans="1:12" ht="25" x14ac:dyDescent="0.25">
      <c r="A142" s="134" t="s">
        <v>590</v>
      </c>
      <c r="B142" s="22" t="s">
        <v>213</v>
      </c>
      <c r="C142" s="29">
        <v>24095608</v>
      </c>
      <c r="D142" s="27" t="str">
        <f t="shared" si="17"/>
        <v>N/A</v>
      </c>
      <c r="E142" s="29">
        <v>25809632</v>
      </c>
      <c r="F142" s="27" t="str">
        <f t="shared" si="18"/>
        <v>N/A</v>
      </c>
      <c r="G142" s="29">
        <v>26558206</v>
      </c>
      <c r="H142" s="27" t="str">
        <f t="shared" si="19"/>
        <v>N/A</v>
      </c>
      <c r="I142" s="8">
        <v>7.1130000000000004</v>
      </c>
      <c r="J142" s="8">
        <v>2.9</v>
      </c>
      <c r="K142" s="28" t="s">
        <v>736</v>
      </c>
      <c r="L142" s="111" t="str">
        <f t="shared" si="20"/>
        <v>Yes</v>
      </c>
    </row>
    <row r="143" spans="1:12" x14ac:dyDescent="0.25">
      <c r="A143" s="110" t="s">
        <v>591</v>
      </c>
      <c r="B143" s="22" t="s">
        <v>213</v>
      </c>
      <c r="C143" s="23">
        <v>627</v>
      </c>
      <c r="D143" s="27" t="str">
        <f t="shared" si="17"/>
        <v>N/A</v>
      </c>
      <c r="E143" s="23">
        <v>676</v>
      </c>
      <c r="F143" s="27" t="str">
        <f t="shared" si="18"/>
        <v>N/A</v>
      </c>
      <c r="G143" s="23">
        <v>835</v>
      </c>
      <c r="H143" s="27" t="str">
        <f t="shared" si="19"/>
        <v>N/A</v>
      </c>
      <c r="I143" s="8">
        <v>7.8150000000000004</v>
      </c>
      <c r="J143" s="8">
        <v>23.52</v>
      </c>
      <c r="K143" s="28" t="s">
        <v>736</v>
      </c>
      <c r="L143" s="111" t="str">
        <f t="shared" si="20"/>
        <v>Yes</v>
      </c>
    </row>
    <row r="144" spans="1:12" ht="25" x14ac:dyDescent="0.25">
      <c r="A144" s="110" t="s">
        <v>1327</v>
      </c>
      <c r="B144" s="22" t="s">
        <v>213</v>
      </c>
      <c r="C144" s="29">
        <v>38429.996809999997</v>
      </c>
      <c r="D144" s="27" t="str">
        <f t="shared" si="17"/>
        <v>N/A</v>
      </c>
      <c r="E144" s="29">
        <v>38179.928994000002</v>
      </c>
      <c r="F144" s="27" t="str">
        <f t="shared" si="18"/>
        <v>N/A</v>
      </c>
      <c r="G144" s="29">
        <v>31806.234731</v>
      </c>
      <c r="H144" s="27" t="str">
        <f t="shared" si="19"/>
        <v>N/A</v>
      </c>
      <c r="I144" s="8">
        <v>-0.65100000000000002</v>
      </c>
      <c r="J144" s="8">
        <v>-16.7</v>
      </c>
      <c r="K144" s="28" t="s">
        <v>736</v>
      </c>
      <c r="L144" s="111" t="str">
        <f t="shared" si="20"/>
        <v>Yes</v>
      </c>
    </row>
    <row r="145" spans="1:12" ht="25" x14ac:dyDescent="0.25">
      <c r="A145" s="134" t="s">
        <v>592</v>
      </c>
      <c r="B145" s="22" t="s">
        <v>213</v>
      </c>
      <c r="C145" s="29">
        <v>8050827</v>
      </c>
      <c r="D145" s="27" t="str">
        <f t="shared" si="17"/>
        <v>N/A</v>
      </c>
      <c r="E145" s="29">
        <v>8174635</v>
      </c>
      <c r="F145" s="27" t="str">
        <f t="shared" si="18"/>
        <v>N/A</v>
      </c>
      <c r="G145" s="29">
        <v>8186437</v>
      </c>
      <c r="H145" s="27" t="str">
        <f t="shared" si="19"/>
        <v>N/A</v>
      </c>
      <c r="I145" s="8">
        <v>1.538</v>
      </c>
      <c r="J145" s="8">
        <v>0.1444</v>
      </c>
      <c r="K145" s="28" t="s">
        <v>736</v>
      </c>
      <c r="L145" s="111" t="str">
        <f t="shared" si="20"/>
        <v>Yes</v>
      </c>
    </row>
    <row r="146" spans="1:12" x14ac:dyDescent="0.25">
      <c r="A146" s="134" t="s">
        <v>593</v>
      </c>
      <c r="B146" s="22" t="s">
        <v>213</v>
      </c>
      <c r="C146" s="23">
        <v>3021</v>
      </c>
      <c r="D146" s="27" t="str">
        <f t="shared" si="17"/>
        <v>N/A</v>
      </c>
      <c r="E146" s="23">
        <v>3159</v>
      </c>
      <c r="F146" s="27" t="str">
        <f t="shared" si="18"/>
        <v>N/A</v>
      </c>
      <c r="G146" s="23">
        <v>3304</v>
      </c>
      <c r="H146" s="27" t="str">
        <f t="shared" si="19"/>
        <v>N/A</v>
      </c>
      <c r="I146" s="8">
        <v>4.5679999999999996</v>
      </c>
      <c r="J146" s="8">
        <v>4.59</v>
      </c>
      <c r="K146" s="28" t="s">
        <v>736</v>
      </c>
      <c r="L146" s="111" t="str">
        <f t="shared" si="20"/>
        <v>Yes</v>
      </c>
    </row>
    <row r="147" spans="1:12" x14ac:dyDescent="0.25">
      <c r="A147" s="134" t="s">
        <v>1328</v>
      </c>
      <c r="B147" s="22" t="s">
        <v>213</v>
      </c>
      <c r="C147" s="29">
        <v>2664.9543198000001</v>
      </c>
      <c r="D147" s="27" t="str">
        <f t="shared" si="17"/>
        <v>N/A</v>
      </c>
      <c r="E147" s="29">
        <v>2587.7287116000002</v>
      </c>
      <c r="F147" s="27" t="str">
        <f t="shared" si="18"/>
        <v>N/A</v>
      </c>
      <c r="G147" s="29">
        <v>2477.7351695000002</v>
      </c>
      <c r="H147" s="27" t="str">
        <f t="shared" si="19"/>
        <v>N/A</v>
      </c>
      <c r="I147" s="8">
        <v>-2.9</v>
      </c>
      <c r="J147" s="8">
        <v>-4.25</v>
      </c>
      <c r="K147" s="28" t="s">
        <v>736</v>
      </c>
      <c r="L147" s="111" t="str">
        <f t="shared" si="20"/>
        <v>Yes</v>
      </c>
    </row>
    <row r="148" spans="1:12" ht="25" x14ac:dyDescent="0.25">
      <c r="A148" s="134" t="s">
        <v>594</v>
      </c>
      <c r="B148" s="22" t="s">
        <v>213</v>
      </c>
      <c r="C148" s="29">
        <v>13021848</v>
      </c>
      <c r="D148" s="27" t="str">
        <f t="shared" si="17"/>
        <v>N/A</v>
      </c>
      <c r="E148" s="29">
        <v>13102510</v>
      </c>
      <c r="F148" s="27" t="str">
        <f t="shared" si="18"/>
        <v>N/A</v>
      </c>
      <c r="G148" s="29">
        <v>13437902</v>
      </c>
      <c r="H148" s="27" t="str">
        <f t="shared" si="19"/>
        <v>N/A</v>
      </c>
      <c r="I148" s="8">
        <v>0.61939999999999995</v>
      </c>
      <c r="J148" s="8">
        <v>2.56</v>
      </c>
      <c r="K148" s="28" t="s">
        <v>736</v>
      </c>
      <c r="L148" s="111" t="str">
        <f t="shared" si="20"/>
        <v>Yes</v>
      </c>
    </row>
    <row r="149" spans="1:12" x14ac:dyDescent="0.25">
      <c r="A149" s="134" t="s">
        <v>595</v>
      </c>
      <c r="B149" s="22" t="s">
        <v>213</v>
      </c>
      <c r="C149" s="23">
        <v>863</v>
      </c>
      <c r="D149" s="27" t="str">
        <f t="shared" si="17"/>
        <v>N/A</v>
      </c>
      <c r="E149" s="23">
        <v>789</v>
      </c>
      <c r="F149" s="27" t="str">
        <f t="shared" si="18"/>
        <v>N/A</v>
      </c>
      <c r="G149" s="23">
        <v>782</v>
      </c>
      <c r="H149" s="27" t="str">
        <f t="shared" si="19"/>
        <v>N/A</v>
      </c>
      <c r="I149" s="8">
        <v>-8.57</v>
      </c>
      <c r="J149" s="8">
        <v>-0.88700000000000001</v>
      </c>
      <c r="K149" s="28" t="s">
        <v>736</v>
      </c>
      <c r="L149" s="111" t="str">
        <f t="shared" si="20"/>
        <v>Yes</v>
      </c>
    </row>
    <row r="150" spans="1:12" x14ac:dyDescent="0.25">
      <c r="A150" s="143" t="s">
        <v>1329</v>
      </c>
      <c r="B150" s="22" t="s">
        <v>213</v>
      </c>
      <c r="C150" s="29">
        <v>15089.047509</v>
      </c>
      <c r="D150" s="27" t="str">
        <f t="shared" si="17"/>
        <v>N/A</v>
      </c>
      <c r="E150" s="29">
        <v>16606.476553</v>
      </c>
      <c r="F150" s="27" t="str">
        <f t="shared" si="18"/>
        <v>N/A</v>
      </c>
      <c r="G150" s="29">
        <v>17184.017903</v>
      </c>
      <c r="H150" s="27" t="str">
        <f t="shared" si="19"/>
        <v>N/A</v>
      </c>
      <c r="I150" s="8">
        <v>10.06</v>
      </c>
      <c r="J150" s="8">
        <v>3.4780000000000002</v>
      </c>
      <c r="K150" s="28" t="s">
        <v>736</v>
      </c>
      <c r="L150" s="111" t="str">
        <f t="shared" si="20"/>
        <v>Yes</v>
      </c>
    </row>
    <row r="151" spans="1:12" x14ac:dyDescent="0.25">
      <c r="A151" s="143" t="s">
        <v>1330</v>
      </c>
      <c r="B151" s="22" t="s">
        <v>213</v>
      </c>
      <c r="C151" s="29">
        <v>5172.7264439</v>
      </c>
      <c r="D151" s="27" t="str">
        <f t="shared" ref="D151:D170" si="21">IF($B151="N/A","N/A",IF(C151&gt;10,"No",IF(C151&lt;-10,"No","Yes")))</f>
        <v>N/A</v>
      </c>
      <c r="E151" s="29">
        <v>5342.8733383999997</v>
      </c>
      <c r="F151" s="27" t="str">
        <f t="shared" ref="F151:F170" si="22">IF($B151="N/A","N/A",IF(E151&gt;10,"No",IF(E151&lt;-10,"No","Yes")))</f>
        <v>N/A</v>
      </c>
      <c r="G151" s="29">
        <v>5346.3025201999999</v>
      </c>
      <c r="H151" s="27" t="str">
        <f t="shared" ref="H151:H170" si="23">IF($B151="N/A","N/A",IF(G151&gt;10,"No",IF(G151&lt;-10,"No","Yes")))</f>
        <v>N/A</v>
      </c>
      <c r="I151" s="8">
        <v>3.2890000000000001</v>
      </c>
      <c r="J151" s="8">
        <v>6.4199999999999993E-2</v>
      </c>
      <c r="K151" s="28" t="s">
        <v>736</v>
      </c>
      <c r="L151" s="111" t="str">
        <f t="shared" ref="L151:L170" si="24">IF(J151="Div by 0", "N/A", IF(K151="N/A","N/A", IF(J151&gt;VALUE(MID(K151,1,2)), "No", IF(J151&lt;-1*VALUE(MID(K151,1,2)), "No", "Yes"))))</f>
        <v>Yes</v>
      </c>
    </row>
    <row r="152" spans="1:12" ht="25" x14ac:dyDescent="0.25">
      <c r="A152" s="143" t="s">
        <v>1331</v>
      </c>
      <c r="B152" s="22" t="s">
        <v>213</v>
      </c>
      <c r="C152" s="29">
        <v>5014.4165923</v>
      </c>
      <c r="D152" s="27" t="str">
        <f t="shared" si="21"/>
        <v>N/A</v>
      </c>
      <c r="E152" s="29">
        <v>5620.6823857999998</v>
      </c>
      <c r="F152" s="27" t="str">
        <f t="shared" si="22"/>
        <v>N/A</v>
      </c>
      <c r="G152" s="29">
        <v>5818.6581693999997</v>
      </c>
      <c r="H152" s="27" t="str">
        <f t="shared" si="23"/>
        <v>N/A</v>
      </c>
      <c r="I152" s="8">
        <v>12.09</v>
      </c>
      <c r="J152" s="8">
        <v>3.5219999999999998</v>
      </c>
      <c r="K152" s="28" t="s">
        <v>736</v>
      </c>
      <c r="L152" s="111" t="str">
        <f t="shared" si="24"/>
        <v>Yes</v>
      </c>
    </row>
    <row r="153" spans="1:12" ht="25" x14ac:dyDescent="0.25">
      <c r="A153" s="143" t="s">
        <v>1332</v>
      </c>
      <c r="B153" s="22" t="s">
        <v>213</v>
      </c>
      <c r="C153" s="29">
        <v>15449.626327</v>
      </c>
      <c r="D153" s="27" t="str">
        <f t="shared" si="21"/>
        <v>N/A</v>
      </c>
      <c r="E153" s="29">
        <v>15821.306153</v>
      </c>
      <c r="F153" s="27" t="str">
        <f t="shared" si="22"/>
        <v>N/A</v>
      </c>
      <c r="G153" s="29">
        <v>16220.381197000001</v>
      </c>
      <c r="H153" s="27" t="str">
        <f t="shared" si="23"/>
        <v>N/A</v>
      </c>
      <c r="I153" s="8">
        <v>2.4060000000000001</v>
      </c>
      <c r="J153" s="8">
        <v>2.5219999999999998</v>
      </c>
      <c r="K153" s="28" t="s">
        <v>736</v>
      </c>
      <c r="L153" s="111" t="str">
        <f t="shared" si="24"/>
        <v>Yes</v>
      </c>
    </row>
    <row r="154" spans="1:12" ht="25" x14ac:dyDescent="0.25">
      <c r="A154" s="143" t="s">
        <v>1333</v>
      </c>
      <c r="B154" s="22" t="s">
        <v>213</v>
      </c>
      <c r="C154" s="29">
        <v>2194.6353583999999</v>
      </c>
      <c r="D154" s="27" t="str">
        <f t="shared" si="21"/>
        <v>N/A</v>
      </c>
      <c r="E154" s="29">
        <v>2466.1707482000002</v>
      </c>
      <c r="F154" s="27" t="str">
        <f t="shared" si="22"/>
        <v>N/A</v>
      </c>
      <c r="G154" s="29">
        <v>3538.7794875999998</v>
      </c>
      <c r="H154" s="27" t="str">
        <f t="shared" si="23"/>
        <v>N/A</v>
      </c>
      <c r="I154" s="8">
        <v>12.37</v>
      </c>
      <c r="J154" s="8">
        <v>43.49</v>
      </c>
      <c r="K154" s="28" t="s">
        <v>736</v>
      </c>
      <c r="L154" s="111" t="str">
        <f t="shared" si="24"/>
        <v>No</v>
      </c>
    </row>
    <row r="155" spans="1:12" ht="25" x14ac:dyDescent="0.25">
      <c r="A155" s="134" t="s">
        <v>1334</v>
      </c>
      <c r="B155" s="22" t="s">
        <v>213</v>
      </c>
      <c r="C155" s="29">
        <v>921.04066474000001</v>
      </c>
      <c r="D155" s="27" t="str">
        <f t="shared" si="21"/>
        <v>N/A</v>
      </c>
      <c r="E155" s="29">
        <v>741.23435530999996</v>
      </c>
      <c r="F155" s="27" t="str">
        <f t="shared" si="22"/>
        <v>N/A</v>
      </c>
      <c r="G155" s="29">
        <v>680.98693319999995</v>
      </c>
      <c r="H155" s="27" t="str">
        <f t="shared" si="23"/>
        <v>N/A</v>
      </c>
      <c r="I155" s="8">
        <v>-19.5</v>
      </c>
      <c r="J155" s="8">
        <v>-8.1300000000000008</v>
      </c>
      <c r="K155" s="28" t="s">
        <v>736</v>
      </c>
      <c r="L155" s="111" t="str">
        <f t="shared" si="24"/>
        <v>Yes</v>
      </c>
    </row>
    <row r="156" spans="1:12" x14ac:dyDescent="0.25">
      <c r="A156" s="134" t="s">
        <v>1335</v>
      </c>
      <c r="B156" s="22" t="s">
        <v>213</v>
      </c>
      <c r="C156" s="29">
        <v>3706.9301322000001</v>
      </c>
      <c r="D156" s="27" t="str">
        <f t="shared" si="21"/>
        <v>N/A</v>
      </c>
      <c r="E156" s="29">
        <v>3709.487901</v>
      </c>
      <c r="F156" s="27" t="str">
        <f t="shared" si="22"/>
        <v>N/A</v>
      </c>
      <c r="G156" s="29">
        <v>3854.3687786999999</v>
      </c>
      <c r="H156" s="27" t="str">
        <f t="shared" si="23"/>
        <v>N/A</v>
      </c>
      <c r="I156" s="8">
        <v>6.9000000000000006E-2</v>
      </c>
      <c r="J156" s="8">
        <v>3.9060000000000001</v>
      </c>
      <c r="K156" s="28" t="s">
        <v>736</v>
      </c>
      <c r="L156" s="111" t="str">
        <f t="shared" si="24"/>
        <v>Yes</v>
      </c>
    </row>
    <row r="157" spans="1:12" ht="25" x14ac:dyDescent="0.25">
      <c r="A157" s="134" t="s">
        <v>1336</v>
      </c>
      <c r="B157" s="22" t="s">
        <v>213</v>
      </c>
      <c r="C157" s="29">
        <v>5980.4416975000004</v>
      </c>
      <c r="D157" s="27" t="str">
        <f t="shared" si="21"/>
        <v>N/A</v>
      </c>
      <c r="E157" s="29">
        <v>7062.7287217000003</v>
      </c>
      <c r="F157" s="27" t="str">
        <f t="shared" si="22"/>
        <v>N/A</v>
      </c>
      <c r="G157" s="29">
        <v>8083.4666800000005</v>
      </c>
      <c r="H157" s="27" t="str">
        <f t="shared" si="23"/>
        <v>N/A</v>
      </c>
      <c r="I157" s="8">
        <v>18.100000000000001</v>
      </c>
      <c r="J157" s="8">
        <v>14.45</v>
      </c>
      <c r="K157" s="28" t="s">
        <v>736</v>
      </c>
      <c r="L157" s="111" t="str">
        <f t="shared" si="24"/>
        <v>Yes</v>
      </c>
    </row>
    <row r="158" spans="1:12" ht="25" x14ac:dyDescent="0.25">
      <c r="A158" s="134" t="s">
        <v>1337</v>
      </c>
      <c r="B158" s="22" t="s">
        <v>213</v>
      </c>
      <c r="C158" s="29">
        <v>10028.258295</v>
      </c>
      <c r="D158" s="27" t="str">
        <f t="shared" si="21"/>
        <v>N/A</v>
      </c>
      <c r="E158" s="29">
        <v>9948.1094792000004</v>
      </c>
      <c r="F158" s="27" t="str">
        <f t="shared" si="22"/>
        <v>N/A</v>
      </c>
      <c r="G158" s="29">
        <v>11878.891607</v>
      </c>
      <c r="H158" s="27" t="str">
        <f t="shared" si="23"/>
        <v>N/A</v>
      </c>
      <c r="I158" s="8">
        <v>-0.79900000000000004</v>
      </c>
      <c r="J158" s="8">
        <v>19.41</v>
      </c>
      <c r="K158" s="28" t="s">
        <v>736</v>
      </c>
      <c r="L158" s="111" t="str">
        <f t="shared" si="24"/>
        <v>Yes</v>
      </c>
    </row>
    <row r="159" spans="1:12" ht="25" x14ac:dyDescent="0.25">
      <c r="A159" s="134" t="s">
        <v>1338</v>
      </c>
      <c r="B159" s="22" t="s">
        <v>213</v>
      </c>
      <c r="C159" s="29">
        <v>1995.3831640000001</v>
      </c>
      <c r="D159" s="27" t="str">
        <f t="shared" si="21"/>
        <v>N/A</v>
      </c>
      <c r="E159" s="29">
        <v>1919.2308794</v>
      </c>
      <c r="F159" s="27" t="str">
        <f t="shared" si="22"/>
        <v>N/A</v>
      </c>
      <c r="G159" s="29">
        <v>1659.0451492</v>
      </c>
      <c r="H159" s="27" t="str">
        <f t="shared" si="23"/>
        <v>N/A</v>
      </c>
      <c r="I159" s="8">
        <v>-3.82</v>
      </c>
      <c r="J159" s="8">
        <v>-13.6</v>
      </c>
      <c r="K159" s="28" t="s">
        <v>736</v>
      </c>
      <c r="L159" s="111" t="str">
        <f t="shared" si="24"/>
        <v>Yes</v>
      </c>
    </row>
    <row r="160" spans="1:12" ht="25" x14ac:dyDescent="0.25">
      <c r="A160" s="143" t="s">
        <v>1339</v>
      </c>
      <c r="B160" s="22" t="s">
        <v>213</v>
      </c>
      <c r="C160" s="29">
        <v>4.5787111253999999</v>
      </c>
      <c r="D160" s="27" t="str">
        <f t="shared" si="21"/>
        <v>N/A</v>
      </c>
      <c r="E160" s="29">
        <v>5.2526774464999999</v>
      </c>
      <c r="F160" s="27" t="str">
        <f t="shared" si="22"/>
        <v>N/A</v>
      </c>
      <c r="G160" s="29">
        <v>6.7092637738000001</v>
      </c>
      <c r="H160" s="27" t="str">
        <f t="shared" si="23"/>
        <v>N/A</v>
      </c>
      <c r="I160" s="8">
        <v>14.72</v>
      </c>
      <c r="J160" s="8">
        <v>27.73</v>
      </c>
      <c r="K160" s="28" t="s">
        <v>736</v>
      </c>
      <c r="L160" s="111" t="str">
        <f t="shared" si="24"/>
        <v>Yes</v>
      </c>
    </row>
    <row r="161" spans="1:12" x14ac:dyDescent="0.25">
      <c r="A161" s="143" t="s">
        <v>1340</v>
      </c>
      <c r="B161" s="22" t="s">
        <v>213</v>
      </c>
      <c r="C161" s="29">
        <v>1405.4750593000001</v>
      </c>
      <c r="D161" s="27" t="str">
        <f t="shared" si="21"/>
        <v>N/A</v>
      </c>
      <c r="E161" s="29">
        <v>1390.5773502</v>
      </c>
      <c r="F161" s="27" t="str">
        <f t="shared" si="22"/>
        <v>N/A</v>
      </c>
      <c r="G161" s="29">
        <v>1406.4889092999999</v>
      </c>
      <c r="H161" s="27" t="str">
        <f t="shared" si="23"/>
        <v>N/A</v>
      </c>
      <c r="I161" s="8">
        <v>-1.06</v>
      </c>
      <c r="J161" s="8">
        <v>1.1439999999999999</v>
      </c>
      <c r="K161" s="28" t="s">
        <v>736</v>
      </c>
      <c r="L161" s="111" t="str">
        <f t="shared" si="24"/>
        <v>Yes</v>
      </c>
    </row>
    <row r="162" spans="1:12" x14ac:dyDescent="0.25">
      <c r="A162" s="143" t="s">
        <v>1341</v>
      </c>
      <c r="B162" s="22" t="s">
        <v>213</v>
      </c>
      <c r="C162" s="29">
        <v>1724.4142985000001</v>
      </c>
      <c r="D162" s="27" t="str">
        <f t="shared" si="21"/>
        <v>N/A</v>
      </c>
      <c r="E162" s="29">
        <v>1479.3394676</v>
      </c>
      <c r="F162" s="27" t="str">
        <f t="shared" si="22"/>
        <v>N/A</v>
      </c>
      <c r="G162" s="29">
        <v>1153.2462866000001</v>
      </c>
      <c r="H162" s="27" t="str">
        <f t="shared" si="23"/>
        <v>N/A</v>
      </c>
      <c r="I162" s="8">
        <v>-14.2</v>
      </c>
      <c r="J162" s="8">
        <v>-22</v>
      </c>
      <c r="K162" s="28" t="s">
        <v>736</v>
      </c>
      <c r="L162" s="111" t="str">
        <f t="shared" si="24"/>
        <v>Yes</v>
      </c>
    </row>
    <row r="163" spans="1:12" x14ac:dyDescent="0.25">
      <c r="A163" s="143" t="s">
        <v>1692</v>
      </c>
      <c r="B163" s="22" t="s">
        <v>213</v>
      </c>
      <c r="C163" s="29">
        <v>3708.4466656</v>
      </c>
      <c r="D163" s="27" t="str">
        <f t="shared" si="21"/>
        <v>N/A</v>
      </c>
      <c r="E163" s="29">
        <v>3670.5656284000002</v>
      </c>
      <c r="F163" s="27" t="str">
        <f t="shared" si="22"/>
        <v>N/A</v>
      </c>
      <c r="G163" s="29">
        <v>4137.2843805000002</v>
      </c>
      <c r="H163" s="27" t="str">
        <f t="shared" si="23"/>
        <v>N/A</v>
      </c>
      <c r="I163" s="8">
        <v>-1.02</v>
      </c>
      <c r="J163" s="8">
        <v>12.72</v>
      </c>
      <c r="K163" s="28" t="s">
        <v>736</v>
      </c>
      <c r="L163" s="111" t="str">
        <f t="shared" si="24"/>
        <v>Yes</v>
      </c>
    </row>
    <row r="164" spans="1:12" x14ac:dyDescent="0.25">
      <c r="A164" s="143" t="s">
        <v>1342</v>
      </c>
      <c r="B164" s="22" t="s">
        <v>213</v>
      </c>
      <c r="C164" s="29">
        <v>1056.1011817999999</v>
      </c>
      <c r="D164" s="27" t="str">
        <f t="shared" si="21"/>
        <v>N/A</v>
      </c>
      <c r="E164" s="29">
        <v>1227.6659634</v>
      </c>
      <c r="F164" s="27" t="str">
        <f t="shared" si="22"/>
        <v>N/A</v>
      </c>
      <c r="G164" s="29">
        <v>1290.8925948999999</v>
      </c>
      <c r="H164" s="27" t="str">
        <f t="shared" si="23"/>
        <v>N/A</v>
      </c>
      <c r="I164" s="8">
        <v>16.25</v>
      </c>
      <c r="J164" s="8">
        <v>5.15</v>
      </c>
      <c r="K164" s="28" t="s">
        <v>736</v>
      </c>
      <c r="L164" s="111" t="str">
        <f t="shared" si="24"/>
        <v>Yes</v>
      </c>
    </row>
    <row r="165" spans="1:12" x14ac:dyDescent="0.25">
      <c r="A165" s="143" t="s">
        <v>1343</v>
      </c>
      <c r="B165" s="22" t="s">
        <v>213</v>
      </c>
      <c r="C165" s="29">
        <v>58.234957786000002</v>
      </c>
      <c r="D165" s="27" t="str">
        <f t="shared" si="21"/>
        <v>N/A</v>
      </c>
      <c r="E165" s="29">
        <v>57.669414111999998</v>
      </c>
      <c r="F165" s="27" t="str">
        <f t="shared" si="22"/>
        <v>N/A</v>
      </c>
      <c r="G165" s="29">
        <v>114.04466114</v>
      </c>
      <c r="H165" s="27" t="str">
        <f t="shared" si="23"/>
        <v>N/A</v>
      </c>
      <c r="I165" s="8">
        <v>-0.97099999999999997</v>
      </c>
      <c r="J165" s="8">
        <v>97.76</v>
      </c>
      <c r="K165" s="28" t="s">
        <v>736</v>
      </c>
      <c r="L165" s="111" t="str">
        <f t="shared" si="24"/>
        <v>No</v>
      </c>
    </row>
    <row r="166" spans="1:12" x14ac:dyDescent="0.25">
      <c r="A166" s="143" t="s">
        <v>1344</v>
      </c>
      <c r="B166" s="22" t="s">
        <v>213</v>
      </c>
      <c r="C166" s="29">
        <v>5919.5611649000002</v>
      </c>
      <c r="D166" s="27" t="str">
        <f t="shared" si="21"/>
        <v>N/A</v>
      </c>
      <c r="E166" s="29">
        <v>6277.5032635999996</v>
      </c>
      <c r="F166" s="27" t="str">
        <f t="shared" si="22"/>
        <v>N/A</v>
      </c>
      <c r="G166" s="29">
        <v>6731.8867258</v>
      </c>
      <c r="H166" s="27" t="str">
        <f t="shared" si="23"/>
        <v>N/A</v>
      </c>
      <c r="I166" s="8">
        <v>6.0469999999999997</v>
      </c>
      <c r="J166" s="8">
        <v>7.2380000000000004</v>
      </c>
      <c r="K166" s="28" t="s">
        <v>736</v>
      </c>
      <c r="L166" s="111" t="str">
        <f t="shared" si="24"/>
        <v>Yes</v>
      </c>
    </row>
    <row r="167" spans="1:12" x14ac:dyDescent="0.25">
      <c r="A167" s="174" t="s">
        <v>1345</v>
      </c>
      <c r="B167" s="22" t="s">
        <v>213</v>
      </c>
      <c r="C167" s="29">
        <v>5466.5412259000004</v>
      </c>
      <c r="D167" s="27" t="str">
        <f t="shared" si="21"/>
        <v>N/A</v>
      </c>
      <c r="E167" s="29">
        <v>5666.5455142999999</v>
      </c>
      <c r="F167" s="27" t="str">
        <f t="shared" si="22"/>
        <v>N/A</v>
      </c>
      <c r="G167" s="29">
        <v>5906.4231232000002</v>
      </c>
      <c r="H167" s="27" t="str">
        <f t="shared" si="23"/>
        <v>N/A</v>
      </c>
      <c r="I167" s="8">
        <v>3.6589999999999998</v>
      </c>
      <c r="J167" s="8">
        <v>4.2329999999999997</v>
      </c>
      <c r="K167" s="28" t="s">
        <v>736</v>
      </c>
      <c r="L167" s="111" t="str">
        <f t="shared" si="24"/>
        <v>Yes</v>
      </c>
    </row>
    <row r="168" spans="1:12" x14ac:dyDescent="0.25">
      <c r="A168" s="174" t="s">
        <v>1346</v>
      </c>
      <c r="B168" s="22" t="s">
        <v>213</v>
      </c>
      <c r="C168" s="29">
        <v>18695.744277000002</v>
      </c>
      <c r="D168" s="27" t="str">
        <f t="shared" si="21"/>
        <v>N/A</v>
      </c>
      <c r="E168" s="29">
        <v>19787.704312999998</v>
      </c>
      <c r="F168" s="27" t="str">
        <f t="shared" si="22"/>
        <v>N/A</v>
      </c>
      <c r="G168" s="29">
        <v>23192.276258000002</v>
      </c>
      <c r="H168" s="27" t="str">
        <f t="shared" si="23"/>
        <v>N/A</v>
      </c>
      <c r="I168" s="8">
        <v>5.8410000000000002</v>
      </c>
      <c r="J168" s="8">
        <v>17.21</v>
      </c>
      <c r="K168" s="28" t="s">
        <v>736</v>
      </c>
      <c r="L168" s="111" t="str">
        <f t="shared" si="24"/>
        <v>Yes</v>
      </c>
    </row>
    <row r="169" spans="1:12" x14ac:dyDescent="0.25">
      <c r="A169" s="174" t="s">
        <v>1347</v>
      </c>
      <c r="B169" s="22" t="s">
        <v>213</v>
      </c>
      <c r="C169" s="29">
        <v>2548.4674822000002</v>
      </c>
      <c r="D169" s="27" t="str">
        <f t="shared" si="21"/>
        <v>N/A</v>
      </c>
      <c r="E169" s="29">
        <v>2815.5304046000001</v>
      </c>
      <c r="F169" s="27" t="str">
        <f t="shared" si="22"/>
        <v>N/A</v>
      </c>
      <c r="G169" s="29">
        <v>3291.6974691</v>
      </c>
      <c r="H169" s="27" t="str">
        <f t="shared" si="23"/>
        <v>N/A</v>
      </c>
      <c r="I169" s="8">
        <v>10.48</v>
      </c>
      <c r="J169" s="8">
        <v>16.91</v>
      </c>
      <c r="K169" s="28" t="s">
        <v>736</v>
      </c>
      <c r="L169" s="111" t="str">
        <f t="shared" si="24"/>
        <v>Yes</v>
      </c>
    </row>
    <row r="170" spans="1:12" x14ac:dyDescent="0.25">
      <c r="A170" s="174" t="s">
        <v>1348</v>
      </c>
      <c r="B170" s="22" t="s">
        <v>213</v>
      </c>
      <c r="C170" s="29">
        <v>485.20925510000001</v>
      </c>
      <c r="D170" s="27" t="str">
        <f t="shared" si="21"/>
        <v>N/A</v>
      </c>
      <c r="E170" s="29">
        <v>481.97506299999998</v>
      </c>
      <c r="F170" s="27" t="str">
        <f t="shared" si="22"/>
        <v>N/A</v>
      </c>
      <c r="G170" s="29">
        <v>483.54592881999997</v>
      </c>
      <c r="H170" s="27" t="str">
        <f t="shared" si="23"/>
        <v>N/A</v>
      </c>
      <c r="I170" s="8">
        <v>-0.66700000000000004</v>
      </c>
      <c r="J170" s="8">
        <v>0.32590000000000002</v>
      </c>
      <c r="K170" s="28" t="s">
        <v>736</v>
      </c>
      <c r="L170" s="111" t="str">
        <f t="shared" si="24"/>
        <v>Yes</v>
      </c>
    </row>
    <row r="171" spans="1:12" x14ac:dyDescent="0.25">
      <c r="A171" s="174" t="s">
        <v>85</v>
      </c>
      <c r="B171" s="22" t="s">
        <v>213</v>
      </c>
      <c r="C171" s="4">
        <v>14.742116566</v>
      </c>
      <c r="D171" s="27" t="str">
        <f t="shared" ref="D171:D202" si="25">IF($B171="N/A","N/A",IF(C171&gt;10,"No",IF(C171&lt;-10,"No","Yes")))</f>
        <v>N/A</v>
      </c>
      <c r="E171" s="4">
        <v>14.090981452999999</v>
      </c>
      <c r="F171" s="27" t="str">
        <f t="shared" ref="F171:F202" si="26">IF($B171="N/A","N/A",IF(E171&gt;10,"No",IF(E171&lt;-10,"No","Yes")))</f>
        <v>N/A</v>
      </c>
      <c r="G171" s="4">
        <v>12.898683807999999</v>
      </c>
      <c r="H171" s="27" t="str">
        <f t="shared" ref="H171:H202" si="27">IF($B171="N/A","N/A",IF(G171&gt;10,"No",IF(G171&lt;-10,"No","Yes")))</f>
        <v>N/A</v>
      </c>
      <c r="I171" s="8">
        <v>-4.42</v>
      </c>
      <c r="J171" s="8">
        <v>-8.4600000000000009</v>
      </c>
      <c r="K171" s="28" t="s">
        <v>736</v>
      </c>
      <c r="L171" s="111" t="str">
        <f t="shared" ref="L171:L202" si="28">IF(J171="Div by 0", "N/A", IF(K171="N/A","N/A", IF(J171&gt;VALUE(MID(K171,1,2)), "No", IF(J171&lt;-1*VALUE(MID(K171,1,2)), "No", "Yes"))))</f>
        <v>Yes</v>
      </c>
    </row>
    <row r="172" spans="1:12" x14ac:dyDescent="0.25">
      <c r="A172" s="174" t="s">
        <v>463</v>
      </c>
      <c r="B172" s="22" t="s">
        <v>213</v>
      </c>
      <c r="C172" s="4">
        <v>18.41468077</v>
      </c>
      <c r="D172" s="27" t="str">
        <f t="shared" si="25"/>
        <v>N/A</v>
      </c>
      <c r="E172" s="4">
        <v>18.550772263999999</v>
      </c>
      <c r="F172" s="27" t="str">
        <f t="shared" si="26"/>
        <v>N/A</v>
      </c>
      <c r="G172" s="4">
        <v>17.703733440000001</v>
      </c>
      <c r="H172" s="27" t="str">
        <f t="shared" si="27"/>
        <v>N/A</v>
      </c>
      <c r="I172" s="8">
        <v>0.73899999999999999</v>
      </c>
      <c r="J172" s="8">
        <v>-4.57</v>
      </c>
      <c r="K172" s="28" t="s">
        <v>736</v>
      </c>
      <c r="L172" s="111" t="str">
        <f t="shared" si="28"/>
        <v>Yes</v>
      </c>
    </row>
    <row r="173" spans="1:12" x14ac:dyDescent="0.25">
      <c r="A173" s="174" t="s">
        <v>464</v>
      </c>
      <c r="B173" s="22" t="s">
        <v>213</v>
      </c>
      <c r="C173" s="4">
        <v>30.250497677999999</v>
      </c>
      <c r="D173" s="27" t="str">
        <f t="shared" si="25"/>
        <v>N/A</v>
      </c>
      <c r="E173" s="4">
        <v>28.530429645000002</v>
      </c>
      <c r="F173" s="27" t="str">
        <f t="shared" si="26"/>
        <v>N/A</v>
      </c>
      <c r="G173" s="4">
        <v>29.166277657999998</v>
      </c>
      <c r="H173" s="27" t="str">
        <f t="shared" si="27"/>
        <v>N/A</v>
      </c>
      <c r="I173" s="8">
        <v>-5.69</v>
      </c>
      <c r="J173" s="8">
        <v>2.2290000000000001</v>
      </c>
      <c r="K173" s="28" t="s">
        <v>736</v>
      </c>
      <c r="L173" s="111" t="str">
        <f t="shared" si="28"/>
        <v>Yes</v>
      </c>
    </row>
    <row r="174" spans="1:12" x14ac:dyDescent="0.25">
      <c r="A174" s="134" t="s">
        <v>465</v>
      </c>
      <c r="B174" s="22" t="s">
        <v>213</v>
      </c>
      <c r="C174" s="4">
        <v>10.940631695</v>
      </c>
      <c r="D174" s="27" t="str">
        <f t="shared" si="25"/>
        <v>N/A</v>
      </c>
      <c r="E174" s="4">
        <v>11.513827142</v>
      </c>
      <c r="F174" s="27" t="str">
        <f t="shared" si="26"/>
        <v>N/A</v>
      </c>
      <c r="G174" s="4">
        <v>12.029370411</v>
      </c>
      <c r="H174" s="27" t="str">
        <f t="shared" si="27"/>
        <v>N/A</v>
      </c>
      <c r="I174" s="8">
        <v>5.2389999999999999</v>
      </c>
      <c r="J174" s="8">
        <v>4.4779999999999998</v>
      </c>
      <c r="K174" s="28" t="s">
        <v>736</v>
      </c>
      <c r="L174" s="111" t="str">
        <f t="shared" si="28"/>
        <v>Yes</v>
      </c>
    </row>
    <row r="175" spans="1:12" x14ac:dyDescent="0.25">
      <c r="A175" s="134" t="s">
        <v>466</v>
      </c>
      <c r="B175" s="22" t="s">
        <v>213</v>
      </c>
      <c r="C175" s="4">
        <v>6.1504755798000001</v>
      </c>
      <c r="D175" s="27" t="str">
        <f t="shared" si="25"/>
        <v>N/A</v>
      </c>
      <c r="E175" s="4">
        <v>5.4808903822000001</v>
      </c>
      <c r="F175" s="27" t="str">
        <f t="shared" si="26"/>
        <v>N/A</v>
      </c>
      <c r="G175" s="4">
        <v>3.7786445635999999</v>
      </c>
      <c r="H175" s="27" t="str">
        <f t="shared" si="27"/>
        <v>N/A</v>
      </c>
      <c r="I175" s="8">
        <v>-10.9</v>
      </c>
      <c r="J175" s="8">
        <v>-31.1</v>
      </c>
      <c r="K175" s="28" t="s">
        <v>736</v>
      </c>
      <c r="L175" s="111" t="str">
        <f t="shared" si="28"/>
        <v>No</v>
      </c>
    </row>
    <row r="176" spans="1:12" x14ac:dyDescent="0.25">
      <c r="A176" s="134" t="s">
        <v>1349</v>
      </c>
      <c r="B176" s="22" t="s">
        <v>213</v>
      </c>
      <c r="C176" s="4">
        <v>5.5815092490999998</v>
      </c>
      <c r="D176" s="27" t="str">
        <f t="shared" si="25"/>
        <v>N/A</v>
      </c>
      <c r="E176" s="4">
        <v>5.6355965931999998</v>
      </c>
      <c r="F176" s="27" t="str">
        <f t="shared" si="26"/>
        <v>N/A</v>
      </c>
      <c r="G176" s="4">
        <v>5.3239465361000002</v>
      </c>
      <c r="H176" s="27" t="str">
        <f t="shared" si="27"/>
        <v>N/A</v>
      </c>
      <c r="I176" s="8">
        <v>0.96899999999999997</v>
      </c>
      <c r="J176" s="8">
        <v>-5.53</v>
      </c>
      <c r="K176" s="28" t="s">
        <v>736</v>
      </c>
      <c r="L176" s="111" t="str">
        <f t="shared" si="28"/>
        <v>Yes</v>
      </c>
    </row>
    <row r="177" spans="1:12" x14ac:dyDescent="0.25">
      <c r="A177" s="134" t="s">
        <v>1350</v>
      </c>
      <c r="B177" s="22" t="s">
        <v>213</v>
      </c>
      <c r="C177" s="4">
        <v>10.806677711000001</v>
      </c>
      <c r="D177" s="27" t="str">
        <f t="shared" si="25"/>
        <v>N/A</v>
      </c>
      <c r="E177" s="4">
        <v>13.358527769</v>
      </c>
      <c r="F177" s="27" t="str">
        <f t="shared" si="26"/>
        <v>N/A</v>
      </c>
      <c r="G177" s="4">
        <v>13.608992373</v>
      </c>
      <c r="H177" s="27" t="str">
        <f t="shared" si="27"/>
        <v>N/A</v>
      </c>
      <c r="I177" s="8">
        <v>23.61</v>
      </c>
      <c r="J177" s="8">
        <v>1.875</v>
      </c>
      <c r="K177" s="28" t="s">
        <v>736</v>
      </c>
      <c r="L177" s="111" t="str">
        <f t="shared" si="28"/>
        <v>Yes</v>
      </c>
    </row>
    <row r="178" spans="1:12" x14ac:dyDescent="0.25">
      <c r="A178" s="134" t="s">
        <v>1351</v>
      </c>
      <c r="B178" s="22" t="s">
        <v>213</v>
      </c>
      <c r="C178" s="4">
        <v>14.789316523</v>
      </c>
      <c r="D178" s="27" t="str">
        <f t="shared" si="25"/>
        <v>N/A</v>
      </c>
      <c r="E178" s="4">
        <v>14.434033933</v>
      </c>
      <c r="F178" s="27" t="str">
        <f t="shared" si="26"/>
        <v>N/A</v>
      </c>
      <c r="G178" s="4">
        <v>15.302025955</v>
      </c>
      <c r="H178" s="27" t="str">
        <f t="shared" si="27"/>
        <v>N/A</v>
      </c>
      <c r="I178" s="8">
        <v>-2.4</v>
      </c>
      <c r="J178" s="8">
        <v>6.0140000000000002</v>
      </c>
      <c r="K178" s="28" t="s">
        <v>736</v>
      </c>
      <c r="L178" s="111" t="str">
        <f t="shared" si="28"/>
        <v>Yes</v>
      </c>
    </row>
    <row r="179" spans="1:12" x14ac:dyDescent="0.25">
      <c r="A179" s="134" t="s">
        <v>1352</v>
      </c>
      <c r="B179" s="22" t="s">
        <v>213</v>
      </c>
      <c r="C179" s="4">
        <v>2.2461814914999998</v>
      </c>
      <c r="D179" s="27" t="str">
        <f t="shared" si="25"/>
        <v>N/A</v>
      </c>
      <c r="E179" s="4">
        <v>2.2454977018000002</v>
      </c>
      <c r="F179" s="27" t="str">
        <f t="shared" si="26"/>
        <v>N/A</v>
      </c>
      <c r="G179" s="4">
        <v>2.2340259333999999</v>
      </c>
      <c r="H179" s="27" t="str">
        <f t="shared" si="27"/>
        <v>N/A</v>
      </c>
      <c r="I179" s="8">
        <v>-0.03</v>
      </c>
      <c r="J179" s="8">
        <v>-0.51100000000000001</v>
      </c>
      <c r="K179" s="28" t="s">
        <v>736</v>
      </c>
      <c r="L179" s="111" t="str">
        <f t="shared" si="28"/>
        <v>Yes</v>
      </c>
    </row>
    <row r="180" spans="1:12" x14ac:dyDescent="0.25">
      <c r="A180" s="134" t="s">
        <v>1353</v>
      </c>
      <c r="B180" s="22" t="s">
        <v>213</v>
      </c>
      <c r="C180" s="4">
        <v>3.74051512E-2</v>
      </c>
      <c r="D180" s="27" t="str">
        <f t="shared" si="25"/>
        <v>N/A</v>
      </c>
      <c r="E180" s="4">
        <v>5.7748845E-2</v>
      </c>
      <c r="F180" s="27" t="str">
        <f t="shared" si="26"/>
        <v>N/A</v>
      </c>
      <c r="G180" s="4">
        <v>2.9254022399999999E-2</v>
      </c>
      <c r="H180" s="27" t="str">
        <f t="shared" si="27"/>
        <v>N/A</v>
      </c>
      <c r="I180" s="8">
        <v>54.39</v>
      </c>
      <c r="J180" s="8">
        <v>-49.3</v>
      </c>
      <c r="K180" s="28" t="s">
        <v>736</v>
      </c>
      <c r="L180" s="111" t="str">
        <f t="shared" si="28"/>
        <v>No</v>
      </c>
    </row>
    <row r="181" spans="1:12" x14ac:dyDescent="0.25">
      <c r="A181" s="134" t="s">
        <v>86</v>
      </c>
      <c r="B181" s="22" t="s">
        <v>213</v>
      </c>
      <c r="C181" s="4">
        <v>3.3749578099999997E-2</v>
      </c>
      <c r="D181" s="27" t="str">
        <f t="shared" si="25"/>
        <v>N/A</v>
      </c>
      <c r="E181" s="4">
        <v>3.5310734500000003E-2</v>
      </c>
      <c r="F181" s="27" t="str">
        <f t="shared" si="26"/>
        <v>N/A</v>
      </c>
      <c r="G181" s="4">
        <v>29.244921426000001</v>
      </c>
      <c r="H181" s="27" t="str">
        <f t="shared" si="27"/>
        <v>N/A</v>
      </c>
      <c r="I181" s="8">
        <v>4.6260000000000003</v>
      </c>
      <c r="J181" s="8">
        <v>82722</v>
      </c>
      <c r="K181" s="28" t="s">
        <v>736</v>
      </c>
      <c r="L181" s="111" t="str">
        <f t="shared" si="28"/>
        <v>No</v>
      </c>
    </row>
    <row r="182" spans="1:12" x14ac:dyDescent="0.25">
      <c r="A182" s="134" t="s">
        <v>87</v>
      </c>
      <c r="B182" s="22" t="s">
        <v>213</v>
      </c>
      <c r="C182" s="4">
        <v>31.993369250000001</v>
      </c>
      <c r="D182" s="27" t="str">
        <f t="shared" si="25"/>
        <v>N/A</v>
      </c>
      <c r="E182" s="4">
        <v>30.203772984</v>
      </c>
      <c r="F182" s="27" t="str">
        <f t="shared" si="26"/>
        <v>N/A</v>
      </c>
      <c r="G182" s="4">
        <v>29.466380982</v>
      </c>
      <c r="H182" s="27" t="str">
        <f t="shared" si="27"/>
        <v>N/A</v>
      </c>
      <c r="I182" s="8">
        <v>-5.59</v>
      </c>
      <c r="J182" s="8">
        <v>-2.44</v>
      </c>
      <c r="K182" s="28" t="s">
        <v>736</v>
      </c>
      <c r="L182" s="111" t="str">
        <f t="shared" si="28"/>
        <v>Yes</v>
      </c>
    </row>
    <row r="183" spans="1:12" x14ac:dyDescent="0.25">
      <c r="A183" s="134" t="s">
        <v>467</v>
      </c>
      <c r="B183" s="22" t="s">
        <v>213</v>
      </c>
      <c r="C183" s="4">
        <v>70.485535874000007</v>
      </c>
      <c r="D183" s="27" t="str">
        <f t="shared" si="25"/>
        <v>N/A</v>
      </c>
      <c r="E183" s="4">
        <v>67.515609596000004</v>
      </c>
      <c r="F183" s="27" t="str">
        <f t="shared" si="26"/>
        <v>N/A</v>
      </c>
      <c r="G183" s="4">
        <v>60.939381773999997</v>
      </c>
      <c r="H183" s="27" t="str">
        <f t="shared" si="27"/>
        <v>N/A</v>
      </c>
      <c r="I183" s="8">
        <v>-4.21</v>
      </c>
      <c r="J183" s="8">
        <v>-9.74</v>
      </c>
      <c r="K183" s="28" t="s">
        <v>736</v>
      </c>
      <c r="L183" s="111" t="str">
        <f t="shared" si="28"/>
        <v>Yes</v>
      </c>
    </row>
    <row r="184" spans="1:12" x14ac:dyDescent="0.25">
      <c r="A184" s="134" t="s">
        <v>468</v>
      </c>
      <c r="B184" s="22" t="s">
        <v>213</v>
      </c>
      <c r="C184" s="4">
        <v>58.419044458999998</v>
      </c>
      <c r="D184" s="27" t="str">
        <f t="shared" si="25"/>
        <v>N/A</v>
      </c>
      <c r="E184" s="4">
        <v>57.415379420999997</v>
      </c>
      <c r="F184" s="27" t="str">
        <f t="shared" si="26"/>
        <v>N/A</v>
      </c>
      <c r="G184" s="4">
        <v>61.992344318999997</v>
      </c>
      <c r="H184" s="27" t="str">
        <f t="shared" si="27"/>
        <v>N/A</v>
      </c>
      <c r="I184" s="8">
        <v>-1.72</v>
      </c>
      <c r="J184" s="8">
        <v>7.9720000000000004</v>
      </c>
      <c r="K184" s="28" t="s">
        <v>736</v>
      </c>
      <c r="L184" s="111" t="str">
        <f t="shared" si="28"/>
        <v>Yes</v>
      </c>
    </row>
    <row r="185" spans="1:12" x14ac:dyDescent="0.25">
      <c r="A185" s="134" t="s">
        <v>469</v>
      </c>
      <c r="B185" s="22" t="s">
        <v>213</v>
      </c>
      <c r="C185" s="4">
        <v>16.580275070999999</v>
      </c>
      <c r="D185" s="27" t="str">
        <f t="shared" si="25"/>
        <v>N/A</v>
      </c>
      <c r="E185" s="4">
        <v>17.157712305</v>
      </c>
      <c r="F185" s="27" t="str">
        <f t="shared" si="26"/>
        <v>N/A</v>
      </c>
      <c r="G185" s="4">
        <v>17.520699891</v>
      </c>
      <c r="H185" s="27" t="str">
        <f t="shared" si="27"/>
        <v>N/A</v>
      </c>
      <c r="I185" s="8">
        <v>3.4830000000000001</v>
      </c>
      <c r="J185" s="8">
        <v>2.1160000000000001</v>
      </c>
      <c r="K185" s="28" t="s">
        <v>736</v>
      </c>
      <c r="L185" s="111" t="str">
        <f t="shared" si="28"/>
        <v>Yes</v>
      </c>
    </row>
    <row r="186" spans="1:12" x14ac:dyDescent="0.25">
      <c r="A186" s="134" t="s">
        <v>470</v>
      </c>
      <c r="B186" s="22" t="s">
        <v>213</v>
      </c>
      <c r="C186" s="4">
        <v>10.745965587000001</v>
      </c>
      <c r="D186" s="27" t="str">
        <f t="shared" si="25"/>
        <v>N/A</v>
      </c>
      <c r="E186" s="4">
        <v>10.447291054000001</v>
      </c>
      <c r="F186" s="27" t="str">
        <f t="shared" si="26"/>
        <v>N/A</v>
      </c>
      <c r="G186" s="4">
        <v>12.291565090000001</v>
      </c>
      <c r="H186" s="27" t="str">
        <f t="shared" si="27"/>
        <v>N/A</v>
      </c>
      <c r="I186" s="8">
        <v>-2.78</v>
      </c>
      <c r="J186" s="8">
        <v>17.649999999999999</v>
      </c>
      <c r="K186" s="28" t="s">
        <v>736</v>
      </c>
      <c r="L186" s="111" t="str">
        <f t="shared" si="28"/>
        <v>Yes</v>
      </c>
    </row>
    <row r="187" spans="1:12" x14ac:dyDescent="0.25">
      <c r="A187" s="134" t="s">
        <v>116</v>
      </c>
      <c r="B187" s="22" t="s">
        <v>213</v>
      </c>
      <c r="C187" s="4">
        <v>44.823493953000003</v>
      </c>
      <c r="D187" s="27" t="str">
        <f t="shared" si="25"/>
        <v>N/A</v>
      </c>
      <c r="E187" s="4">
        <v>43.522645865000001</v>
      </c>
      <c r="F187" s="27" t="str">
        <f t="shared" si="26"/>
        <v>N/A</v>
      </c>
      <c r="G187" s="4">
        <v>42.536475869999997</v>
      </c>
      <c r="H187" s="27" t="str">
        <f t="shared" si="27"/>
        <v>N/A</v>
      </c>
      <c r="I187" s="8">
        <v>-2.9</v>
      </c>
      <c r="J187" s="8">
        <v>-2.27</v>
      </c>
      <c r="K187" s="28" t="s">
        <v>736</v>
      </c>
      <c r="L187" s="111" t="str">
        <f t="shared" si="28"/>
        <v>Yes</v>
      </c>
    </row>
    <row r="188" spans="1:12" x14ac:dyDescent="0.25">
      <c r="A188" s="134" t="s">
        <v>471</v>
      </c>
      <c r="B188" s="22" t="s">
        <v>213</v>
      </c>
      <c r="C188" s="4">
        <v>74.181215750999996</v>
      </c>
      <c r="D188" s="27" t="str">
        <f t="shared" si="25"/>
        <v>N/A</v>
      </c>
      <c r="E188" s="4">
        <v>71.919158725000003</v>
      </c>
      <c r="F188" s="27" t="str">
        <f t="shared" si="26"/>
        <v>N/A</v>
      </c>
      <c r="G188" s="4">
        <v>66.639903653000005</v>
      </c>
      <c r="H188" s="27" t="str">
        <f t="shared" si="27"/>
        <v>N/A</v>
      </c>
      <c r="I188" s="8">
        <v>-3.05</v>
      </c>
      <c r="J188" s="8">
        <v>-7.34</v>
      </c>
      <c r="K188" s="28" t="s">
        <v>736</v>
      </c>
      <c r="L188" s="111" t="str">
        <f t="shared" si="28"/>
        <v>Yes</v>
      </c>
    </row>
    <row r="189" spans="1:12" x14ac:dyDescent="0.25">
      <c r="A189" s="134" t="s">
        <v>472</v>
      </c>
      <c r="B189" s="22" t="s">
        <v>213</v>
      </c>
      <c r="C189" s="4">
        <v>75.199071001999997</v>
      </c>
      <c r="D189" s="27" t="str">
        <f t="shared" si="25"/>
        <v>N/A</v>
      </c>
      <c r="E189" s="4">
        <v>73.470076813000006</v>
      </c>
      <c r="F189" s="27" t="str">
        <f t="shared" si="26"/>
        <v>N/A</v>
      </c>
      <c r="G189" s="4">
        <v>78.190645130999997</v>
      </c>
      <c r="H189" s="27" t="str">
        <f t="shared" si="27"/>
        <v>N/A</v>
      </c>
      <c r="I189" s="8">
        <v>-2.2999999999999998</v>
      </c>
      <c r="J189" s="8">
        <v>6.4249999999999998</v>
      </c>
      <c r="K189" s="28" t="s">
        <v>736</v>
      </c>
      <c r="L189" s="111" t="str">
        <f t="shared" si="28"/>
        <v>Yes</v>
      </c>
    </row>
    <row r="190" spans="1:12" x14ac:dyDescent="0.25">
      <c r="A190" s="134" t="s">
        <v>473</v>
      </c>
      <c r="B190" s="22" t="s">
        <v>213</v>
      </c>
      <c r="C190" s="4">
        <v>33.195106780000003</v>
      </c>
      <c r="D190" s="27" t="str">
        <f t="shared" si="25"/>
        <v>N/A</v>
      </c>
      <c r="E190" s="4">
        <v>35.053876873999997</v>
      </c>
      <c r="F190" s="27" t="str">
        <f t="shared" si="26"/>
        <v>N/A</v>
      </c>
      <c r="G190" s="4">
        <v>40.407748789000003</v>
      </c>
      <c r="H190" s="27" t="str">
        <f t="shared" si="27"/>
        <v>N/A</v>
      </c>
      <c r="I190" s="8">
        <v>5.6</v>
      </c>
      <c r="J190" s="8">
        <v>15.27</v>
      </c>
      <c r="K190" s="28" t="s">
        <v>736</v>
      </c>
      <c r="L190" s="111" t="str">
        <f t="shared" si="28"/>
        <v>Yes</v>
      </c>
    </row>
    <row r="191" spans="1:12" x14ac:dyDescent="0.25">
      <c r="A191" s="134" t="s">
        <v>474</v>
      </c>
      <c r="B191" s="22" t="s">
        <v>213</v>
      </c>
      <c r="C191" s="4">
        <v>21.935449395999999</v>
      </c>
      <c r="D191" s="27" t="str">
        <f t="shared" si="25"/>
        <v>N/A</v>
      </c>
      <c r="E191" s="4">
        <v>21.724065519</v>
      </c>
      <c r="F191" s="27" t="str">
        <f t="shared" si="26"/>
        <v>N/A</v>
      </c>
      <c r="G191" s="4">
        <v>19.390541199000001</v>
      </c>
      <c r="H191" s="27" t="str">
        <f t="shared" si="27"/>
        <v>N/A</v>
      </c>
      <c r="I191" s="8">
        <v>-0.96399999999999997</v>
      </c>
      <c r="J191" s="8">
        <v>-10.7</v>
      </c>
      <c r="K191" s="28" t="s">
        <v>736</v>
      </c>
      <c r="L191" s="111" t="str">
        <f t="shared" si="28"/>
        <v>Yes</v>
      </c>
    </row>
    <row r="192" spans="1:12" x14ac:dyDescent="0.25">
      <c r="A192" s="134" t="s">
        <v>1354</v>
      </c>
      <c r="B192" s="22" t="s">
        <v>213</v>
      </c>
      <c r="C192" s="23">
        <v>13.395476616</v>
      </c>
      <c r="D192" s="27" t="str">
        <f t="shared" si="25"/>
        <v>N/A</v>
      </c>
      <c r="E192" s="23">
        <v>13.165937015000001</v>
      </c>
      <c r="F192" s="27" t="str">
        <f t="shared" si="26"/>
        <v>N/A</v>
      </c>
      <c r="G192" s="23">
        <v>14.377788324999999</v>
      </c>
      <c r="H192" s="27" t="str">
        <f t="shared" si="27"/>
        <v>N/A</v>
      </c>
      <c r="I192" s="8">
        <v>-1.71</v>
      </c>
      <c r="J192" s="8">
        <v>9.2040000000000006</v>
      </c>
      <c r="K192" s="28" t="s">
        <v>736</v>
      </c>
      <c r="L192" s="111" t="str">
        <f t="shared" si="28"/>
        <v>Yes</v>
      </c>
    </row>
    <row r="193" spans="1:12" x14ac:dyDescent="0.25">
      <c r="A193" s="134" t="s">
        <v>1355</v>
      </c>
      <c r="B193" s="22" t="s">
        <v>213</v>
      </c>
      <c r="C193" s="23">
        <v>10.258131488</v>
      </c>
      <c r="D193" s="27" t="str">
        <f t="shared" si="25"/>
        <v>N/A</v>
      </c>
      <c r="E193" s="23">
        <v>11.19574845</v>
      </c>
      <c r="F193" s="27" t="str">
        <f t="shared" si="26"/>
        <v>N/A</v>
      </c>
      <c r="G193" s="23">
        <v>11.840136054</v>
      </c>
      <c r="H193" s="27" t="str">
        <f t="shared" si="27"/>
        <v>N/A</v>
      </c>
      <c r="I193" s="8">
        <v>9.14</v>
      </c>
      <c r="J193" s="8">
        <v>5.7560000000000002</v>
      </c>
      <c r="K193" s="28" t="s">
        <v>736</v>
      </c>
      <c r="L193" s="111" t="str">
        <f t="shared" si="28"/>
        <v>Yes</v>
      </c>
    </row>
    <row r="194" spans="1:12" x14ac:dyDescent="0.25">
      <c r="A194" s="134" t="s">
        <v>1356</v>
      </c>
      <c r="B194" s="22" t="s">
        <v>213</v>
      </c>
      <c r="C194" s="23">
        <v>19.414587332</v>
      </c>
      <c r="D194" s="27" t="str">
        <f t="shared" si="25"/>
        <v>N/A</v>
      </c>
      <c r="E194" s="23">
        <v>18.703846154000001</v>
      </c>
      <c r="F194" s="27" t="str">
        <f t="shared" si="26"/>
        <v>N/A</v>
      </c>
      <c r="G194" s="23">
        <v>18.127720871000001</v>
      </c>
      <c r="H194" s="27" t="str">
        <f t="shared" si="27"/>
        <v>N/A</v>
      </c>
      <c r="I194" s="8">
        <v>-3.66</v>
      </c>
      <c r="J194" s="8">
        <v>-3.08</v>
      </c>
      <c r="K194" s="28" t="s">
        <v>736</v>
      </c>
      <c r="L194" s="111" t="str">
        <f t="shared" si="28"/>
        <v>Yes</v>
      </c>
    </row>
    <row r="195" spans="1:12" x14ac:dyDescent="0.25">
      <c r="A195" s="134" t="s">
        <v>1357</v>
      </c>
      <c r="B195" s="22" t="s">
        <v>213</v>
      </c>
      <c r="C195" s="23">
        <v>8.5053695514999994</v>
      </c>
      <c r="D195" s="27" t="str">
        <f t="shared" si="25"/>
        <v>N/A</v>
      </c>
      <c r="E195" s="23">
        <v>7.9273560208999996</v>
      </c>
      <c r="F195" s="27" t="str">
        <f t="shared" si="26"/>
        <v>N/A</v>
      </c>
      <c r="G195" s="23">
        <v>12.452597403</v>
      </c>
      <c r="H195" s="27" t="str">
        <f t="shared" si="27"/>
        <v>N/A</v>
      </c>
      <c r="I195" s="8">
        <v>-6.8</v>
      </c>
      <c r="J195" s="8">
        <v>57.08</v>
      </c>
      <c r="K195" s="28" t="s">
        <v>736</v>
      </c>
      <c r="L195" s="111" t="str">
        <f t="shared" si="28"/>
        <v>No</v>
      </c>
    </row>
    <row r="196" spans="1:12" x14ac:dyDescent="0.25">
      <c r="A196" s="134" t="s">
        <v>1358</v>
      </c>
      <c r="B196" s="22" t="s">
        <v>213</v>
      </c>
      <c r="C196" s="23">
        <v>4.9878366637999996</v>
      </c>
      <c r="D196" s="27" t="str">
        <f t="shared" si="25"/>
        <v>N/A</v>
      </c>
      <c r="E196" s="23">
        <v>5.0344827586000003</v>
      </c>
      <c r="F196" s="27" t="str">
        <f t="shared" si="26"/>
        <v>N/A</v>
      </c>
      <c r="G196" s="23">
        <v>5.9754838709999998</v>
      </c>
      <c r="H196" s="27" t="str">
        <f t="shared" si="27"/>
        <v>N/A</v>
      </c>
      <c r="I196" s="8">
        <v>0.93520000000000003</v>
      </c>
      <c r="J196" s="8">
        <v>18.690000000000001</v>
      </c>
      <c r="K196" s="28" t="s">
        <v>736</v>
      </c>
      <c r="L196" s="111" t="str">
        <f t="shared" si="28"/>
        <v>Yes</v>
      </c>
    </row>
    <row r="197" spans="1:12" x14ac:dyDescent="0.25">
      <c r="A197" s="134" t="s">
        <v>1359</v>
      </c>
      <c r="B197" s="22" t="s">
        <v>213</v>
      </c>
      <c r="C197" s="23">
        <v>251.78265271999999</v>
      </c>
      <c r="D197" s="27" t="str">
        <f t="shared" si="25"/>
        <v>N/A</v>
      </c>
      <c r="E197" s="23">
        <v>241.07591808000001</v>
      </c>
      <c r="F197" s="27" t="str">
        <f t="shared" si="26"/>
        <v>N/A</v>
      </c>
      <c r="G197" s="23">
        <v>261.20927558</v>
      </c>
      <c r="H197" s="27" t="str">
        <f t="shared" si="27"/>
        <v>N/A</v>
      </c>
      <c r="I197" s="8">
        <v>-4.25</v>
      </c>
      <c r="J197" s="8">
        <v>8.3510000000000009</v>
      </c>
      <c r="K197" s="28" t="s">
        <v>736</v>
      </c>
      <c r="L197" s="111" t="str">
        <f t="shared" si="28"/>
        <v>Yes</v>
      </c>
    </row>
    <row r="198" spans="1:12" x14ac:dyDescent="0.25">
      <c r="A198" s="134" t="s">
        <v>1360</v>
      </c>
      <c r="B198" s="22" t="s">
        <v>213</v>
      </c>
      <c r="C198" s="23">
        <v>246.10259434</v>
      </c>
      <c r="D198" s="27" t="str">
        <f t="shared" si="25"/>
        <v>N/A</v>
      </c>
      <c r="E198" s="23">
        <v>224.94095941</v>
      </c>
      <c r="F198" s="27" t="str">
        <f t="shared" si="26"/>
        <v>N/A</v>
      </c>
      <c r="G198" s="23">
        <v>250.39085546000001</v>
      </c>
      <c r="H198" s="27" t="str">
        <f t="shared" si="27"/>
        <v>N/A</v>
      </c>
      <c r="I198" s="8">
        <v>-8.6</v>
      </c>
      <c r="J198" s="8">
        <v>11.31</v>
      </c>
      <c r="K198" s="28" t="s">
        <v>736</v>
      </c>
      <c r="L198" s="111" t="str">
        <f t="shared" si="28"/>
        <v>Yes</v>
      </c>
    </row>
    <row r="199" spans="1:12" x14ac:dyDescent="0.25">
      <c r="A199" s="134" t="s">
        <v>1361</v>
      </c>
      <c r="B199" s="22" t="s">
        <v>213</v>
      </c>
      <c r="C199" s="23">
        <v>262.13292203999998</v>
      </c>
      <c r="D199" s="27" t="str">
        <f t="shared" si="25"/>
        <v>N/A</v>
      </c>
      <c r="E199" s="23">
        <v>255.54269006000001</v>
      </c>
      <c r="F199" s="27" t="str">
        <f t="shared" si="26"/>
        <v>N/A</v>
      </c>
      <c r="G199" s="23">
        <v>280.63697375999999</v>
      </c>
      <c r="H199" s="27" t="str">
        <f t="shared" si="27"/>
        <v>N/A</v>
      </c>
      <c r="I199" s="8">
        <v>-2.5099999999999998</v>
      </c>
      <c r="J199" s="8">
        <v>9.82</v>
      </c>
      <c r="K199" s="28" t="s">
        <v>736</v>
      </c>
      <c r="L199" s="111" t="str">
        <f t="shared" si="28"/>
        <v>Yes</v>
      </c>
    </row>
    <row r="200" spans="1:12" x14ac:dyDescent="0.25">
      <c r="A200" s="134" t="s">
        <v>1362</v>
      </c>
      <c r="B200" s="22" t="s">
        <v>213</v>
      </c>
      <c r="C200" s="23">
        <v>214.04615385</v>
      </c>
      <c r="D200" s="27" t="str">
        <f t="shared" si="25"/>
        <v>N/A</v>
      </c>
      <c r="E200" s="23">
        <v>209.72818792000001</v>
      </c>
      <c r="F200" s="27" t="str">
        <f t="shared" si="26"/>
        <v>N/A</v>
      </c>
      <c r="G200" s="23">
        <v>179.47202797</v>
      </c>
      <c r="H200" s="27" t="str">
        <f t="shared" si="27"/>
        <v>N/A</v>
      </c>
      <c r="I200" s="8">
        <v>-2.02</v>
      </c>
      <c r="J200" s="8">
        <v>-14.4</v>
      </c>
      <c r="K200" s="28" t="s">
        <v>736</v>
      </c>
      <c r="L200" s="111" t="str">
        <f t="shared" si="28"/>
        <v>Yes</v>
      </c>
    </row>
    <row r="201" spans="1:12" x14ac:dyDescent="0.25">
      <c r="A201" s="134" t="s">
        <v>1363</v>
      </c>
      <c r="B201" s="22" t="s">
        <v>213</v>
      </c>
      <c r="C201" s="23">
        <v>55.571428570999998</v>
      </c>
      <c r="D201" s="27" t="str">
        <f t="shared" si="25"/>
        <v>N/A</v>
      </c>
      <c r="E201" s="23">
        <v>33.909090909</v>
      </c>
      <c r="F201" s="27" t="str">
        <f t="shared" si="26"/>
        <v>N/A</v>
      </c>
      <c r="G201" s="23">
        <v>72.833333332999999</v>
      </c>
      <c r="H201" s="27" t="str">
        <f t="shared" si="27"/>
        <v>N/A</v>
      </c>
      <c r="I201" s="8">
        <v>-39</v>
      </c>
      <c r="J201" s="8">
        <v>114.8</v>
      </c>
      <c r="K201" s="28" t="s">
        <v>736</v>
      </c>
      <c r="L201" s="111" t="str">
        <f t="shared" si="28"/>
        <v>No</v>
      </c>
    </row>
    <row r="202" spans="1:12" x14ac:dyDescent="0.25">
      <c r="A202" s="134" t="s">
        <v>28</v>
      </c>
      <c r="B202" s="22" t="s">
        <v>213</v>
      </c>
      <c r="C202" s="4">
        <v>0.6950985194</v>
      </c>
      <c r="D202" s="27" t="str">
        <f t="shared" si="25"/>
        <v>N/A</v>
      </c>
      <c r="E202" s="4">
        <v>0.7721085728</v>
      </c>
      <c r="F202" s="27" t="str">
        <f t="shared" si="26"/>
        <v>N/A</v>
      </c>
      <c r="G202" s="4">
        <v>0.54280175490000004</v>
      </c>
      <c r="H202" s="27" t="str">
        <f t="shared" si="27"/>
        <v>N/A</v>
      </c>
      <c r="I202" s="8">
        <v>11.08</v>
      </c>
      <c r="J202" s="8">
        <v>-29.7</v>
      </c>
      <c r="K202" s="28" t="s">
        <v>736</v>
      </c>
      <c r="L202" s="111" t="str">
        <f t="shared" si="28"/>
        <v>Yes</v>
      </c>
    </row>
    <row r="203" spans="1:12" x14ac:dyDescent="0.25">
      <c r="A203" s="134" t="s">
        <v>123</v>
      </c>
      <c r="B203" s="22" t="s">
        <v>213</v>
      </c>
      <c r="C203" s="23">
        <v>11</v>
      </c>
      <c r="D203" s="27" t="str">
        <f t="shared" ref="D203:D213" si="29">IF($B203="N/A","N/A",IF(C203&gt;10,"No",IF(C203&lt;-10,"No","Yes")))</f>
        <v>N/A</v>
      </c>
      <c r="E203" s="23">
        <v>17</v>
      </c>
      <c r="F203" s="27" t="str">
        <f t="shared" ref="F203:F213" si="30">IF($B203="N/A","N/A",IF(E203&gt;10,"No",IF(E203&lt;-10,"No","Yes")))</f>
        <v>N/A</v>
      </c>
      <c r="G203" s="23">
        <v>13</v>
      </c>
      <c r="H203" s="27" t="str">
        <f t="shared" ref="H203:H213" si="31">IF($B203="N/A","N/A",IF(G203&gt;10,"No",IF(G203&lt;-10,"No","Yes")))</f>
        <v>N/A</v>
      </c>
      <c r="I203" s="8">
        <v>88.89</v>
      </c>
      <c r="J203" s="8">
        <v>-23.5</v>
      </c>
      <c r="K203" s="10" t="s">
        <v>213</v>
      </c>
      <c r="L203" s="111" t="str">
        <f t="shared" ref="L203:L213" si="32">IF(J203="Div by 0", "N/A", IF(K203="N/A","N/A", IF(J203&gt;VALUE(MID(K203,1,2)), "No", IF(J203&lt;-1*VALUE(MID(K203,1,2)), "No", "Yes"))))</f>
        <v>N/A</v>
      </c>
    </row>
    <row r="204" spans="1:12" x14ac:dyDescent="0.25">
      <c r="A204" s="134" t="s">
        <v>124</v>
      </c>
      <c r="B204" s="22" t="s">
        <v>213</v>
      </c>
      <c r="C204" s="23">
        <v>66</v>
      </c>
      <c r="D204" s="27" t="str">
        <f t="shared" si="29"/>
        <v>N/A</v>
      </c>
      <c r="E204" s="23">
        <v>71</v>
      </c>
      <c r="F204" s="27" t="str">
        <f t="shared" si="30"/>
        <v>N/A</v>
      </c>
      <c r="G204" s="23">
        <v>91</v>
      </c>
      <c r="H204" s="27" t="str">
        <f t="shared" si="31"/>
        <v>N/A</v>
      </c>
      <c r="I204" s="8">
        <v>7.5759999999999996</v>
      </c>
      <c r="J204" s="8">
        <v>28.17</v>
      </c>
      <c r="K204" s="10" t="s">
        <v>213</v>
      </c>
      <c r="L204" s="111" t="str">
        <f t="shared" si="32"/>
        <v>N/A</v>
      </c>
    </row>
    <row r="205" spans="1:12" ht="25" x14ac:dyDescent="0.25">
      <c r="A205" s="134" t="s">
        <v>1611</v>
      </c>
      <c r="B205" s="22" t="s">
        <v>213</v>
      </c>
      <c r="C205" s="23">
        <v>37</v>
      </c>
      <c r="D205" s="27" t="str">
        <f t="shared" si="29"/>
        <v>N/A</v>
      </c>
      <c r="E205" s="23">
        <v>43</v>
      </c>
      <c r="F205" s="27" t="str">
        <f t="shared" si="30"/>
        <v>N/A</v>
      </c>
      <c r="G205" s="23">
        <v>43</v>
      </c>
      <c r="H205" s="27" t="str">
        <f t="shared" si="31"/>
        <v>N/A</v>
      </c>
      <c r="I205" s="8">
        <v>16.22</v>
      </c>
      <c r="J205" s="8">
        <v>0</v>
      </c>
      <c r="K205" s="10" t="s">
        <v>213</v>
      </c>
      <c r="L205" s="111" t="str">
        <f t="shared" si="32"/>
        <v>N/A</v>
      </c>
    </row>
    <row r="206" spans="1:12" ht="25" x14ac:dyDescent="0.25">
      <c r="A206" s="134" t="s">
        <v>1364</v>
      </c>
      <c r="B206" s="22" t="s">
        <v>213</v>
      </c>
      <c r="C206" s="23">
        <v>36</v>
      </c>
      <c r="D206" s="27" t="str">
        <f t="shared" si="29"/>
        <v>N/A</v>
      </c>
      <c r="E206" s="23">
        <v>37</v>
      </c>
      <c r="F206" s="27" t="str">
        <f t="shared" si="30"/>
        <v>N/A</v>
      </c>
      <c r="G206" s="23">
        <v>45</v>
      </c>
      <c r="H206" s="27" t="str">
        <f t="shared" si="31"/>
        <v>N/A</v>
      </c>
      <c r="I206" s="8">
        <v>2.778</v>
      </c>
      <c r="J206" s="8">
        <v>21.62</v>
      </c>
      <c r="K206" s="10" t="s">
        <v>213</v>
      </c>
      <c r="L206" s="111" t="str">
        <f t="shared" si="32"/>
        <v>N/A</v>
      </c>
    </row>
    <row r="207" spans="1:12" x14ac:dyDescent="0.25">
      <c r="A207" s="134" t="s">
        <v>1612</v>
      </c>
      <c r="B207" s="22" t="s">
        <v>213</v>
      </c>
      <c r="C207" s="23">
        <v>27</v>
      </c>
      <c r="D207" s="27" t="str">
        <f t="shared" si="29"/>
        <v>N/A</v>
      </c>
      <c r="E207" s="23">
        <v>35</v>
      </c>
      <c r="F207" s="27" t="str">
        <f t="shared" si="30"/>
        <v>N/A</v>
      </c>
      <c r="G207" s="23">
        <v>34</v>
      </c>
      <c r="H207" s="27" t="str">
        <f t="shared" si="31"/>
        <v>N/A</v>
      </c>
      <c r="I207" s="8">
        <v>29.63</v>
      </c>
      <c r="J207" s="8">
        <v>-2.86</v>
      </c>
      <c r="K207" s="10" t="s">
        <v>213</v>
      </c>
      <c r="L207" s="111" t="str">
        <f t="shared" si="32"/>
        <v>N/A</v>
      </c>
    </row>
    <row r="208" spans="1:12" x14ac:dyDescent="0.25">
      <c r="A208" s="134" t="s">
        <v>1613</v>
      </c>
      <c r="B208" s="22" t="s">
        <v>213</v>
      </c>
      <c r="C208" s="23">
        <v>212</v>
      </c>
      <c r="D208" s="27" t="str">
        <f t="shared" si="29"/>
        <v>N/A</v>
      </c>
      <c r="E208" s="23">
        <v>203</v>
      </c>
      <c r="F208" s="27" t="str">
        <f t="shared" si="30"/>
        <v>N/A</v>
      </c>
      <c r="G208" s="23">
        <v>217</v>
      </c>
      <c r="H208" s="27" t="str">
        <f t="shared" si="31"/>
        <v>N/A</v>
      </c>
      <c r="I208" s="8">
        <v>-4.25</v>
      </c>
      <c r="J208" s="8">
        <v>6.8970000000000002</v>
      </c>
      <c r="K208" s="10" t="s">
        <v>213</v>
      </c>
      <c r="L208" s="111" t="str">
        <f t="shared" si="32"/>
        <v>N/A</v>
      </c>
    </row>
    <row r="209" spans="1:12" x14ac:dyDescent="0.25">
      <c r="A209" s="134" t="s">
        <v>125</v>
      </c>
      <c r="B209" s="22" t="s">
        <v>213</v>
      </c>
      <c r="C209" s="29">
        <v>1262611</v>
      </c>
      <c r="D209" s="27" t="str">
        <f t="shared" si="29"/>
        <v>N/A</v>
      </c>
      <c r="E209" s="29">
        <v>2025122</v>
      </c>
      <c r="F209" s="27" t="str">
        <f t="shared" si="30"/>
        <v>N/A</v>
      </c>
      <c r="G209" s="29">
        <v>3114538</v>
      </c>
      <c r="H209" s="27" t="str">
        <f t="shared" si="31"/>
        <v>N/A</v>
      </c>
      <c r="I209" s="8">
        <v>60.39</v>
      </c>
      <c r="J209" s="8">
        <v>53.8</v>
      </c>
      <c r="K209" s="10" t="s">
        <v>213</v>
      </c>
      <c r="L209" s="111" t="str">
        <f t="shared" si="32"/>
        <v>N/A</v>
      </c>
    </row>
    <row r="210" spans="1:12" x14ac:dyDescent="0.25">
      <c r="A210" s="174" t="s">
        <v>1608</v>
      </c>
      <c r="B210" s="22" t="s">
        <v>213</v>
      </c>
      <c r="C210" s="29">
        <v>1241855</v>
      </c>
      <c r="D210" s="27" t="str">
        <f t="shared" si="29"/>
        <v>N/A</v>
      </c>
      <c r="E210" s="29">
        <v>1940958</v>
      </c>
      <c r="F210" s="27" t="str">
        <f t="shared" si="30"/>
        <v>N/A</v>
      </c>
      <c r="G210" s="29">
        <v>3108875</v>
      </c>
      <c r="H210" s="27" t="str">
        <f t="shared" si="31"/>
        <v>N/A</v>
      </c>
      <c r="I210" s="8">
        <v>56.3</v>
      </c>
      <c r="J210" s="8">
        <v>60.17</v>
      </c>
      <c r="K210" s="10" t="s">
        <v>213</v>
      </c>
      <c r="L210" s="111" t="str">
        <f t="shared" si="32"/>
        <v>N/A</v>
      </c>
    </row>
    <row r="211" spans="1:12" x14ac:dyDescent="0.25">
      <c r="A211" s="174" t="s">
        <v>1365</v>
      </c>
      <c r="B211" s="22" t="s">
        <v>213</v>
      </c>
      <c r="C211" s="29">
        <v>297775</v>
      </c>
      <c r="D211" s="27" t="str">
        <f t="shared" si="29"/>
        <v>N/A</v>
      </c>
      <c r="E211" s="29">
        <v>304561</v>
      </c>
      <c r="F211" s="27" t="str">
        <f t="shared" si="30"/>
        <v>N/A</v>
      </c>
      <c r="G211" s="29">
        <v>413408</v>
      </c>
      <c r="H211" s="27" t="str">
        <f t="shared" si="31"/>
        <v>N/A</v>
      </c>
      <c r="I211" s="8">
        <v>2.2789999999999999</v>
      </c>
      <c r="J211" s="8">
        <v>35.74</v>
      </c>
      <c r="K211" s="10" t="s">
        <v>213</v>
      </c>
      <c r="L211" s="111" t="str">
        <f t="shared" si="32"/>
        <v>N/A</v>
      </c>
    </row>
    <row r="212" spans="1:12" x14ac:dyDescent="0.25">
      <c r="A212" s="174" t="s">
        <v>1602</v>
      </c>
      <c r="B212" s="22" t="s">
        <v>213</v>
      </c>
      <c r="C212" s="29">
        <v>755223</v>
      </c>
      <c r="D212" s="27" t="str">
        <f t="shared" si="29"/>
        <v>N/A</v>
      </c>
      <c r="E212" s="29">
        <v>687829</v>
      </c>
      <c r="F212" s="27" t="str">
        <f t="shared" si="30"/>
        <v>N/A</v>
      </c>
      <c r="G212" s="29">
        <v>847796</v>
      </c>
      <c r="H212" s="27" t="str">
        <f t="shared" si="31"/>
        <v>N/A</v>
      </c>
      <c r="I212" s="8">
        <v>-8.92</v>
      </c>
      <c r="J212" s="8">
        <v>23.26</v>
      </c>
      <c r="K212" s="10" t="s">
        <v>213</v>
      </c>
      <c r="L212" s="111" t="str">
        <f t="shared" si="32"/>
        <v>N/A</v>
      </c>
    </row>
    <row r="213" spans="1:12" x14ac:dyDescent="0.25">
      <c r="A213" s="174" t="s">
        <v>1603</v>
      </c>
      <c r="B213" s="22" t="s">
        <v>213</v>
      </c>
      <c r="C213" s="29">
        <v>531202</v>
      </c>
      <c r="D213" s="27" t="str">
        <f t="shared" si="29"/>
        <v>N/A</v>
      </c>
      <c r="E213" s="29">
        <v>523179</v>
      </c>
      <c r="F213" s="27" t="str">
        <f t="shared" si="30"/>
        <v>N/A</v>
      </c>
      <c r="G213" s="29">
        <v>544168</v>
      </c>
      <c r="H213" s="27" t="str">
        <f t="shared" si="31"/>
        <v>N/A</v>
      </c>
      <c r="I213" s="8">
        <v>-1.51</v>
      </c>
      <c r="J213" s="8">
        <v>4.0119999999999996</v>
      </c>
      <c r="K213" s="10" t="s">
        <v>213</v>
      </c>
      <c r="L213" s="111" t="str">
        <f t="shared" si="32"/>
        <v>N/A</v>
      </c>
    </row>
    <row r="214" spans="1:12" ht="25" x14ac:dyDescent="0.25">
      <c r="A214" s="134" t="s">
        <v>1366</v>
      </c>
      <c r="B214" s="22" t="s">
        <v>213</v>
      </c>
      <c r="C214" s="29">
        <v>290790</v>
      </c>
      <c r="D214" s="27" t="str">
        <f t="shared" ref="D214:D228" si="33">IF($B214="N/A","N/A",IF(C214&gt;10,"No",IF(C214&lt;-10,"No","Yes")))</f>
        <v>N/A</v>
      </c>
      <c r="E214" s="29">
        <v>295474</v>
      </c>
      <c r="F214" s="27" t="str">
        <f t="shared" ref="F214:F228" si="34">IF($B214="N/A","N/A",IF(E214&gt;10,"No",IF(E214&lt;-10,"No","Yes")))</f>
        <v>N/A</v>
      </c>
      <c r="G214" s="29">
        <v>273134</v>
      </c>
      <c r="H214" s="27" t="str">
        <f t="shared" ref="H214:H228" si="35">IF($B214="N/A","N/A",IF(G214&gt;10,"No",IF(G214&lt;-10,"No","Yes")))</f>
        <v>N/A</v>
      </c>
      <c r="I214" s="8">
        <v>1.611</v>
      </c>
      <c r="J214" s="8">
        <v>-7.56</v>
      </c>
      <c r="K214" s="28" t="s">
        <v>736</v>
      </c>
      <c r="L214" s="111" t="str">
        <f t="shared" ref="L214:L228" si="36">IF(J214="Div by 0", "N/A", IF(K214="N/A","N/A", IF(J214&gt;VALUE(MID(K214,1,2)), "No", IF(J214&lt;-1*VALUE(MID(K214,1,2)), "No", "Yes"))))</f>
        <v>Yes</v>
      </c>
    </row>
    <row r="215" spans="1:12" x14ac:dyDescent="0.25">
      <c r="A215" s="142" t="s">
        <v>647</v>
      </c>
      <c r="B215" s="22" t="s">
        <v>213</v>
      </c>
      <c r="C215" s="23">
        <v>689</v>
      </c>
      <c r="D215" s="27" t="str">
        <f t="shared" si="33"/>
        <v>N/A</v>
      </c>
      <c r="E215" s="23">
        <v>1072</v>
      </c>
      <c r="F215" s="27" t="str">
        <f t="shared" si="34"/>
        <v>N/A</v>
      </c>
      <c r="G215" s="23">
        <v>829</v>
      </c>
      <c r="H215" s="27" t="str">
        <f t="shared" si="35"/>
        <v>N/A</v>
      </c>
      <c r="I215" s="8">
        <v>55.59</v>
      </c>
      <c r="J215" s="8">
        <v>-22.7</v>
      </c>
      <c r="K215" s="28" t="s">
        <v>736</v>
      </c>
      <c r="L215" s="111" t="str">
        <f t="shared" si="36"/>
        <v>Yes</v>
      </c>
    </row>
    <row r="216" spans="1:12" x14ac:dyDescent="0.25">
      <c r="A216" s="143" t="s">
        <v>1367</v>
      </c>
      <c r="B216" s="22" t="s">
        <v>213</v>
      </c>
      <c r="C216" s="29">
        <v>422.04644411999999</v>
      </c>
      <c r="D216" s="27" t="str">
        <f t="shared" si="33"/>
        <v>N/A</v>
      </c>
      <c r="E216" s="29">
        <v>275.62873134</v>
      </c>
      <c r="F216" s="27" t="str">
        <f t="shared" si="34"/>
        <v>N/A</v>
      </c>
      <c r="G216" s="29">
        <v>329.47406513999999</v>
      </c>
      <c r="H216" s="27" t="str">
        <f t="shared" si="35"/>
        <v>N/A</v>
      </c>
      <c r="I216" s="8">
        <v>-34.700000000000003</v>
      </c>
      <c r="J216" s="8">
        <v>19.54</v>
      </c>
      <c r="K216" s="28" t="s">
        <v>736</v>
      </c>
      <c r="L216" s="111" t="str">
        <f t="shared" si="36"/>
        <v>Yes</v>
      </c>
    </row>
    <row r="217" spans="1:12" ht="25" x14ac:dyDescent="0.25">
      <c r="A217" s="134" t="s">
        <v>1368</v>
      </c>
      <c r="B217" s="22" t="s">
        <v>213</v>
      </c>
      <c r="C217" s="29">
        <v>0</v>
      </c>
      <c r="D217" s="27" t="str">
        <f t="shared" si="33"/>
        <v>N/A</v>
      </c>
      <c r="E217" s="29">
        <v>0</v>
      </c>
      <c r="F217" s="27" t="str">
        <f t="shared" si="34"/>
        <v>N/A</v>
      </c>
      <c r="G217" s="29">
        <v>0</v>
      </c>
      <c r="H217" s="27" t="str">
        <f t="shared" si="35"/>
        <v>N/A</v>
      </c>
      <c r="I217" s="8" t="s">
        <v>1748</v>
      </c>
      <c r="J217" s="8" t="s">
        <v>1748</v>
      </c>
      <c r="K217" s="28" t="s">
        <v>736</v>
      </c>
      <c r="L217" s="111" t="str">
        <f t="shared" si="36"/>
        <v>N/A</v>
      </c>
    </row>
    <row r="218" spans="1:12" x14ac:dyDescent="0.25">
      <c r="A218" s="143" t="s">
        <v>514</v>
      </c>
      <c r="B218" s="22" t="s">
        <v>213</v>
      </c>
      <c r="C218" s="23">
        <v>0</v>
      </c>
      <c r="D218" s="27" t="str">
        <f t="shared" si="33"/>
        <v>N/A</v>
      </c>
      <c r="E218" s="23">
        <v>0</v>
      </c>
      <c r="F218" s="27" t="str">
        <f t="shared" si="34"/>
        <v>N/A</v>
      </c>
      <c r="G218" s="23">
        <v>0</v>
      </c>
      <c r="H218" s="27" t="str">
        <f t="shared" si="35"/>
        <v>N/A</v>
      </c>
      <c r="I218" s="8" t="s">
        <v>1748</v>
      </c>
      <c r="J218" s="8" t="s">
        <v>1748</v>
      </c>
      <c r="K218" s="28" t="s">
        <v>736</v>
      </c>
      <c r="L218" s="111" t="str">
        <f t="shared" si="36"/>
        <v>N/A</v>
      </c>
    </row>
    <row r="219" spans="1:12" x14ac:dyDescent="0.25">
      <c r="A219" s="134" t="s">
        <v>1369</v>
      </c>
      <c r="B219" s="22" t="s">
        <v>213</v>
      </c>
      <c r="C219" s="29" t="s">
        <v>1748</v>
      </c>
      <c r="D219" s="27" t="str">
        <f t="shared" si="33"/>
        <v>N/A</v>
      </c>
      <c r="E219" s="29" t="s">
        <v>1748</v>
      </c>
      <c r="F219" s="27" t="str">
        <f t="shared" si="34"/>
        <v>N/A</v>
      </c>
      <c r="G219" s="29" t="s">
        <v>1748</v>
      </c>
      <c r="H219" s="27" t="str">
        <f t="shared" si="35"/>
        <v>N/A</v>
      </c>
      <c r="I219" s="8" t="s">
        <v>1748</v>
      </c>
      <c r="J219" s="8" t="s">
        <v>1748</v>
      </c>
      <c r="K219" s="28" t="s">
        <v>736</v>
      </c>
      <c r="L219" s="111" t="str">
        <f t="shared" si="36"/>
        <v>N/A</v>
      </c>
    </row>
    <row r="220" spans="1:12" ht="25" x14ac:dyDescent="0.25">
      <c r="A220" s="134" t="s">
        <v>1370</v>
      </c>
      <c r="B220" s="22" t="s">
        <v>213</v>
      </c>
      <c r="C220" s="29">
        <v>1177798</v>
      </c>
      <c r="D220" s="27" t="str">
        <f t="shared" si="33"/>
        <v>N/A</v>
      </c>
      <c r="E220" s="29">
        <v>1004419</v>
      </c>
      <c r="F220" s="27" t="str">
        <f t="shared" si="34"/>
        <v>N/A</v>
      </c>
      <c r="G220" s="29">
        <v>1036005</v>
      </c>
      <c r="H220" s="27" t="str">
        <f t="shared" si="35"/>
        <v>N/A</v>
      </c>
      <c r="I220" s="8">
        <v>-14.7</v>
      </c>
      <c r="J220" s="8">
        <v>3.145</v>
      </c>
      <c r="K220" s="28" t="s">
        <v>736</v>
      </c>
      <c r="L220" s="111" t="str">
        <f t="shared" si="36"/>
        <v>Yes</v>
      </c>
    </row>
    <row r="221" spans="1:12" x14ac:dyDescent="0.25">
      <c r="A221" s="143" t="s">
        <v>515</v>
      </c>
      <c r="B221" s="22" t="s">
        <v>213</v>
      </c>
      <c r="C221" s="23">
        <v>1960</v>
      </c>
      <c r="D221" s="27" t="str">
        <f t="shared" si="33"/>
        <v>N/A</v>
      </c>
      <c r="E221" s="23">
        <v>1810</v>
      </c>
      <c r="F221" s="27" t="str">
        <f t="shared" si="34"/>
        <v>N/A</v>
      </c>
      <c r="G221" s="23">
        <v>1738</v>
      </c>
      <c r="H221" s="27" t="str">
        <f t="shared" si="35"/>
        <v>N/A</v>
      </c>
      <c r="I221" s="8">
        <v>-7.65</v>
      </c>
      <c r="J221" s="8">
        <v>-3.98</v>
      </c>
      <c r="K221" s="28" t="s">
        <v>736</v>
      </c>
      <c r="L221" s="111" t="str">
        <f t="shared" si="36"/>
        <v>Yes</v>
      </c>
    </row>
    <row r="222" spans="1:12" x14ac:dyDescent="0.25">
      <c r="A222" s="134" t="s">
        <v>1371</v>
      </c>
      <c r="B222" s="22" t="s">
        <v>213</v>
      </c>
      <c r="C222" s="29">
        <v>600.91734694000002</v>
      </c>
      <c r="D222" s="27" t="str">
        <f t="shared" si="33"/>
        <v>N/A</v>
      </c>
      <c r="E222" s="29">
        <v>554.92762431000006</v>
      </c>
      <c r="F222" s="27" t="str">
        <f t="shared" si="34"/>
        <v>N/A</v>
      </c>
      <c r="G222" s="29">
        <v>596.09033371999999</v>
      </c>
      <c r="H222" s="27" t="str">
        <f t="shared" si="35"/>
        <v>N/A</v>
      </c>
      <c r="I222" s="8">
        <v>-7.65</v>
      </c>
      <c r="J222" s="8">
        <v>7.4180000000000001</v>
      </c>
      <c r="K222" s="28" t="s">
        <v>736</v>
      </c>
      <c r="L222" s="111" t="str">
        <f t="shared" si="36"/>
        <v>Yes</v>
      </c>
    </row>
    <row r="223" spans="1:12" ht="25" x14ac:dyDescent="0.25">
      <c r="A223" s="134" t="s">
        <v>1372</v>
      </c>
      <c r="B223" s="22" t="s">
        <v>213</v>
      </c>
      <c r="C223" s="29">
        <v>0</v>
      </c>
      <c r="D223" s="27" t="str">
        <f t="shared" si="33"/>
        <v>N/A</v>
      </c>
      <c r="E223" s="29">
        <v>0</v>
      </c>
      <c r="F223" s="27" t="str">
        <f t="shared" si="34"/>
        <v>N/A</v>
      </c>
      <c r="G223" s="29">
        <v>0</v>
      </c>
      <c r="H223" s="27" t="str">
        <f t="shared" si="35"/>
        <v>N/A</v>
      </c>
      <c r="I223" s="8" t="s">
        <v>1748</v>
      </c>
      <c r="J223" s="8" t="s">
        <v>1748</v>
      </c>
      <c r="K223" s="28" t="s">
        <v>736</v>
      </c>
      <c r="L223" s="111" t="str">
        <f t="shared" si="36"/>
        <v>N/A</v>
      </c>
    </row>
    <row r="224" spans="1:12" x14ac:dyDescent="0.25">
      <c r="A224" s="134" t="s">
        <v>516</v>
      </c>
      <c r="B224" s="22" t="s">
        <v>213</v>
      </c>
      <c r="C224" s="23">
        <v>0</v>
      </c>
      <c r="D224" s="27" t="str">
        <f t="shared" si="33"/>
        <v>N/A</v>
      </c>
      <c r="E224" s="23">
        <v>0</v>
      </c>
      <c r="F224" s="27" t="str">
        <f t="shared" si="34"/>
        <v>N/A</v>
      </c>
      <c r="G224" s="23">
        <v>0</v>
      </c>
      <c r="H224" s="27" t="str">
        <f t="shared" si="35"/>
        <v>N/A</v>
      </c>
      <c r="I224" s="8" t="s">
        <v>1748</v>
      </c>
      <c r="J224" s="8" t="s">
        <v>1748</v>
      </c>
      <c r="K224" s="28" t="s">
        <v>736</v>
      </c>
      <c r="L224" s="111" t="str">
        <f t="shared" si="36"/>
        <v>N/A</v>
      </c>
    </row>
    <row r="225" spans="1:12" x14ac:dyDescent="0.25">
      <c r="A225" s="134" t="s">
        <v>1373</v>
      </c>
      <c r="B225" s="22" t="s">
        <v>213</v>
      </c>
      <c r="C225" s="29" t="s">
        <v>1748</v>
      </c>
      <c r="D225" s="27" t="str">
        <f t="shared" si="33"/>
        <v>N/A</v>
      </c>
      <c r="E225" s="29" t="s">
        <v>1748</v>
      </c>
      <c r="F225" s="27" t="str">
        <f t="shared" si="34"/>
        <v>N/A</v>
      </c>
      <c r="G225" s="29" t="s">
        <v>1748</v>
      </c>
      <c r="H225" s="27" t="str">
        <f t="shared" si="35"/>
        <v>N/A</v>
      </c>
      <c r="I225" s="8" t="s">
        <v>1748</v>
      </c>
      <c r="J225" s="8" t="s">
        <v>1748</v>
      </c>
      <c r="K225" s="28" t="s">
        <v>736</v>
      </c>
      <c r="L225" s="111" t="str">
        <f t="shared" si="36"/>
        <v>N/A</v>
      </c>
    </row>
    <row r="226" spans="1:12" ht="25" x14ac:dyDescent="0.25">
      <c r="A226" s="134" t="s">
        <v>1374</v>
      </c>
      <c r="B226" s="22" t="s">
        <v>213</v>
      </c>
      <c r="C226" s="29">
        <v>42126452</v>
      </c>
      <c r="D226" s="27" t="str">
        <f t="shared" si="33"/>
        <v>N/A</v>
      </c>
      <c r="E226" s="29">
        <v>46111481</v>
      </c>
      <c r="F226" s="27" t="str">
        <f t="shared" si="34"/>
        <v>N/A</v>
      </c>
      <c r="G226" s="29">
        <v>48457568</v>
      </c>
      <c r="H226" s="27" t="str">
        <f t="shared" si="35"/>
        <v>N/A</v>
      </c>
      <c r="I226" s="8">
        <v>9.4600000000000009</v>
      </c>
      <c r="J226" s="8">
        <v>5.0880000000000001</v>
      </c>
      <c r="K226" s="28" t="s">
        <v>736</v>
      </c>
      <c r="L226" s="111" t="str">
        <f t="shared" si="36"/>
        <v>Yes</v>
      </c>
    </row>
    <row r="227" spans="1:12" ht="25" x14ac:dyDescent="0.25">
      <c r="A227" s="134" t="s">
        <v>517</v>
      </c>
      <c r="B227" s="22" t="s">
        <v>213</v>
      </c>
      <c r="C227" s="23">
        <v>1101</v>
      </c>
      <c r="D227" s="27" t="str">
        <f t="shared" si="33"/>
        <v>N/A</v>
      </c>
      <c r="E227" s="23">
        <v>1125</v>
      </c>
      <c r="F227" s="27" t="str">
        <f t="shared" si="34"/>
        <v>N/A</v>
      </c>
      <c r="G227" s="23">
        <v>1338</v>
      </c>
      <c r="H227" s="27" t="str">
        <f t="shared" si="35"/>
        <v>N/A</v>
      </c>
      <c r="I227" s="8">
        <v>2.1800000000000002</v>
      </c>
      <c r="J227" s="8">
        <v>18.93</v>
      </c>
      <c r="K227" s="28" t="s">
        <v>736</v>
      </c>
      <c r="L227" s="111" t="str">
        <f t="shared" si="36"/>
        <v>Yes</v>
      </c>
    </row>
    <row r="228" spans="1:12" ht="25" x14ac:dyDescent="0.25">
      <c r="A228" s="134" t="s">
        <v>1375</v>
      </c>
      <c r="B228" s="22" t="s">
        <v>213</v>
      </c>
      <c r="C228" s="29">
        <v>38261.990917000003</v>
      </c>
      <c r="D228" s="27" t="str">
        <f t="shared" si="33"/>
        <v>N/A</v>
      </c>
      <c r="E228" s="29">
        <v>40987.983111000001</v>
      </c>
      <c r="F228" s="27" t="str">
        <f t="shared" si="34"/>
        <v>N/A</v>
      </c>
      <c r="G228" s="29">
        <v>36216.418534999997</v>
      </c>
      <c r="H228" s="27" t="str">
        <f t="shared" si="35"/>
        <v>N/A</v>
      </c>
      <c r="I228" s="8">
        <v>7.125</v>
      </c>
      <c r="J228" s="8">
        <v>-11.6</v>
      </c>
      <c r="K228" s="28" t="s">
        <v>736</v>
      </c>
      <c r="L228" s="111" t="str">
        <f t="shared" si="36"/>
        <v>Yes</v>
      </c>
    </row>
    <row r="229" spans="1:12" x14ac:dyDescent="0.25">
      <c r="A229" s="134" t="s">
        <v>1376</v>
      </c>
      <c r="B229" s="22" t="s">
        <v>213</v>
      </c>
      <c r="C229" s="32">
        <v>149366772</v>
      </c>
      <c r="D229" s="27" t="str">
        <f t="shared" ref="D229:D252" si="37">IF($B229="N/A","N/A",IF(C229&gt;10,"No",IF(C229&lt;-10,"No","Yes")))</f>
        <v>N/A</v>
      </c>
      <c r="E229" s="32">
        <v>151879119</v>
      </c>
      <c r="F229" s="27" t="str">
        <f t="shared" ref="F229:F252" si="38">IF($B229="N/A","N/A",IF(E229&gt;10,"No",IF(E229&lt;-10,"No","Yes")))</f>
        <v>N/A</v>
      </c>
      <c r="G229" s="32">
        <v>158384898</v>
      </c>
      <c r="H229" s="27" t="str">
        <f t="shared" ref="H229:H252" si="39">IF($B229="N/A","N/A",IF(G229&gt;10,"No",IF(G229&lt;-10,"No","Yes")))</f>
        <v>N/A</v>
      </c>
      <c r="I229" s="8">
        <v>1.6819999999999999</v>
      </c>
      <c r="J229" s="8">
        <v>4.2839999999999998</v>
      </c>
      <c r="K229" s="28" t="s">
        <v>736</v>
      </c>
      <c r="L229" s="111" t="str">
        <f t="shared" ref="L229:L252" si="40">IF(J229="Div by 0", "N/A", IF(K229="N/A","N/A", IF(J229&gt;VALUE(MID(K229,1,2)), "No", IF(J229&lt;-1*VALUE(MID(K229,1,2)), "No", "Yes"))))</f>
        <v>Yes</v>
      </c>
    </row>
    <row r="230" spans="1:12" x14ac:dyDescent="0.25">
      <c r="A230" s="143" t="s">
        <v>1377</v>
      </c>
      <c r="B230" s="22" t="s">
        <v>213</v>
      </c>
      <c r="C230" s="31">
        <v>5617</v>
      </c>
      <c r="D230" s="27" t="str">
        <f t="shared" si="37"/>
        <v>N/A</v>
      </c>
      <c r="E230" s="31">
        <v>5680</v>
      </c>
      <c r="F230" s="27" t="str">
        <f t="shared" si="38"/>
        <v>N/A</v>
      </c>
      <c r="G230" s="31">
        <v>5659</v>
      </c>
      <c r="H230" s="27" t="str">
        <f t="shared" si="39"/>
        <v>N/A</v>
      </c>
      <c r="I230" s="8">
        <v>1.1220000000000001</v>
      </c>
      <c r="J230" s="8">
        <v>-0.37</v>
      </c>
      <c r="K230" s="28" t="s">
        <v>736</v>
      </c>
      <c r="L230" s="111" t="str">
        <f t="shared" si="40"/>
        <v>Yes</v>
      </c>
    </row>
    <row r="231" spans="1:12" x14ac:dyDescent="0.25">
      <c r="A231" s="143" t="s">
        <v>1378</v>
      </c>
      <c r="B231" s="22" t="s">
        <v>213</v>
      </c>
      <c r="C231" s="32">
        <v>26591.912409</v>
      </c>
      <c r="D231" s="27" t="str">
        <f t="shared" si="37"/>
        <v>N/A</v>
      </c>
      <c r="E231" s="32">
        <v>26739.281513999998</v>
      </c>
      <c r="F231" s="27" t="str">
        <f t="shared" si="38"/>
        <v>N/A</v>
      </c>
      <c r="G231" s="32">
        <v>27988.142427999999</v>
      </c>
      <c r="H231" s="27" t="str">
        <f t="shared" si="39"/>
        <v>N/A</v>
      </c>
      <c r="I231" s="8">
        <v>0.55420000000000003</v>
      </c>
      <c r="J231" s="8">
        <v>4.6710000000000003</v>
      </c>
      <c r="K231" s="28" t="s">
        <v>736</v>
      </c>
      <c r="L231" s="111" t="str">
        <f t="shared" si="40"/>
        <v>Yes</v>
      </c>
    </row>
    <row r="232" spans="1:12" x14ac:dyDescent="0.25">
      <c r="A232" s="143" t="s">
        <v>1379</v>
      </c>
      <c r="B232" s="22" t="s">
        <v>213</v>
      </c>
      <c r="C232" s="32">
        <v>15532.156627</v>
      </c>
      <c r="D232" s="27" t="str">
        <f t="shared" si="37"/>
        <v>N/A</v>
      </c>
      <c r="E232" s="32">
        <v>14792.183424000001</v>
      </c>
      <c r="F232" s="27" t="str">
        <f t="shared" si="38"/>
        <v>N/A</v>
      </c>
      <c r="G232" s="32">
        <v>14843.34087</v>
      </c>
      <c r="H232" s="27" t="str">
        <f t="shared" si="39"/>
        <v>N/A</v>
      </c>
      <c r="I232" s="8">
        <v>-4.76</v>
      </c>
      <c r="J232" s="8">
        <v>0.3458</v>
      </c>
      <c r="K232" s="28" t="s">
        <v>736</v>
      </c>
      <c r="L232" s="111" t="str">
        <f t="shared" si="40"/>
        <v>Yes</v>
      </c>
    </row>
    <row r="233" spans="1:12" ht="25" x14ac:dyDescent="0.25">
      <c r="A233" s="143" t="s">
        <v>1380</v>
      </c>
      <c r="B233" s="22" t="s">
        <v>213</v>
      </c>
      <c r="C233" s="32">
        <v>35575.091723999998</v>
      </c>
      <c r="D233" s="27" t="str">
        <f t="shared" si="37"/>
        <v>N/A</v>
      </c>
      <c r="E233" s="32">
        <v>35261.435584999999</v>
      </c>
      <c r="F233" s="27" t="str">
        <f t="shared" si="38"/>
        <v>N/A</v>
      </c>
      <c r="G233" s="32">
        <v>36913.046726</v>
      </c>
      <c r="H233" s="27" t="str">
        <f t="shared" si="39"/>
        <v>N/A</v>
      </c>
      <c r="I233" s="8">
        <v>-0.88200000000000001</v>
      </c>
      <c r="J233" s="8">
        <v>4.6840000000000002</v>
      </c>
      <c r="K233" s="28" t="s">
        <v>736</v>
      </c>
      <c r="L233" s="111" t="str">
        <f t="shared" si="40"/>
        <v>Yes</v>
      </c>
    </row>
    <row r="234" spans="1:12" x14ac:dyDescent="0.25">
      <c r="A234" s="143" t="s">
        <v>1381</v>
      </c>
      <c r="B234" s="22" t="s">
        <v>213</v>
      </c>
      <c r="C234" s="32">
        <v>12330.255580999999</v>
      </c>
      <c r="D234" s="27" t="str">
        <f t="shared" si="37"/>
        <v>N/A</v>
      </c>
      <c r="E234" s="32">
        <v>12028.481535000001</v>
      </c>
      <c r="F234" s="27" t="str">
        <f t="shared" si="38"/>
        <v>N/A</v>
      </c>
      <c r="G234" s="32">
        <v>12351.217511999999</v>
      </c>
      <c r="H234" s="27" t="str">
        <f t="shared" si="39"/>
        <v>N/A</v>
      </c>
      <c r="I234" s="8">
        <v>-2.4500000000000002</v>
      </c>
      <c r="J234" s="8">
        <v>2.6829999999999998</v>
      </c>
      <c r="K234" s="28" t="s">
        <v>736</v>
      </c>
      <c r="L234" s="111" t="str">
        <f t="shared" si="40"/>
        <v>Yes</v>
      </c>
    </row>
    <row r="235" spans="1:12" x14ac:dyDescent="0.25">
      <c r="A235" s="143" t="s">
        <v>1382</v>
      </c>
      <c r="B235" s="22" t="s">
        <v>213</v>
      </c>
      <c r="C235" s="32">
        <v>1708.2586206999999</v>
      </c>
      <c r="D235" s="27" t="str">
        <f t="shared" si="37"/>
        <v>N/A</v>
      </c>
      <c r="E235" s="32">
        <v>3062.5641025999998</v>
      </c>
      <c r="F235" s="27" t="str">
        <f t="shared" si="38"/>
        <v>N/A</v>
      </c>
      <c r="G235" s="32">
        <v>2103.4647887000001</v>
      </c>
      <c r="H235" s="27" t="str">
        <f t="shared" si="39"/>
        <v>N/A</v>
      </c>
      <c r="I235" s="8">
        <v>79.28</v>
      </c>
      <c r="J235" s="8">
        <v>-31.3</v>
      </c>
      <c r="K235" s="28" t="s">
        <v>736</v>
      </c>
      <c r="L235" s="111" t="str">
        <f t="shared" si="40"/>
        <v>No</v>
      </c>
    </row>
    <row r="236" spans="1:12" x14ac:dyDescent="0.25">
      <c r="A236" s="143" t="s">
        <v>1383</v>
      </c>
      <c r="B236" s="22" t="s">
        <v>213</v>
      </c>
      <c r="C236" s="27">
        <v>10.580944128000001</v>
      </c>
      <c r="D236" s="27" t="str">
        <f t="shared" si="37"/>
        <v>N/A</v>
      </c>
      <c r="E236" s="27">
        <v>11.303032715000001</v>
      </c>
      <c r="F236" s="27" t="str">
        <f t="shared" si="38"/>
        <v>N/A</v>
      </c>
      <c r="G236" s="27">
        <v>11.547801245</v>
      </c>
      <c r="H236" s="27" t="str">
        <f t="shared" si="39"/>
        <v>N/A</v>
      </c>
      <c r="I236" s="8">
        <v>6.8239999999999998</v>
      </c>
      <c r="J236" s="8">
        <v>2.1659999999999999</v>
      </c>
      <c r="K236" s="28" t="s">
        <v>736</v>
      </c>
      <c r="L236" s="111" t="str">
        <f t="shared" si="40"/>
        <v>Yes</v>
      </c>
    </row>
    <row r="237" spans="1:12" x14ac:dyDescent="0.25">
      <c r="A237" s="143" t="s">
        <v>1384</v>
      </c>
      <c r="B237" s="22" t="s">
        <v>213</v>
      </c>
      <c r="C237" s="27">
        <v>11.635019753</v>
      </c>
      <c r="D237" s="27" t="str">
        <f t="shared" si="37"/>
        <v>N/A</v>
      </c>
      <c r="E237" s="27">
        <v>12.093328952</v>
      </c>
      <c r="F237" s="27" t="str">
        <f t="shared" si="38"/>
        <v>N/A</v>
      </c>
      <c r="G237" s="27">
        <v>11.541549578</v>
      </c>
      <c r="H237" s="27" t="str">
        <f t="shared" si="39"/>
        <v>N/A</v>
      </c>
      <c r="I237" s="8">
        <v>3.9390000000000001</v>
      </c>
      <c r="J237" s="8">
        <v>-4.5599999999999996</v>
      </c>
      <c r="K237" s="28" t="s">
        <v>736</v>
      </c>
      <c r="L237" s="111" t="str">
        <f t="shared" si="40"/>
        <v>Yes</v>
      </c>
    </row>
    <row r="238" spans="1:12" x14ac:dyDescent="0.25">
      <c r="A238" s="142" t="s">
        <v>1385</v>
      </c>
      <c r="B238" s="22" t="s">
        <v>213</v>
      </c>
      <c r="C238" s="27">
        <v>27.762110152999998</v>
      </c>
      <c r="D238" s="27" t="str">
        <f t="shared" si="37"/>
        <v>N/A</v>
      </c>
      <c r="E238" s="27">
        <v>29.745927239</v>
      </c>
      <c r="F238" s="27" t="str">
        <f t="shared" si="38"/>
        <v>N/A</v>
      </c>
      <c r="G238" s="27">
        <v>33.367566054000001</v>
      </c>
      <c r="H238" s="27" t="str">
        <f t="shared" si="39"/>
        <v>N/A</v>
      </c>
      <c r="I238" s="8">
        <v>7.1459999999999999</v>
      </c>
      <c r="J238" s="8">
        <v>12.18</v>
      </c>
      <c r="K238" s="28" t="s">
        <v>736</v>
      </c>
      <c r="L238" s="111" t="str">
        <f t="shared" si="40"/>
        <v>Yes</v>
      </c>
    </row>
    <row r="239" spans="1:12" x14ac:dyDescent="0.25">
      <c r="A239" s="142" t="s">
        <v>1386</v>
      </c>
      <c r="B239" s="22" t="s">
        <v>213</v>
      </c>
      <c r="C239" s="27">
        <v>8.9778146381999999</v>
      </c>
      <c r="D239" s="27" t="str">
        <f t="shared" si="37"/>
        <v>N/A</v>
      </c>
      <c r="E239" s="27">
        <v>10.406148744999999</v>
      </c>
      <c r="F239" s="27" t="str">
        <f t="shared" si="38"/>
        <v>N/A</v>
      </c>
      <c r="G239" s="27">
        <v>11.240431183</v>
      </c>
      <c r="H239" s="27" t="str">
        <f t="shared" si="39"/>
        <v>N/A</v>
      </c>
      <c r="I239" s="8">
        <v>15.91</v>
      </c>
      <c r="J239" s="8">
        <v>8.0169999999999995</v>
      </c>
      <c r="K239" s="28" t="s">
        <v>736</v>
      </c>
      <c r="L239" s="111" t="str">
        <f t="shared" si="40"/>
        <v>Yes</v>
      </c>
    </row>
    <row r="240" spans="1:12" x14ac:dyDescent="0.25">
      <c r="A240" s="142" t="s">
        <v>1387</v>
      </c>
      <c r="B240" s="22" t="s">
        <v>213</v>
      </c>
      <c r="C240" s="27">
        <v>0.30992839589999999</v>
      </c>
      <c r="D240" s="27" t="str">
        <f t="shared" si="37"/>
        <v>N/A</v>
      </c>
      <c r="E240" s="27">
        <v>0.20474590509999999</v>
      </c>
      <c r="F240" s="27" t="str">
        <f t="shared" si="38"/>
        <v>N/A</v>
      </c>
      <c r="G240" s="27">
        <v>0.3461725987</v>
      </c>
      <c r="H240" s="27" t="str">
        <f t="shared" si="39"/>
        <v>N/A</v>
      </c>
      <c r="I240" s="8">
        <v>-33.9</v>
      </c>
      <c r="J240" s="8">
        <v>69.069999999999993</v>
      </c>
      <c r="K240" s="28" t="s">
        <v>736</v>
      </c>
      <c r="L240" s="111" t="str">
        <f t="shared" si="40"/>
        <v>No</v>
      </c>
    </row>
    <row r="241" spans="1:12" x14ac:dyDescent="0.25">
      <c r="A241" s="142" t="s">
        <v>1388</v>
      </c>
      <c r="B241" s="22" t="s">
        <v>213</v>
      </c>
      <c r="C241" s="32">
        <v>42126452</v>
      </c>
      <c r="D241" s="27" t="str">
        <f t="shared" si="37"/>
        <v>N/A</v>
      </c>
      <c r="E241" s="32">
        <v>46111481</v>
      </c>
      <c r="F241" s="27" t="str">
        <f t="shared" si="38"/>
        <v>N/A</v>
      </c>
      <c r="G241" s="32">
        <v>48457568</v>
      </c>
      <c r="H241" s="27" t="str">
        <f t="shared" si="39"/>
        <v>N/A</v>
      </c>
      <c r="I241" s="8">
        <v>9.4600000000000009</v>
      </c>
      <c r="J241" s="8">
        <v>5.0880000000000001</v>
      </c>
      <c r="K241" s="28" t="s">
        <v>736</v>
      </c>
      <c r="L241" s="111" t="str">
        <f t="shared" si="40"/>
        <v>Yes</v>
      </c>
    </row>
    <row r="242" spans="1:12" x14ac:dyDescent="0.25">
      <c r="A242" s="142" t="s">
        <v>1389</v>
      </c>
      <c r="B242" s="22" t="s">
        <v>213</v>
      </c>
      <c r="C242" s="31">
        <v>1101</v>
      </c>
      <c r="D242" s="27" t="str">
        <f t="shared" si="37"/>
        <v>N/A</v>
      </c>
      <c r="E242" s="31">
        <v>1125</v>
      </c>
      <c r="F242" s="27" t="str">
        <f t="shared" si="38"/>
        <v>N/A</v>
      </c>
      <c r="G242" s="31">
        <v>1338</v>
      </c>
      <c r="H242" s="27" t="str">
        <f t="shared" si="39"/>
        <v>N/A</v>
      </c>
      <c r="I242" s="8">
        <v>2.1800000000000002</v>
      </c>
      <c r="J242" s="8">
        <v>18.93</v>
      </c>
      <c r="K242" s="28" t="s">
        <v>736</v>
      </c>
      <c r="L242" s="111" t="str">
        <f t="shared" si="40"/>
        <v>Yes</v>
      </c>
    </row>
    <row r="243" spans="1:12" ht="25" x14ac:dyDescent="0.25">
      <c r="A243" s="142" t="s">
        <v>1390</v>
      </c>
      <c r="B243" s="22" t="s">
        <v>213</v>
      </c>
      <c r="C243" s="32">
        <v>38261.990917000003</v>
      </c>
      <c r="D243" s="27" t="str">
        <f t="shared" si="37"/>
        <v>N/A</v>
      </c>
      <c r="E243" s="32">
        <v>40987.983111000001</v>
      </c>
      <c r="F243" s="27" t="str">
        <f t="shared" si="38"/>
        <v>N/A</v>
      </c>
      <c r="G243" s="32">
        <v>36216.418534999997</v>
      </c>
      <c r="H243" s="27" t="str">
        <f t="shared" si="39"/>
        <v>N/A</v>
      </c>
      <c r="I243" s="8">
        <v>7.125</v>
      </c>
      <c r="J243" s="8">
        <v>-11.6</v>
      </c>
      <c r="K243" s="28" t="s">
        <v>736</v>
      </c>
      <c r="L243" s="111" t="str">
        <f t="shared" si="40"/>
        <v>Yes</v>
      </c>
    </row>
    <row r="244" spans="1:12" ht="25" x14ac:dyDescent="0.25">
      <c r="A244" s="142" t="s">
        <v>1391</v>
      </c>
      <c r="B244" s="22" t="s">
        <v>213</v>
      </c>
      <c r="C244" s="32">
        <v>37708.6</v>
      </c>
      <c r="D244" s="27" t="str">
        <f t="shared" si="37"/>
        <v>N/A</v>
      </c>
      <c r="E244" s="32">
        <v>35736.708075000002</v>
      </c>
      <c r="F244" s="27" t="str">
        <f t="shared" si="38"/>
        <v>N/A</v>
      </c>
      <c r="G244" s="32">
        <v>19327.175675999999</v>
      </c>
      <c r="H244" s="27" t="str">
        <f t="shared" si="39"/>
        <v>N/A</v>
      </c>
      <c r="I244" s="8">
        <v>-5.23</v>
      </c>
      <c r="J244" s="8">
        <v>-45.9</v>
      </c>
      <c r="K244" s="28" t="s">
        <v>736</v>
      </c>
      <c r="L244" s="111" t="str">
        <f t="shared" si="40"/>
        <v>No</v>
      </c>
    </row>
    <row r="245" spans="1:12" ht="25" x14ac:dyDescent="0.25">
      <c r="A245" s="142" t="s">
        <v>1392</v>
      </c>
      <c r="B245" s="22" t="s">
        <v>213</v>
      </c>
      <c r="C245" s="32">
        <v>38720.259681000003</v>
      </c>
      <c r="D245" s="27" t="str">
        <f t="shared" si="37"/>
        <v>N/A</v>
      </c>
      <c r="E245" s="32">
        <v>42138.423729000002</v>
      </c>
      <c r="F245" s="27" t="str">
        <f t="shared" si="38"/>
        <v>N/A</v>
      </c>
      <c r="G245" s="32">
        <v>39771.607824999999</v>
      </c>
      <c r="H245" s="27" t="str">
        <f t="shared" si="39"/>
        <v>N/A</v>
      </c>
      <c r="I245" s="8">
        <v>8.8279999999999994</v>
      </c>
      <c r="J245" s="8">
        <v>-5.62</v>
      </c>
      <c r="K245" s="28" t="s">
        <v>736</v>
      </c>
      <c r="L245" s="111" t="str">
        <f t="shared" si="40"/>
        <v>Yes</v>
      </c>
    </row>
    <row r="246" spans="1:12" ht="25" x14ac:dyDescent="0.25">
      <c r="A246" s="142" t="s">
        <v>1393</v>
      </c>
      <c r="B246" s="22" t="s">
        <v>213</v>
      </c>
      <c r="C246" s="32">
        <v>16250.615384999999</v>
      </c>
      <c r="D246" s="27" t="str">
        <f t="shared" si="37"/>
        <v>N/A</v>
      </c>
      <c r="E246" s="32">
        <v>28959.95</v>
      </c>
      <c r="F246" s="27" t="str">
        <f t="shared" si="38"/>
        <v>N/A</v>
      </c>
      <c r="G246" s="32">
        <v>28473.625</v>
      </c>
      <c r="H246" s="27" t="str">
        <f t="shared" si="39"/>
        <v>N/A</v>
      </c>
      <c r="I246" s="8">
        <v>78.209999999999994</v>
      </c>
      <c r="J246" s="8">
        <v>-1.68</v>
      </c>
      <c r="K246" s="28" t="s">
        <v>736</v>
      </c>
      <c r="L246" s="111" t="str">
        <f t="shared" si="40"/>
        <v>Yes</v>
      </c>
    </row>
    <row r="247" spans="1:12" ht="25" x14ac:dyDescent="0.25">
      <c r="A247" s="142" t="s">
        <v>1394</v>
      </c>
      <c r="B247" s="22" t="s">
        <v>213</v>
      </c>
      <c r="C247" s="32" t="s">
        <v>1748</v>
      </c>
      <c r="D247" s="27" t="str">
        <f t="shared" si="37"/>
        <v>N/A</v>
      </c>
      <c r="E247" s="32" t="s">
        <v>1748</v>
      </c>
      <c r="F247" s="27" t="str">
        <f t="shared" si="38"/>
        <v>N/A</v>
      </c>
      <c r="G247" s="32">
        <v>2360</v>
      </c>
      <c r="H247" s="27" t="str">
        <f t="shared" si="39"/>
        <v>N/A</v>
      </c>
      <c r="I247" s="8" t="s">
        <v>1748</v>
      </c>
      <c r="J247" s="8" t="s">
        <v>1748</v>
      </c>
      <c r="K247" s="28" t="s">
        <v>736</v>
      </c>
      <c r="L247" s="111" t="str">
        <f t="shared" si="40"/>
        <v>N/A</v>
      </c>
    </row>
    <row r="248" spans="1:12" ht="25" x14ac:dyDescent="0.25">
      <c r="A248" s="142" t="s">
        <v>1395</v>
      </c>
      <c r="B248" s="22" t="s">
        <v>213</v>
      </c>
      <c r="C248" s="27">
        <v>2.0739931432000001</v>
      </c>
      <c r="D248" s="27" t="str">
        <f t="shared" si="37"/>
        <v>N/A</v>
      </c>
      <c r="E248" s="27">
        <v>2.2387168669999999</v>
      </c>
      <c r="F248" s="27" t="str">
        <f t="shared" si="38"/>
        <v>N/A</v>
      </c>
      <c r="G248" s="27">
        <v>2.7303336394</v>
      </c>
      <c r="H248" s="27" t="str">
        <f t="shared" si="39"/>
        <v>N/A</v>
      </c>
      <c r="I248" s="8">
        <v>7.9420000000000002</v>
      </c>
      <c r="J248" s="8">
        <v>21.96</v>
      </c>
      <c r="K248" s="28" t="s">
        <v>736</v>
      </c>
      <c r="L248" s="111" t="str">
        <f t="shared" si="40"/>
        <v>Yes</v>
      </c>
    </row>
    <row r="249" spans="1:12" ht="25" x14ac:dyDescent="0.25">
      <c r="A249" s="142" t="s">
        <v>1396</v>
      </c>
      <c r="B249" s="22" t="s">
        <v>213</v>
      </c>
      <c r="C249" s="27">
        <v>2.6761819804</v>
      </c>
      <c r="D249" s="27" t="str">
        <f t="shared" si="37"/>
        <v>N/A</v>
      </c>
      <c r="E249" s="27">
        <v>2.6454157081999998</v>
      </c>
      <c r="F249" s="27" t="str">
        <f t="shared" si="38"/>
        <v>N/A</v>
      </c>
      <c r="G249" s="27">
        <v>4.4560417502999998</v>
      </c>
      <c r="H249" s="27" t="str">
        <f t="shared" si="39"/>
        <v>N/A</v>
      </c>
      <c r="I249" s="8">
        <v>-1.1499999999999999</v>
      </c>
      <c r="J249" s="8">
        <v>68.44</v>
      </c>
      <c r="K249" s="28" t="s">
        <v>736</v>
      </c>
      <c r="L249" s="111" t="str">
        <f t="shared" si="40"/>
        <v>No</v>
      </c>
    </row>
    <row r="250" spans="1:12" ht="25" x14ac:dyDescent="0.25">
      <c r="A250" s="142" t="s">
        <v>1397</v>
      </c>
      <c r="B250" s="22" t="s">
        <v>213</v>
      </c>
      <c r="C250" s="27">
        <v>7.2826808227999997</v>
      </c>
      <c r="D250" s="27" t="str">
        <f t="shared" si="37"/>
        <v>N/A</v>
      </c>
      <c r="E250" s="27">
        <v>7.9682620072999999</v>
      </c>
      <c r="F250" s="27" t="str">
        <f t="shared" si="38"/>
        <v>N/A</v>
      </c>
      <c r="G250" s="27">
        <v>10.26047988</v>
      </c>
      <c r="H250" s="27" t="str">
        <f t="shared" si="39"/>
        <v>N/A</v>
      </c>
      <c r="I250" s="8">
        <v>9.4139999999999997</v>
      </c>
      <c r="J250" s="8">
        <v>28.77</v>
      </c>
      <c r="K250" s="28" t="s">
        <v>736</v>
      </c>
      <c r="L250" s="111" t="str">
        <f t="shared" si="40"/>
        <v>Yes</v>
      </c>
    </row>
    <row r="251" spans="1:12" ht="25" x14ac:dyDescent="0.25">
      <c r="A251" s="142" t="s">
        <v>1398</v>
      </c>
      <c r="B251" s="22" t="s">
        <v>213</v>
      </c>
      <c r="C251" s="27">
        <v>8.9847259700000001E-2</v>
      </c>
      <c r="D251" s="27" t="str">
        <f t="shared" si="37"/>
        <v>N/A</v>
      </c>
      <c r="E251" s="27">
        <v>0.1507045437</v>
      </c>
      <c r="F251" s="27" t="str">
        <f t="shared" si="38"/>
        <v>N/A</v>
      </c>
      <c r="G251" s="27">
        <v>0.12498047180000001</v>
      </c>
      <c r="H251" s="27" t="str">
        <f t="shared" si="39"/>
        <v>N/A</v>
      </c>
      <c r="I251" s="8">
        <v>67.73</v>
      </c>
      <c r="J251" s="8">
        <v>-17.100000000000001</v>
      </c>
      <c r="K251" s="28" t="s">
        <v>736</v>
      </c>
      <c r="L251" s="111" t="str">
        <f t="shared" si="40"/>
        <v>Yes</v>
      </c>
    </row>
    <row r="252" spans="1:12" ht="25" x14ac:dyDescent="0.25">
      <c r="A252" s="177" t="s">
        <v>1399</v>
      </c>
      <c r="B252" s="119" t="s">
        <v>213</v>
      </c>
      <c r="C252" s="151">
        <v>0</v>
      </c>
      <c r="D252" s="151" t="str">
        <f t="shared" si="37"/>
        <v>N/A</v>
      </c>
      <c r="E252" s="151">
        <v>0</v>
      </c>
      <c r="F252" s="151" t="str">
        <f t="shared" si="38"/>
        <v>N/A</v>
      </c>
      <c r="G252" s="151">
        <v>4.8756703999999996E-3</v>
      </c>
      <c r="H252" s="151" t="str">
        <f t="shared" si="39"/>
        <v>N/A</v>
      </c>
      <c r="I252" s="152" t="s">
        <v>1748</v>
      </c>
      <c r="J252" s="152" t="s">
        <v>1748</v>
      </c>
      <c r="K252" s="167" t="s">
        <v>736</v>
      </c>
      <c r="L252" s="122" t="str">
        <f t="shared" si="40"/>
        <v>N/A</v>
      </c>
    </row>
    <row r="253" spans="1:12" x14ac:dyDescent="0.25">
      <c r="A253" s="197" t="s">
        <v>1633</v>
      </c>
      <c r="B253" s="198"/>
      <c r="C253" s="198"/>
      <c r="D253" s="198"/>
      <c r="E253" s="198"/>
      <c r="F253" s="198"/>
      <c r="G253" s="198"/>
      <c r="H253" s="198"/>
      <c r="I253" s="198"/>
      <c r="J253" s="198"/>
      <c r="K253" s="198"/>
      <c r="L253" s="199"/>
    </row>
    <row r="254" spans="1:12" x14ac:dyDescent="0.25">
      <c r="A254" s="192" t="s">
        <v>1631</v>
      </c>
      <c r="B254" s="193"/>
      <c r="C254" s="193"/>
      <c r="D254" s="193"/>
      <c r="E254" s="193"/>
      <c r="F254" s="193"/>
      <c r="G254" s="193"/>
      <c r="H254" s="193"/>
      <c r="I254" s="193"/>
      <c r="J254" s="193"/>
      <c r="K254" s="193"/>
      <c r="L254" s="194"/>
    </row>
    <row r="255" spans="1:12" s="13" customFormat="1" x14ac:dyDescent="0.25">
      <c r="A255" s="195" t="s">
        <v>1732</v>
      </c>
      <c r="B255" s="195"/>
      <c r="C255" s="195"/>
      <c r="D255" s="195"/>
      <c r="E255" s="195"/>
      <c r="F255" s="195"/>
      <c r="G255" s="195"/>
      <c r="H255" s="195"/>
      <c r="I255" s="195"/>
      <c r="J255" s="195"/>
      <c r="K255" s="195"/>
      <c r="L255" s="196"/>
    </row>
  </sheetData>
  <mergeCells count="7">
    <mergeCell ref="A255:L255"/>
    <mergeCell ref="A2:L2"/>
    <mergeCell ref="A253:L253"/>
    <mergeCell ref="A254:L254"/>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rowBreaks count="1" manualBreakCount="1">
    <brk id="56" max="16383" man="1"/>
  </rowBreaks>
  <tableParts count="1">
    <tablePart r:id="rId2"/>
  </tablePart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L226"/>
  <sheetViews>
    <sheetView zoomScaleNormal="100" zoomScaleSheetLayoutView="80" workbookViewId="0">
      <pane xSplit="2" ySplit="5" topLeftCell="F201"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34" customWidth="1"/>
    <col min="2" max="2" width="16.81640625" style="34"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26.81640625" style="13" customWidth="1"/>
    <col min="12" max="12" width="24.453125" style="26" customWidth="1"/>
    <col min="13" max="16384" width="9.1796875" style="26"/>
  </cols>
  <sheetData>
    <row r="1" spans="1:12" s="12" customFormat="1" ht="18.75" customHeight="1" x14ac:dyDescent="0.25">
      <c r="A1" s="183" t="s">
        <v>1726</v>
      </c>
      <c r="B1" s="184"/>
      <c r="C1" s="184"/>
      <c r="D1" s="184"/>
      <c r="E1" s="184"/>
      <c r="F1" s="184"/>
      <c r="G1" s="184"/>
      <c r="H1" s="184"/>
      <c r="I1" s="184"/>
      <c r="J1" s="184"/>
      <c r="K1" s="184"/>
      <c r="L1" s="185"/>
    </row>
    <row r="2" spans="1:12" ht="54" customHeight="1" x14ac:dyDescent="0.3">
      <c r="A2" s="206" t="s">
        <v>1595</v>
      </c>
      <c r="B2" s="207"/>
      <c r="C2" s="207"/>
      <c r="D2" s="207"/>
      <c r="E2" s="207"/>
      <c r="F2" s="207"/>
      <c r="G2" s="207"/>
      <c r="H2" s="207"/>
      <c r="I2" s="207"/>
      <c r="J2" s="207"/>
      <c r="K2" s="207"/>
      <c r="L2" s="208"/>
    </row>
    <row r="3" spans="1:12" s="13" customFormat="1" ht="13" x14ac:dyDescent="0.3">
      <c r="A3" s="189" t="s">
        <v>1747</v>
      </c>
      <c r="B3" s="190"/>
      <c r="C3" s="190"/>
      <c r="D3" s="190"/>
      <c r="E3" s="190"/>
      <c r="F3" s="190"/>
      <c r="G3" s="190"/>
      <c r="H3" s="190"/>
      <c r="I3" s="190"/>
      <c r="J3" s="190"/>
      <c r="K3" s="190"/>
      <c r="L3" s="191"/>
    </row>
    <row r="4" spans="1:12" s="13" customFormat="1" ht="13" x14ac:dyDescent="0.3">
      <c r="A4" s="203" t="s">
        <v>648</v>
      </c>
      <c r="B4" s="204"/>
      <c r="C4" s="204"/>
      <c r="D4" s="204"/>
      <c r="E4" s="204"/>
      <c r="F4" s="204"/>
      <c r="G4" s="204"/>
      <c r="H4" s="204"/>
      <c r="I4" s="204"/>
      <c r="J4" s="204"/>
      <c r="K4" s="204"/>
      <c r="L4" s="205"/>
    </row>
    <row r="5" spans="1:12" ht="52" x14ac:dyDescent="0.3">
      <c r="A5" s="146" t="s">
        <v>11</v>
      </c>
      <c r="B5" s="115" t="s">
        <v>212</v>
      </c>
      <c r="C5" s="115" t="s">
        <v>649</v>
      </c>
      <c r="D5" s="115" t="s">
        <v>1724</v>
      </c>
      <c r="E5" s="115" t="s">
        <v>1694</v>
      </c>
      <c r="F5" s="115" t="s">
        <v>1721</v>
      </c>
      <c r="G5" s="115" t="s">
        <v>1718</v>
      </c>
      <c r="H5" s="115" t="s">
        <v>1719</v>
      </c>
      <c r="I5" s="147" t="s">
        <v>1725</v>
      </c>
      <c r="J5" s="147" t="s">
        <v>1722</v>
      </c>
      <c r="K5" s="148" t="s">
        <v>741</v>
      </c>
      <c r="L5" s="149" t="s">
        <v>740</v>
      </c>
    </row>
    <row r="6" spans="1:12" x14ac:dyDescent="0.25">
      <c r="A6" s="174" t="s">
        <v>5</v>
      </c>
      <c r="B6" s="22" t="s">
        <v>213</v>
      </c>
      <c r="C6" s="23">
        <v>81251</v>
      </c>
      <c r="D6" s="27" t="str">
        <f t="shared" ref="D6:D37" si="0">IF($B6="N/A","N/A",IF(C6&gt;10,"No",IF(C6&lt;-10,"No","Yes")))</f>
        <v>N/A</v>
      </c>
      <c r="E6" s="23">
        <v>84552</v>
      </c>
      <c r="F6" s="27" t="str">
        <f t="shared" ref="F6:F37" si="1">IF($B6="N/A","N/A",IF(E6&gt;10,"No",IF(E6&lt;-10,"No","Yes")))</f>
        <v>N/A</v>
      </c>
      <c r="G6" s="23">
        <v>87512</v>
      </c>
      <c r="H6" s="27" t="str">
        <f t="shared" ref="H6:H37" si="2">IF($B6="N/A","N/A",IF(G6&gt;10,"No",IF(G6&lt;-10,"No","Yes")))</f>
        <v>N/A</v>
      </c>
      <c r="I6" s="8">
        <v>4.0629999999999997</v>
      </c>
      <c r="J6" s="8">
        <v>3.5009999999999999</v>
      </c>
      <c r="K6" s="28" t="s">
        <v>736</v>
      </c>
      <c r="L6" s="111" t="str">
        <f t="shared" ref="L6:L39" si="3">IF(J6="Div by 0", "N/A", IF(K6="N/A","N/A", IF(J6&gt;VALUE(MID(K6,1,2)), "No", IF(J6&lt;-1*VALUE(MID(K6,1,2)), "No", "Yes"))))</f>
        <v>Yes</v>
      </c>
    </row>
    <row r="7" spans="1:12" x14ac:dyDescent="0.25">
      <c r="A7" s="174" t="s">
        <v>6</v>
      </c>
      <c r="B7" s="22" t="s">
        <v>213</v>
      </c>
      <c r="C7" s="23">
        <v>73973</v>
      </c>
      <c r="D7" s="27" t="str">
        <f t="shared" si="0"/>
        <v>N/A</v>
      </c>
      <c r="E7" s="23">
        <v>77255</v>
      </c>
      <c r="F7" s="27" t="str">
        <f t="shared" si="1"/>
        <v>N/A</v>
      </c>
      <c r="G7" s="23">
        <v>79933</v>
      </c>
      <c r="H7" s="27" t="str">
        <f t="shared" si="2"/>
        <v>N/A</v>
      </c>
      <c r="I7" s="8">
        <v>4.4370000000000003</v>
      </c>
      <c r="J7" s="8">
        <v>3.4660000000000002</v>
      </c>
      <c r="K7" s="28" t="s">
        <v>736</v>
      </c>
      <c r="L7" s="111" t="str">
        <f t="shared" si="3"/>
        <v>Yes</v>
      </c>
    </row>
    <row r="8" spans="1:12" x14ac:dyDescent="0.25">
      <c r="A8" s="174" t="s">
        <v>360</v>
      </c>
      <c r="B8" s="22" t="s">
        <v>213</v>
      </c>
      <c r="C8" s="4">
        <v>91.042571784000003</v>
      </c>
      <c r="D8" s="27" t="str">
        <f t="shared" si="0"/>
        <v>N/A</v>
      </c>
      <c r="E8" s="4">
        <v>91.369807929000004</v>
      </c>
      <c r="F8" s="27" t="str">
        <f t="shared" si="1"/>
        <v>N/A</v>
      </c>
      <c r="G8" s="4">
        <v>91.339473444000006</v>
      </c>
      <c r="H8" s="27" t="str">
        <f t="shared" si="2"/>
        <v>N/A</v>
      </c>
      <c r="I8" s="8">
        <v>0.3594</v>
      </c>
      <c r="J8" s="8">
        <v>-3.3000000000000002E-2</v>
      </c>
      <c r="K8" s="28" t="s">
        <v>736</v>
      </c>
      <c r="L8" s="111" t="str">
        <f t="shared" si="3"/>
        <v>Yes</v>
      </c>
    </row>
    <row r="9" spans="1:12" x14ac:dyDescent="0.25">
      <c r="A9" s="143" t="s">
        <v>88</v>
      </c>
      <c r="B9" s="30" t="s">
        <v>213</v>
      </c>
      <c r="C9" s="1">
        <v>72096.5</v>
      </c>
      <c r="D9" s="7" t="str">
        <f t="shared" si="0"/>
        <v>N/A</v>
      </c>
      <c r="E9" s="1">
        <v>75502.350000000006</v>
      </c>
      <c r="F9" s="7" t="str">
        <f t="shared" si="1"/>
        <v>N/A</v>
      </c>
      <c r="G9" s="1">
        <v>78032.33</v>
      </c>
      <c r="H9" s="7" t="str">
        <f t="shared" si="2"/>
        <v>N/A</v>
      </c>
      <c r="I9" s="8">
        <v>4.7240000000000002</v>
      </c>
      <c r="J9" s="8">
        <v>3.351</v>
      </c>
      <c r="K9" s="30" t="s">
        <v>736</v>
      </c>
      <c r="L9" s="111" t="str">
        <f t="shared" si="3"/>
        <v>Yes</v>
      </c>
    </row>
    <row r="10" spans="1:12" x14ac:dyDescent="0.25">
      <c r="A10" s="143" t="s">
        <v>1400</v>
      </c>
      <c r="B10" s="22" t="s">
        <v>213</v>
      </c>
      <c r="C10" s="4">
        <v>1.3082915903000001</v>
      </c>
      <c r="D10" s="27" t="str">
        <f t="shared" si="0"/>
        <v>N/A</v>
      </c>
      <c r="E10" s="4">
        <v>1.3553789383999999</v>
      </c>
      <c r="F10" s="27" t="str">
        <f t="shared" si="1"/>
        <v>N/A</v>
      </c>
      <c r="G10" s="4">
        <v>1.4523722460999999</v>
      </c>
      <c r="H10" s="27" t="str">
        <f t="shared" si="2"/>
        <v>N/A</v>
      </c>
      <c r="I10" s="8">
        <v>3.5990000000000002</v>
      </c>
      <c r="J10" s="8">
        <v>7.1559999999999997</v>
      </c>
      <c r="K10" s="28" t="s">
        <v>736</v>
      </c>
      <c r="L10" s="111" t="str">
        <f t="shared" si="3"/>
        <v>Yes</v>
      </c>
    </row>
    <row r="11" spans="1:12" x14ac:dyDescent="0.25">
      <c r="A11" s="143" t="s">
        <v>1401</v>
      </c>
      <c r="B11" s="22" t="s">
        <v>213</v>
      </c>
      <c r="C11" s="4">
        <v>1.542134866</v>
      </c>
      <c r="D11" s="27" t="str">
        <f t="shared" si="0"/>
        <v>N/A</v>
      </c>
      <c r="E11" s="4">
        <v>1.2501182704</v>
      </c>
      <c r="F11" s="27" t="str">
        <f t="shared" si="1"/>
        <v>N/A</v>
      </c>
      <c r="G11" s="4">
        <v>1.3141054941000001</v>
      </c>
      <c r="H11" s="27" t="str">
        <f t="shared" si="2"/>
        <v>N/A</v>
      </c>
      <c r="I11" s="8">
        <v>-18.899999999999999</v>
      </c>
      <c r="J11" s="8">
        <v>5.1180000000000003</v>
      </c>
      <c r="K11" s="28" t="s">
        <v>736</v>
      </c>
      <c r="L11" s="111" t="str">
        <f t="shared" si="3"/>
        <v>Yes</v>
      </c>
    </row>
    <row r="12" spans="1:12" x14ac:dyDescent="0.25">
      <c r="A12" s="143" t="s">
        <v>1402</v>
      </c>
      <c r="B12" s="22" t="s">
        <v>213</v>
      </c>
      <c r="C12" s="4">
        <v>70.637899841000007</v>
      </c>
      <c r="D12" s="27" t="str">
        <f t="shared" si="0"/>
        <v>N/A</v>
      </c>
      <c r="E12" s="4">
        <v>71.793689091000005</v>
      </c>
      <c r="F12" s="27" t="str">
        <f t="shared" si="1"/>
        <v>N/A</v>
      </c>
      <c r="G12" s="4">
        <v>72.518054667000001</v>
      </c>
      <c r="H12" s="27" t="str">
        <f t="shared" si="2"/>
        <v>N/A</v>
      </c>
      <c r="I12" s="8">
        <v>1.6359999999999999</v>
      </c>
      <c r="J12" s="8">
        <v>1.0089999999999999</v>
      </c>
      <c r="K12" s="28" t="s">
        <v>736</v>
      </c>
      <c r="L12" s="111" t="str">
        <f t="shared" si="3"/>
        <v>Yes</v>
      </c>
    </row>
    <row r="13" spans="1:12" x14ac:dyDescent="0.25">
      <c r="A13" s="143" t="s">
        <v>1403</v>
      </c>
      <c r="B13" s="22" t="s">
        <v>213</v>
      </c>
      <c r="C13" s="4">
        <v>0.76552903959999996</v>
      </c>
      <c r="D13" s="27" t="str">
        <f t="shared" si="0"/>
        <v>N/A</v>
      </c>
      <c r="E13" s="4">
        <v>0.71317059319999998</v>
      </c>
      <c r="F13" s="27" t="str">
        <f t="shared" si="1"/>
        <v>N/A</v>
      </c>
      <c r="G13" s="4">
        <v>0.68104945610000001</v>
      </c>
      <c r="H13" s="27" t="str">
        <f t="shared" si="2"/>
        <v>N/A</v>
      </c>
      <c r="I13" s="8">
        <v>-6.84</v>
      </c>
      <c r="J13" s="8">
        <v>-4.5</v>
      </c>
      <c r="K13" s="28" t="s">
        <v>736</v>
      </c>
      <c r="L13" s="111" t="str">
        <f t="shared" si="3"/>
        <v>Yes</v>
      </c>
    </row>
    <row r="14" spans="1:12" x14ac:dyDescent="0.25">
      <c r="A14" s="143" t="s">
        <v>1404</v>
      </c>
      <c r="B14" s="22" t="s">
        <v>213</v>
      </c>
      <c r="C14" s="4">
        <v>0</v>
      </c>
      <c r="D14" s="27" t="str">
        <f t="shared" si="0"/>
        <v>N/A</v>
      </c>
      <c r="E14" s="4">
        <v>0</v>
      </c>
      <c r="F14" s="27" t="str">
        <f t="shared" si="1"/>
        <v>N/A</v>
      </c>
      <c r="G14" s="4">
        <v>0</v>
      </c>
      <c r="H14" s="27" t="str">
        <f t="shared" si="2"/>
        <v>N/A</v>
      </c>
      <c r="I14" s="8" t="s">
        <v>1748</v>
      </c>
      <c r="J14" s="8" t="s">
        <v>1748</v>
      </c>
      <c r="K14" s="28" t="s">
        <v>736</v>
      </c>
      <c r="L14" s="111" t="str">
        <f t="shared" si="3"/>
        <v>N/A</v>
      </c>
    </row>
    <row r="15" spans="1:12" x14ac:dyDescent="0.25">
      <c r="A15" s="143" t="s">
        <v>1405</v>
      </c>
      <c r="B15" s="22" t="s">
        <v>213</v>
      </c>
      <c r="C15" s="4">
        <v>0</v>
      </c>
      <c r="D15" s="27" t="str">
        <f t="shared" si="0"/>
        <v>N/A</v>
      </c>
      <c r="E15" s="4">
        <v>0</v>
      </c>
      <c r="F15" s="27" t="str">
        <f t="shared" si="1"/>
        <v>N/A</v>
      </c>
      <c r="G15" s="4">
        <v>0</v>
      </c>
      <c r="H15" s="27" t="str">
        <f t="shared" si="2"/>
        <v>N/A</v>
      </c>
      <c r="I15" s="8" t="s">
        <v>1748</v>
      </c>
      <c r="J15" s="8" t="s">
        <v>1748</v>
      </c>
      <c r="K15" s="28" t="s">
        <v>736</v>
      </c>
      <c r="L15" s="111" t="str">
        <f t="shared" si="3"/>
        <v>N/A</v>
      </c>
    </row>
    <row r="16" spans="1:12" x14ac:dyDescent="0.25">
      <c r="A16" s="143" t="s">
        <v>1406</v>
      </c>
      <c r="B16" s="22" t="s">
        <v>213</v>
      </c>
      <c r="C16" s="4">
        <v>0.36676471669999999</v>
      </c>
      <c r="D16" s="27" t="str">
        <f t="shared" si="0"/>
        <v>N/A</v>
      </c>
      <c r="E16" s="4">
        <v>0.37846532309999997</v>
      </c>
      <c r="F16" s="27" t="str">
        <f t="shared" si="1"/>
        <v>N/A</v>
      </c>
      <c r="G16" s="4">
        <v>0.348523631</v>
      </c>
      <c r="H16" s="27" t="str">
        <f t="shared" si="2"/>
        <v>N/A</v>
      </c>
      <c r="I16" s="8">
        <v>3.19</v>
      </c>
      <c r="J16" s="8">
        <v>-7.91</v>
      </c>
      <c r="K16" s="28" t="s">
        <v>736</v>
      </c>
      <c r="L16" s="111" t="str">
        <f t="shared" si="3"/>
        <v>Yes</v>
      </c>
    </row>
    <row r="17" spans="1:12" x14ac:dyDescent="0.25">
      <c r="A17" s="143" t="s">
        <v>1407</v>
      </c>
      <c r="B17" s="22" t="s">
        <v>213</v>
      </c>
      <c r="C17" s="4">
        <v>0</v>
      </c>
      <c r="D17" s="27" t="str">
        <f t="shared" si="0"/>
        <v>N/A</v>
      </c>
      <c r="E17" s="4">
        <v>0</v>
      </c>
      <c r="F17" s="27" t="str">
        <f t="shared" si="1"/>
        <v>N/A</v>
      </c>
      <c r="G17" s="4">
        <v>0</v>
      </c>
      <c r="H17" s="27" t="str">
        <f t="shared" si="2"/>
        <v>N/A</v>
      </c>
      <c r="I17" s="8" t="s">
        <v>1748</v>
      </c>
      <c r="J17" s="8" t="s">
        <v>1748</v>
      </c>
      <c r="K17" s="28" t="s">
        <v>736</v>
      </c>
      <c r="L17" s="111" t="str">
        <f t="shared" si="3"/>
        <v>N/A</v>
      </c>
    </row>
    <row r="18" spans="1:12" x14ac:dyDescent="0.25">
      <c r="A18" s="143" t="s">
        <v>1408</v>
      </c>
      <c r="B18" s="22" t="s">
        <v>213</v>
      </c>
      <c r="C18" s="4">
        <v>25.379379946</v>
      </c>
      <c r="D18" s="27" t="str">
        <f t="shared" si="0"/>
        <v>N/A</v>
      </c>
      <c r="E18" s="4">
        <v>24.505629672000001</v>
      </c>
      <c r="F18" s="27" t="str">
        <f t="shared" si="1"/>
        <v>N/A</v>
      </c>
      <c r="G18" s="4">
        <v>23.680181004000001</v>
      </c>
      <c r="H18" s="27" t="str">
        <f t="shared" si="2"/>
        <v>N/A</v>
      </c>
      <c r="I18" s="8">
        <v>-3.44</v>
      </c>
      <c r="J18" s="8">
        <v>-3.37</v>
      </c>
      <c r="K18" s="28" t="s">
        <v>736</v>
      </c>
      <c r="L18" s="111" t="str">
        <f t="shared" si="3"/>
        <v>Yes</v>
      </c>
    </row>
    <row r="19" spans="1:12" x14ac:dyDescent="0.25">
      <c r="A19" s="143" t="s">
        <v>1409</v>
      </c>
      <c r="B19" s="22" t="s">
        <v>213</v>
      </c>
      <c r="C19" s="4">
        <v>0</v>
      </c>
      <c r="D19" s="27" t="str">
        <f t="shared" si="0"/>
        <v>N/A</v>
      </c>
      <c r="E19" s="4">
        <v>3.5481124000000001E-3</v>
      </c>
      <c r="F19" s="27" t="str">
        <f t="shared" si="1"/>
        <v>N/A</v>
      </c>
      <c r="G19" s="4">
        <v>5.7135021000000001E-3</v>
      </c>
      <c r="H19" s="27" t="str">
        <f t="shared" si="2"/>
        <v>N/A</v>
      </c>
      <c r="I19" s="8" t="s">
        <v>1748</v>
      </c>
      <c r="J19" s="8">
        <v>61.03</v>
      </c>
      <c r="K19" s="28" t="s">
        <v>736</v>
      </c>
      <c r="L19" s="111" t="str">
        <f t="shared" si="3"/>
        <v>No</v>
      </c>
    </row>
    <row r="20" spans="1:12" x14ac:dyDescent="0.25">
      <c r="A20" s="134" t="s">
        <v>961</v>
      </c>
      <c r="B20" s="22" t="s">
        <v>213</v>
      </c>
      <c r="C20" s="4">
        <v>97.325571378000006</v>
      </c>
      <c r="D20" s="27" t="str">
        <f t="shared" si="0"/>
        <v>N/A</v>
      </c>
      <c r="E20" s="4">
        <v>97.654697701000003</v>
      </c>
      <c r="F20" s="27" t="str">
        <f t="shared" si="1"/>
        <v>N/A</v>
      </c>
      <c r="G20" s="4">
        <v>97.650607917000002</v>
      </c>
      <c r="H20" s="27" t="str">
        <f t="shared" si="2"/>
        <v>N/A</v>
      </c>
      <c r="I20" s="8">
        <v>0.3382</v>
      </c>
      <c r="J20" s="8">
        <v>-4.0000000000000001E-3</v>
      </c>
      <c r="K20" s="28" t="s">
        <v>736</v>
      </c>
      <c r="L20" s="111" t="str">
        <f t="shared" si="3"/>
        <v>Yes</v>
      </c>
    </row>
    <row r="21" spans="1:12" x14ac:dyDescent="0.25">
      <c r="A21" s="134" t="s">
        <v>962</v>
      </c>
      <c r="B21" s="22" t="s">
        <v>213</v>
      </c>
      <c r="C21" s="4">
        <v>2.6744286223999998</v>
      </c>
      <c r="D21" s="27" t="str">
        <f t="shared" si="0"/>
        <v>N/A</v>
      </c>
      <c r="E21" s="4">
        <v>2.3417541867999998</v>
      </c>
      <c r="F21" s="27" t="str">
        <f t="shared" si="1"/>
        <v>N/A</v>
      </c>
      <c r="G21" s="4">
        <v>2.3436785811999998</v>
      </c>
      <c r="H21" s="27" t="str">
        <f t="shared" si="2"/>
        <v>N/A</v>
      </c>
      <c r="I21" s="8">
        <v>-12.4</v>
      </c>
      <c r="J21" s="8">
        <v>8.2199999999999995E-2</v>
      </c>
      <c r="K21" s="28" t="s">
        <v>736</v>
      </c>
      <c r="L21" s="111" t="str">
        <f t="shared" si="3"/>
        <v>Yes</v>
      </c>
    </row>
    <row r="22" spans="1:12" x14ac:dyDescent="0.25">
      <c r="A22" s="110" t="s">
        <v>1705</v>
      </c>
      <c r="B22" s="22" t="s">
        <v>213</v>
      </c>
      <c r="C22" s="23">
        <v>45805</v>
      </c>
      <c r="D22" s="27" t="str">
        <f t="shared" si="0"/>
        <v>N/A</v>
      </c>
      <c r="E22" s="23">
        <v>47674</v>
      </c>
      <c r="F22" s="27" t="str">
        <f t="shared" si="1"/>
        <v>N/A</v>
      </c>
      <c r="G22" s="23">
        <v>49660</v>
      </c>
      <c r="H22" s="27" t="str">
        <f t="shared" si="2"/>
        <v>N/A</v>
      </c>
      <c r="I22" s="8">
        <v>4.08</v>
      </c>
      <c r="J22" s="8">
        <v>4.1660000000000004</v>
      </c>
      <c r="K22" s="28" t="s">
        <v>736</v>
      </c>
      <c r="L22" s="111" t="str">
        <f t="shared" si="3"/>
        <v>Yes</v>
      </c>
    </row>
    <row r="23" spans="1:12" x14ac:dyDescent="0.25">
      <c r="A23" s="110" t="s">
        <v>977</v>
      </c>
      <c r="B23" s="22" t="s">
        <v>213</v>
      </c>
      <c r="C23" s="23">
        <v>23076</v>
      </c>
      <c r="D23" s="27" t="str">
        <f t="shared" si="0"/>
        <v>N/A</v>
      </c>
      <c r="E23" s="23">
        <v>24160</v>
      </c>
      <c r="F23" s="27" t="str">
        <f t="shared" si="1"/>
        <v>N/A</v>
      </c>
      <c r="G23" s="23">
        <v>25139</v>
      </c>
      <c r="H23" s="27" t="str">
        <f t="shared" si="2"/>
        <v>N/A</v>
      </c>
      <c r="I23" s="8">
        <v>4.6980000000000004</v>
      </c>
      <c r="J23" s="8">
        <v>4.0519999999999996</v>
      </c>
      <c r="K23" s="28" t="s">
        <v>736</v>
      </c>
      <c r="L23" s="111" t="str">
        <f t="shared" si="3"/>
        <v>Yes</v>
      </c>
    </row>
    <row r="24" spans="1:12" x14ac:dyDescent="0.25">
      <c r="A24" s="110" t="s">
        <v>978</v>
      </c>
      <c r="B24" s="22" t="s">
        <v>213</v>
      </c>
      <c r="C24" s="23">
        <v>19677</v>
      </c>
      <c r="D24" s="27" t="str">
        <f t="shared" si="0"/>
        <v>N/A</v>
      </c>
      <c r="E24" s="23">
        <v>20370</v>
      </c>
      <c r="F24" s="27" t="str">
        <f t="shared" si="1"/>
        <v>N/A</v>
      </c>
      <c r="G24" s="23">
        <v>21368</v>
      </c>
      <c r="H24" s="27" t="str">
        <f t="shared" si="2"/>
        <v>N/A</v>
      </c>
      <c r="I24" s="8">
        <v>3.5219999999999998</v>
      </c>
      <c r="J24" s="8">
        <v>4.899</v>
      </c>
      <c r="K24" s="28" t="s">
        <v>736</v>
      </c>
      <c r="L24" s="111" t="str">
        <f t="shared" si="3"/>
        <v>Yes</v>
      </c>
    </row>
    <row r="25" spans="1:12" x14ac:dyDescent="0.25">
      <c r="A25" s="110" t="s">
        <v>979</v>
      </c>
      <c r="B25" s="22" t="s">
        <v>213</v>
      </c>
      <c r="C25" s="23">
        <v>808</v>
      </c>
      <c r="D25" s="27" t="str">
        <f t="shared" si="0"/>
        <v>N/A</v>
      </c>
      <c r="E25" s="23">
        <v>724</v>
      </c>
      <c r="F25" s="27" t="str">
        <f t="shared" si="1"/>
        <v>N/A</v>
      </c>
      <c r="G25" s="23">
        <v>798</v>
      </c>
      <c r="H25" s="27" t="str">
        <f t="shared" si="2"/>
        <v>N/A</v>
      </c>
      <c r="I25" s="8">
        <v>-10.4</v>
      </c>
      <c r="J25" s="8">
        <v>10.220000000000001</v>
      </c>
      <c r="K25" s="28" t="s">
        <v>736</v>
      </c>
      <c r="L25" s="111" t="str">
        <f t="shared" si="3"/>
        <v>Yes</v>
      </c>
    </row>
    <row r="26" spans="1:12" x14ac:dyDescent="0.25">
      <c r="A26" s="110" t="s">
        <v>980</v>
      </c>
      <c r="B26" s="22" t="s">
        <v>213</v>
      </c>
      <c r="C26" s="23">
        <v>2244</v>
      </c>
      <c r="D26" s="27" t="str">
        <f t="shared" si="0"/>
        <v>N/A</v>
      </c>
      <c r="E26" s="23">
        <v>2417</v>
      </c>
      <c r="F26" s="27" t="str">
        <f t="shared" si="1"/>
        <v>N/A</v>
      </c>
      <c r="G26" s="23">
        <v>2350</v>
      </c>
      <c r="H26" s="27" t="str">
        <f t="shared" si="2"/>
        <v>N/A</v>
      </c>
      <c r="I26" s="8">
        <v>7.7089999999999996</v>
      </c>
      <c r="J26" s="8">
        <v>-2.77</v>
      </c>
      <c r="K26" s="28" t="s">
        <v>736</v>
      </c>
      <c r="L26" s="111" t="str">
        <f t="shared" si="3"/>
        <v>Yes</v>
      </c>
    </row>
    <row r="27" spans="1:12" x14ac:dyDescent="0.25">
      <c r="A27" s="110" t="s">
        <v>981</v>
      </c>
      <c r="B27" s="22" t="s">
        <v>213</v>
      </c>
      <c r="C27" s="23">
        <v>0</v>
      </c>
      <c r="D27" s="27" t="str">
        <f t="shared" si="0"/>
        <v>N/A</v>
      </c>
      <c r="E27" s="23">
        <v>11</v>
      </c>
      <c r="F27" s="27" t="str">
        <f t="shared" si="1"/>
        <v>N/A</v>
      </c>
      <c r="G27" s="23">
        <v>11</v>
      </c>
      <c r="H27" s="27" t="str">
        <f t="shared" si="2"/>
        <v>N/A</v>
      </c>
      <c r="I27" s="8" t="s">
        <v>1748</v>
      </c>
      <c r="J27" s="8">
        <v>66.67</v>
      </c>
      <c r="K27" s="28" t="s">
        <v>736</v>
      </c>
      <c r="L27" s="111" t="str">
        <f t="shared" si="3"/>
        <v>No</v>
      </c>
    </row>
    <row r="28" spans="1:12" x14ac:dyDescent="0.25">
      <c r="A28" s="110" t="s">
        <v>103</v>
      </c>
      <c r="B28" s="22" t="s">
        <v>213</v>
      </c>
      <c r="C28" s="23">
        <v>30980</v>
      </c>
      <c r="D28" s="27" t="str">
        <f t="shared" si="0"/>
        <v>N/A</v>
      </c>
      <c r="E28" s="23">
        <v>31425</v>
      </c>
      <c r="F28" s="27" t="str">
        <f t="shared" si="1"/>
        <v>N/A</v>
      </c>
      <c r="G28" s="23">
        <v>31835</v>
      </c>
      <c r="H28" s="27" t="str">
        <f t="shared" si="2"/>
        <v>N/A</v>
      </c>
      <c r="I28" s="8">
        <v>1.4359999999999999</v>
      </c>
      <c r="J28" s="8">
        <v>1.3049999999999999</v>
      </c>
      <c r="K28" s="28" t="s">
        <v>736</v>
      </c>
      <c r="L28" s="111" t="str">
        <f t="shared" si="3"/>
        <v>Yes</v>
      </c>
    </row>
    <row r="29" spans="1:12" x14ac:dyDescent="0.25">
      <c r="A29" s="110" t="s">
        <v>982</v>
      </c>
      <c r="B29" s="22" t="s">
        <v>213</v>
      </c>
      <c r="C29" s="23">
        <v>21810</v>
      </c>
      <c r="D29" s="27" t="str">
        <f t="shared" si="0"/>
        <v>N/A</v>
      </c>
      <c r="E29" s="23">
        <v>22221</v>
      </c>
      <c r="F29" s="27" t="str">
        <f t="shared" si="1"/>
        <v>N/A</v>
      </c>
      <c r="G29" s="23">
        <v>22728</v>
      </c>
      <c r="H29" s="27" t="str">
        <f t="shared" si="2"/>
        <v>N/A</v>
      </c>
      <c r="I29" s="8">
        <v>1.8839999999999999</v>
      </c>
      <c r="J29" s="8">
        <v>2.282</v>
      </c>
      <c r="K29" s="28" t="s">
        <v>736</v>
      </c>
      <c r="L29" s="111" t="str">
        <f t="shared" si="3"/>
        <v>Yes</v>
      </c>
    </row>
    <row r="30" spans="1:12" x14ac:dyDescent="0.25">
      <c r="A30" s="110" t="s">
        <v>983</v>
      </c>
      <c r="B30" s="22" t="s">
        <v>213</v>
      </c>
      <c r="C30" s="23">
        <v>4426</v>
      </c>
      <c r="D30" s="27" t="str">
        <f t="shared" si="0"/>
        <v>N/A</v>
      </c>
      <c r="E30" s="23">
        <v>4403</v>
      </c>
      <c r="F30" s="27" t="str">
        <f t="shared" si="1"/>
        <v>N/A</v>
      </c>
      <c r="G30" s="23">
        <v>4186</v>
      </c>
      <c r="H30" s="27" t="str">
        <f t="shared" si="2"/>
        <v>N/A</v>
      </c>
      <c r="I30" s="8">
        <v>-0.52</v>
      </c>
      <c r="J30" s="8">
        <v>-4.93</v>
      </c>
      <c r="K30" s="28" t="s">
        <v>736</v>
      </c>
      <c r="L30" s="111" t="str">
        <f t="shared" si="3"/>
        <v>Yes</v>
      </c>
    </row>
    <row r="31" spans="1:12" x14ac:dyDescent="0.25">
      <c r="A31" s="110" t="s">
        <v>984</v>
      </c>
      <c r="B31" s="22" t="s">
        <v>213</v>
      </c>
      <c r="C31" s="23">
        <v>1334</v>
      </c>
      <c r="D31" s="27" t="str">
        <f t="shared" si="0"/>
        <v>N/A</v>
      </c>
      <c r="E31" s="23">
        <v>1221</v>
      </c>
      <c r="F31" s="27" t="str">
        <f t="shared" si="1"/>
        <v>N/A</v>
      </c>
      <c r="G31" s="23">
        <v>1211</v>
      </c>
      <c r="H31" s="27" t="str">
        <f t="shared" si="2"/>
        <v>N/A</v>
      </c>
      <c r="I31" s="8">
        <v>-8.4700000000000006</v>
      </c>
      <c r="J31" s="8">
        <v>-0.81899999999999995</v>
      </c>
      <c r="K31" s="28" t="s">
        <v>736</v>
      </c>
      <c r="L31" s="111" t="str">
        <f t="shared" si="3"/>
        <v>Yes</v>
      </c>
    </row>
    <row r="32" spans="1:12" x14ac:dyDescent="0.25">
      <c r="A32" s="110" t="s">
        <v>985</v>
      </c>
      <c r="B32" s="22" t="s">
        <v>213</v>
      </c>
      <c r="C32" s="23">
        <v>3409</v>
      </c>
      <c r="D32" s="27" t="str">
        <f t="shared" si="0"/>
        <v>N/A</v>
      </c>
      <c r="E32" s="23">
        <v>3577</v>
      </c>
      <c r="F32" s="27" t="str">
        <f t="shared" si="1"/>
        <v>N/A</v>
      </c>
      <c r="G32" s="23">
        <v>3703</v>
      </c>
      <c r="H32" s="27" t="str">
        <f t="shared" si="2"/>
        <v>N/A</v>
      </c>
      <c r="I32" s="8">
        <v>4.9279999999999999</v>
      </c>
      <c r="J32" s="8">
        <v>3.5230000000000001</v>
      </c>
      <c r="K32" s="28" t="s">
        <v>736</v>
      </c>
      <c r="L32" s="111" t="str">
        <f t="shared" si="3"/>
        <v>Yes</v>
      </c>
    </row>
    <row r="33" spans="1:12" x14ac:dyDescent="0.25">
      <c r="A33" s="110" t="s">
        <v>986</v>
      </c>
      <c r="B33" s="22" t="s">
        <v>213</v>
      </c>
      <c r="C33" s="23">
        <v>11</v>
      </c>
      <c r="D33" s="27" t="str">
        <f t="shared" si="0"/>
        <v>N/A</v>
      </c>
      <c r="E33" s="23">
        <v>11</v>
      </c>
      <c r="F33" s="27" t="str">
        <f t="shared" si="1"/>
        <v>N/A</v>
      </c>
      <c r="G33" s="23">
        <v>11</v>
      </c>
      <c r="H33" s="27" t="str">
        <f t="shared" si="2"/>
        <v>N/A</v>
      </c>
      <c r="I33" s="8">
        <v>200</v>
      </c>
      <c r="J33" s="8">
        <v>133.30000000000001</v>
      </c>
      <c r="K33" s="28" t="s">
        <v>736</v>
      </c>
      <c r="L33" s="111" t="str">
        <f t="shared" si="3"/>
        <v>No</v>
      </c>
    </row>
    <row r="34" spans="1:12" x14ac:dyDescent="0.25">
      <c r="A34" s="174" t="s">
        <v>84</v>
      </c>
      <c r="B34" s="22" t="s">
        <v>213</v>
      </c>
      <c r="C34" s="29">
        <v>1794286718</v>
      </c>
      <c r="D34" s="27" t="str">
        <f t="shared" si="0"/>
        <v>N/A</v>
      </c>
      <c r="E34" s="29">
        <v>1893895501</v>
      </c>
      <c r="F34" s="27" t="str">
        <f t="shared" si="1"/>
        <v>N/A</v>
      </c>
      <c r="G34" s="29">
        <v>2055809094</v>
      </c>
      <c r="H34" s="27" t="str">
        <f t="shared" si="2"/>
        <v>N/A</v>
      </c>
      <c r="I34" s="8">
        <v>5.5510000000000002</v>
      </c>
      <c r="J34" s="8">
        <v>8.5489999999999995</v>
      </c>
      <c r="K34" s="28" t="s">
        <v>736</v>
      </c>
      <c r="L34" s="111" t="str">
        <f t="shared" si="3"/>
        <v>Yes</v>
      </c>
    </row>
    <row r="35" spans="1:12" x14ac:dyDescent="0.25">
      <c r="A35" s="174" t="s">
        <v>1410</v>
      </c>
      <c r="B35" s="22" t="s">
        <v>213</v>
      </c>
      <c r="C35" s="29">
        <v>22083.257043000001</v>
      </c>
      <c r="D35" s="27" t="str">
        <f t="shared" si="0"/>
        <v>N/A</v>
      </c>
      <c r="E35" s="29">
        <v>22399.180398</v>
      </c>
      <c r="F35" s="27" t="str">
        <f t="shared" si="1"/>
        <v>N/A</v>
      </c>
      <c r="G35" s="29">
        <v>23491.73935</v>
      </c>
      <c r="H35" s="27" t="str">
        <f t="shared" si="2"/>
        <v>N/A</v>
      </c>
      <c r="I35" s="8">
        <v>1.431</v>
      </c>
      <c r="J35" s="8">
        <v>4.8780000000000001</v>
      </c>
      <c r="K35" s="28" t="s">
        <v>736</v>
      </c>
      <c r="L35" s="111" t="str">
        <f t="shared" si="3"/>
        <v>Yes</v>
      </c>
    </row>
    <row r="36" spans="1:12" x14ac:dyDescent="0.25">
      <c r="A36" s="174" t="s">
        <v>1411</v>
      </c>
      <c r="B36" s="22" t="s">
        <v>213</v>
      </c>
      <c r="C36" s="29">
        <v>24255.967960999998</v>
      </c>
      <c r="D36" s="27" t="str">
        <f t="shared" si="0"/>
        <v>N/A</v>
      </c>
      <c r="E36" s="29">
        <v>24514.859893000001</v>
      </c>
      <c r="F36" s="27" t="str">
        <f t="shared" si="1"/>
        <v>N/A</v>
      </c>
      <c r="G36" s="29">
        <v>25719.153466</v>
      </c>
      <c r="H36" s="27" t="str">
        <f t="shared" si="2"/>
        <v>N/A</v>
      </c>
      <c r="I36" s="8">
        <v>1.0669999999999999</v>
      </c>
      <c r="J36" s="8">
        <v>4.9130000000000003</v>
      </c>
      <c r="K36" s="28" t="s">
        <v>736</v>
      </c>
      <c r="L36" s="111" t="str">
        <f t="shared" si="3"/>
        <v>Yes</v>
      </c>
    </row>
    <row r="37" spans="1:12" x14ac:dyDescent="0.25">
      <c r="A37" s="143" t="s">
        <v>107</v>
      </c>
      <c r="B37" s="22" t="s">
        <v>213</v>
      </c>
      <c r="C37" s="29">
        <v>31913</v>
      </c>
      <c r="D37" s="27" t="str">
        <f t="shared" si="0"/>
        <v>N/A</v>
      </c>
      <c r="E37" s="29">
        <v>25488</v>
      </c>
      <c r="F37" s="27" t="str">
        <f t="shared" si="1"/>
        <v>N/A</v>
      </c>
      <c r="G37" s="29">
        <v>8306</v>
      </c>
      <c r="H37" s="27" t="str">
        <f t="shared" si="2"/>
        <v>N/A</v>
      </c>
      <c r="I37" s="8">
        <v>-20.100000000000001</v>
      </c>
      <c r="J37" s="8">
        <v>-67.400000000000006</v>
      </c>
      <c r="K37" s="28" t="s">
        <v>736</v>
      </c>
      <c r="L37" s="111" t="str">
        <f t="shared" si="3"/>
        <v>No</v>
      </c>
    </row>
    <row r="38" spans="1:12" x14ac:dyDescent="0.25">
      <c r="A38" s="174" t="s">
        <v>158</v>
      </c>
      <c r="B38" s="30" t="s">
        <v>217</v>
      </c>
      <c r="C38" s="1">
        <v>11</v>
      </c>
      <c r="D38" s="27" t="str">
        <f>IF($B38="N/A","N/A",IF(C38&gt;0,"No",IF(C38&lt;0,"No","Yes")))</f>
        <v>No</v>
      </c>
      <c r="E38" s="1">
        <v>14</v>
      </c>
      <c r="F38" s="27" t="str">
        <f>IF($B38="N/A","N/A",IF(E38&gt;0,"No",IF(E38&lt;0,"No","Yes")))</f>
        <v>No</v>
      </c>
      <c r="G38" s="1">
        <v>11</v>
      </c>
      <c r="H38" s="27" t="str">
        <f>IF($B38="N/A","N/A",IF(G38&gt;0,"No",IF(G38&lt;0,"No","Yes")))</f>
        <v>No</v>
      </c>
      <c r="I38" s="8">
        <v>75</v>
      </c>
      <c r="J38" s="8">
        <v>-21.4</v>
      </c>
      <c r="K38" s="28" t="s">
        <v>736</v>
      </c>
      <c r="L38" s="111" t="str">
        <f t="shared" si="3"/>
        <v>Yes</v>
      </c>
    </row>
    <row r="39" spans="1:12" x14ac:dyDescent="0.25">
      <c r="A39" s="174" t="s">
        <v>156</v>
      </c>
      <c r="B39" s="22" t="s">
        <v>213</v>
      </c>
      <c r="C39" s="29">
        <v>31913</v>
      </c>
      <c r="D39" s="27" t="str">
        <f t="shared" ref="D39:D40" si="4">IF($B39="N/A","N/A",IF(C39&gt;10,"No",IF(C39&lt;-10,"No","Yes")))</f>
        <v>N/A</v>
      </c>
      <c r="E39" s="29">
        <v>25488</v>
      </c>
      <c r="F39" s="27" t="str">
        <f t="shared" ref="F39:F40" si="5">IF($B39="N/A","N/A",IF(E39&gt;10,"No",IF(E39&lt;-10,"No","Yes")))</f>
        <v>N/A</v>
      </c>
      <c r="G39" s="29">
        <v>8306</v>
      </c>
      <c r="H39" s="27" t="str">
        <f t="shared" ref="H39:H40" si="6">IF($B39="N/A","N/A",IF(G39&gt;10,"No",IF(G39&lt;-10,"No","Yes")))</f>
        <v>N/A</v>
      </c>
      <c r="I39" s="8">
        <v>-20.100000000000001</v>
      </c>
      <c r="J39" s="8">
        <v>-67.400000000000006</v>
      </c>
      <c r="K39" s="28" t="s">
        <v>736</v>
      </c>
      <c r="L39" s="111" t="str">
        <f t="shared" si="3"/>
        <v>No</v>
      </c>
    </row>
    <row r="40" spans="1:12" x14ac:dyDescent="0.25">
      <c r="A40" s="174" t="s">
        <v>1290</v>
      </c>
      <c r="B40" s="22" t="s">
        <v>213</v>
      </c>
      <c r="C40" s="29">
        <v>3989.125</v>
      </c>
      <c r="D40" s="27" t="str">
        <f t="shared" si="4"/>
        <v>N/A</v>
      </c>
      <c r="E40" s="29">
        <v>1820.5714286</v>
      </c>
      <c r="F40" s="27" t="str">
        <f t="shared" si="5"/>
        <v>N/A</v>
      </c>
      <c r="G40" s="29">
        <v>755.09090908999997</v>
      </c>
      <c r="H40" s="27" t="str">
        <f t="shared" si="6"/>
        <v>N/A</v>
      </c>
      <c r="I40" s="8">
        <v>-54.4</v>
      </c>
      <c r="J40" s="8">
        <v>-58.5</v>
      </c>
      <c r="K40" s="28" t="s">
        <v>736</v>
      </c>
      <c r="L40" s="111" t="str">
        <f>IF(J40="Div by 0", "N/A", IF(OR(J40="N/A",K40="N/A"),"N/A", IF(J40&gt;VALUE(MID(K40,1,2)), "No", IF(J40&lt;-1*VALUE(MID(K40,1,2)), "No", "Yes"))))</f>
        <v>No</v>
      </c>
    </row>
    <row r="41" spans="1:12" x14ac:dyDescent="0.25">
      <c r="A41" s="110" t="s">
        <v>1412</v>
      </c>
      <c r="B41" s="22" t="s">
        <v>213</v>
      </c>
      <c r="C41" s="29">
        <v>23973.066543000001</v>
      </c>
      <c r="D41" s="27" t="str">
        <f t="shared" ref="D41:D52" si="7">IF($B41="N/A","N/A",IF(C41&gt;10,"No",IF(C41&lt;-10,"No","Yes")))</f>
        <v>N/A</v>
      </c>
      <c r="E41" s="29">
        <v>24604.938582999999</v>
      </c>
      <c r="F41" s="27" t="str">
        <f t="shared" ref="F41:F52" si="8">IF($B41="N/A","N/A",IF(E41&gt;10,"No",IF(E41&lt;-10,"No","Yes")))</f>
        <v>N/A</v>
      </c>
      <c r="G41" s="29">
        <v>26034.967720000001</v>
      </c>
      <c r="H41" s="27" t="str">
        <f t="shared" ref="H41:H52" si="9">IF($B41="N/A","N/A",IF(G41&gt;10,"No",IF(G41&lt;-10,"No","Yes")))</f>
        <v>N/A</v>
      </c>
      <c r="I41" s="8">
        <v>2.6360000000000001</v>
      </c>
      <c r="J41" s="8">
        <v>5.8120000000000003</v>
      </c>
      <c r="K41" s="28" t="s">
        <v>736</v>
      </c>
      <c r="L41" s="111" t="str">
        <f t="shared" ref="L41:L52" si="10">IF(J41="Div by 0", "N/A", IF(K41="N/A","N/A", IF(J41&gt;VALUE(MID(K41,1,2)), "No", IF(J41&lt;-1*VALUE(MID(K41,1,2)), "No", "Yes"))))</f>
        <v>Yes</v>
      </c>
    </row>
    <row r="42" spans="1:12" x14ac:dyDescent="0.25">
      <c r="A42" s="110" t="s">
        <v>1413</v>
      </c>
      <c r="B42" s="22" t="s">
        <v>213</v>
      </c>
      <c r="C42" s="29">
        <v>9205.8381002000006</v>
      </c>
      <c r="D42" s="27" t="str">
        <f t="shared" si="7"/>
        <v>N/A</v>
      </c>
      <c r="E42" s="29">
        <v>10039.994742999999</v>
      </c>
      <c r="F42" s="27" t="str">
        <f t="shared" si="8"/>
        <v>N/A</v>
      </c>
      <c r="G42" s="29">
        <v>10746.853773000001</v>
      </c>
      <c r="H42" s="27" t="str">
        <f t="shared" si="9"/>
        <v>N/A</v>
      </c>
      <c r="I42" s="8">
        <v>9.0609999999999999</v>
      </c>
      <c r="J42" s="8">
        <v>7.04</v>
      </c>
      <c r="K42" s="28" t="s">
        <v>736</v>
      </c>
      <c r="L42" s="111" t="str">
        <f t="shared" si="10"/>
        <v>Yes</v>
      </c>
    </row>
    <row r="43" spans="1:12" x14ac:dyDescent="0.25">
      <c r="A43" s="110" t="s">
        <v>1414</v>
      </c>
      <c r="B43" s="22" t="s">
        <v>213</v>
      </c>
      <c r="C43" s="29">
        <v>40885.388779000001</v>
      </c>
      <c r="D43" s="27" t="str">
        <f t="shared" si="7"/>
        <v>N/A</v>
      </c>
      <c r="E43" s="29">
        <v>41239.575012000001</v>
      </c>
      <c r="F43" s="27" t="str">
        <f t="shared" si="8"/>
        <v>N/A</v>
      </c>
      <c r="G43" s="29">
        <v>43267.934715000003</v>
      </c>
      <c r="H43" s="27" t="str">
        <f t="shared" si="9"/>
        <v>N/A</v>
      </c>
      <c r="I43" s="8">
        <v>0.86629999999999996</v>
      </c>
      <c r="J43" s="8">
        <v>4.9180000000000001</v>
      </c>
      <c r="K43" s="28" t="s">
        <v>736</v>
      </c>
      <c r="L43" s="111" t="str">
        <f t="shared" si="10"/>
        <v>Yes</v>
      </c>
    </row>
    <row r="44" spans="1:12" x14ac:dyDescent="0.25">
      <c r="A44" s="110" t="s">
        <v>1415</v>
      </c>
      <c r="B44" s="22" t="s">
        <v>213</v>
      </c>
      <c r="C44" s="29">
        <v>3177.450495</v>
      </c>
      <c r="D44" s="27" t="str">
        <f t="shared" si="7"/>
        <v>N/A</v>
      </c>
      <c r="E44" s="29">
        <v>4427.4558010999999</v>
      </c>
      <c r="F44" s="27" t="str">
        <f t="shared" si="8"/>
        <v>N/A</v>
      </c>
      <c r="G44" s="29">
        <v>3642.7619048000001</v>
      </c>
      <c r="H44" s="27" t="str">
        <f t="shared" si="9"/>
        <v>N/A</v>
      </c>
      <c r="I44" s="8">
        <v>39.340000000000003</v>
      </c>
      <c r="J44" s="8">
        <v>-17.7</v>
      </c>
      <c r="K44" s="28" t="s">
        <v>736</v>
      </c>
      <c r="L44" s="111" t="str">
        <f t="shared" si="10"/>
        <v>Yes</v>
      </c>
    </row>
    <row r="45" spans="1:12" x14ac:dyDescent="0.25">
      <c r="A45" s="110" t="s">
        <v>1416</v>
      </c>
      <c r="B45" s="22" t="s">
        <v>213</v>
      </c>
      <c r="C45" s="29">
        <v>35019.259358000003</v>
      </c>
      <c r="D45" s="27" t="str">
        <f t="shared" si="7"/>
        <v>N/A</v>
      </c>
      <c r="E45" s="29">
        <v>36014.039304999998</v>
      </c>
      <c r="F45" s="27" t="str">
        <f t="shared" si="8"/>
        <v>N/A</v>
      </c>
      <c r="G45" s="29">
        <v>40480.853617000001</v>
      </c>
      <c r="H45" s="27" t="str">
        <f t="shared" si="9"/>
        <v>N/A</v>
      </c>
      <c r="I45" s="8">
        <v>2.8410000000000002</v>
      </c>
      <c r="J45" s="8">
        <v>12.4</v>
      </c>
      <c r="K45" s="28" t="s">
        <v>736</v>
      </c>
      <c r="L45" s="111" t="str">
        <f t="shared" si="10"/>
        <v>Yes</v>
      </c>
    </row>
    <row r="46" spans="1:12" x14ac:dyDescent="0.25">
      <c r="A46" s="110" t="s">
        <v>1417</v>
      </c>
      <c r="B46" s="22" t="s">
        <v>213</v>
      </c>
      <c r="C46" s="29" t="s">
        <v>1748</v>
      </c>
      <c r="D46" s="27" t="str">
        <f t="shared" si="7"/>
        <v>N/A</v>
      </c>
      <c r="E46" s="29">
        <v>49338.333333000002</v>
      </c>
      <c r="F46" s="27" t="str">
        <f t="shared" si="8"/>
        <v>N/A</v>
      </c>
      <c r="G46" s="29">
        <v>29036.2</v>
      </c>
      <c r="H46" s="27" t="str">
        <f t="shared" si="9"/>
        <v>N/A</v>
      </c>
      <c r="I46" s="8" t="s">
        <v>1748</v>
      </c>
      <c r="J46" s="8">
        <v>-41.1</v>
      </c>
      <c r="K46" s="28" t="s">
        <v>736</v>
      </c>
      <c r="L46" s="111" t="str">
        <f t="shared" si="10"/>
        <v>No</v>
      </c>
    </row>
    <row r="47" spans="1:12" x14ac:dyDescent="0.25">
      <c r="A47" s="110" t="s">
        <v>1418</v>
      </c>
      <c r="B47" s="22" t="s">
        <v>213</v>
      </c>
      <c r="C47" s="29">
        <v>22049.45652</v>
      </c>
      <c r="D47" s="27" t="str">
        <f t="shared" si="7"/>
        <v>N/A</v>
      </c>
      <c r="E47" s="29">
        <v>22486.626157999999</v>
      </c>
      <c r="F47" s="27" t="str">
        <f t="shared" si="8"/>
        <v>N/A</v>
      </c>
      <c r="G47" s="29">
        <v>23479.260531</v>
      </c>
      <c r="H47" s="27" t="str">
        <f t="shared" si="9"/>
        <v>N/A</v>
      </c>
      <c r="I47" s="8">
        <v>1.9830000000000001</v>
      </c>
      <c r="J47" s="8">
        <v>4.4139999999999997</v>
      </c>
      <c r="K47" s="28" t="s">
        <v>736</v>
      </c>
      <c r="L47" s="111" t="str">
        <f t="shared" si="10"/>
        <v>Yes</v>
      </c>
    </row>
    <row r="48" spans="1:12" x14ac:dyDescent="0.25">
      <c r="A48" s="110" t="s">
        <v>1419</v>
      </c>
      <c r="B48" s="30" t="s">
        <v>213</v>
      </c>
      <c r="C48" s="10">
        <v>16641.93072</v>
      </c>
      <c r="D48" s="7" t="str">
        <f t="shared" si="7"/>
        <v>N/A</v>
      </c>
      <c r="E48" s="10">
        <v>17280.189685000001</v>
      </c>
      <c r="F48" s="7" t="str">
        <f t="shared" si="8"/>
        <v>N/A</v>
      </c>
      <c r="G48" s="10">
        <v>17785.701821999999</v>
      </c>
      <c r="H48" s="7" t="str">
        <f t="shared" si="9"/>
        <v>N/A</v>
      </c>
      <c r="I48" s="36">
        <v>3.835</v>
      </c>
      <c r="J48" s="36">
        <v>2.9249999999999998</v>
      </c>
      <c r="K48" s="30" t="s">
        <v>736</v>
      </c>
      <c r="L48" s="111" t="str">
        <f t="shared" si="10"/>
        <v>Yes</v>
      </c>
    </row>
    <row r="49" spans="1:12" x14ac:dyDescent="0.25">
      <c r="A49" s="110" t="s">
        <v>1420</v>
      </c>
      <c r="B49" s="30" t="s">
        <v>213</v>
      </c>
      <c r="C49" s="10">
        <v>37290.599187</v>
      </c>
      <c r="D49" s="7" t="str">
        <f t="shared" si="7"/>
        <v>N/A</v>
      </c>
      <c r="E49" s="10">
        <v>38020.233249999997</v>
      </c>
      <c r="F49" s="7" t="str">
        <f t="shared" si="8"/>
        <v>N/A</v>
      </c>
      <c r="G49" s="10">
        <v>42655.241042000001</v>
      </c>
      <c r="H49" s="7" t="str">
        <f t="shared" si="9"/>
        <v>N/A</v>
      </c>
      <c r="I49" s="36">
        <v>1.9570000000000001</v>
      </c>
      <c r="J49" s="36">
        <v>12.19</v>
      </c>
      <c r="K49" s="30" t="s">
        <v>736</v>
      </c>
      <c r="L49" s="111" t="str">
        <f t="shared" si="10"/>
        <v>Yes</v>
      </c>
    </row>
    <row r="50" spans="1:12" x14ac:dyDescent="0.25">
      <c r="A50" s="110" t="s">
        <v>1421</v>
      </c>
      <c r="B50" s="30" t="s">
        <v>213</v>
      </c>
      <c r="C50" s="10">
        <v>4934.1716642000001</v>
      </c>
      <c r="D50" s="7" t="str">
        <f t="shared" si="7"/>
        <v>N/A</v>
      </c>
      <c r="E50" s="10">
        <v>5342.2899262999999</v>
      </c>
      <c r="F50" s="7" t="str">
        <f t="shared" si="8"/>
        <v>N/A</v>
      </c>
      <c r="G50" s="10">
        <v>5172.1758877000002</v>
      </c>
      <c r="H50" s="7" t="str">
        <f t="shared" si="9"/>
        <v>N/A</v>
      </c>
      <c r="I50" s="36">
        <v>8.2710000000000008</v>
      </c>
      <c r="J50" s="36">
        <v>-3.18</v>
      </c>
      <c r="K50" s="30" t="s">
        <v>736</v>
      </c>
      <c r="L50" s="111" t="str">
        <f t="shared" si="10"/>
        <v>Yes</v>
      </c>
    </row>
    <row r="51" spans="1:12" x14ac:dyDescent="0.25">
      <c r="A51" s="110" t="s">
        <v>1422</v>
      </c>
      <c r="B51" s="30" t="s">
        <v>213</v>
      </c>
      <c r="C51" s="10">
        <v>43547.433852000002</v>
      </c>
      <c r="D51" s="7" t="str">
        <f t="shared" si="7"/>
        <v>N/A</v>
      </c>
      <c r="E51" s="10">
        <v>41521.816606</v>
      </c>
      <c r="F51" s="7" t="str">
        <f t="shared" si="8"/>
        <v>N/A</v>
      </c>
      <c r="G51" s="10">
        <v>42668.530111</v>
      </c>
      <c r="H51" s="7" t="str">
        <f t="shared" si="9"/>
        <v>N/A</v>
      </c>
      <c r="I51" s="36">
        <v>-4.6500000000000004</v>
      </c>
      <c r="J51" s="36">
        <v>2.762</v>
      </c>
      <c r="K51" s="30" t="s">
        <v>736</v>
      </c>
      <c r="L51" s="111" t="str">
        <f t="shared" si="10"/>
        <v>Yes</v>
      </c>
    </row>
    <row r="52" spans="1:12" x14ac:dyDescent="0.25">
      <c r="A52" s="110" t="s">
        <v>1423</v>
      </c>
      <c r="B52" s="30" t="s">
        <v>213</v>
      </c>
      <c r="C52" s="10">
        <v>48075</v>
      </c>
      <c r="D52" s="7" t="str">
        <f t="shared" si="7"/>
        <v>N/A</v>
      </c>
      <c r="E52" s="10">
        <v>69857</v>
      </c>
      <c r="F52" s="7" t="str">
        <f t="shared" si="8"/>
        <v>N/A</v>
      </c>
      <c r="G52" s="10">
        <v>58416.714286000002</v>
      </c>
      <c r="H52" s="7" t="str">
        <f t="shared" si="9"/>
        <v>N/A</v>
      </c>
      <c r="I52" s="36">
        <v>45.31</v>
      </c>
      <c r="J52" s="36">
        <v>-16.399999999999999</v>
      </c>
      <c r="K52" s="30" t="s">
        <v>736</v>
      </c>
      <c r="L52" s="111" t="str">
        <f t="shared" si="10"/>
        <v>Yes</v>
      </c>
    </row>
    <row r="53" spans="1:12" x14ac:dyDescent="0.25">
      <c r="A53" s="174" t="s">
        <v>1597</v>
      </c>
      <c r="B53" s="22" t="s">
        <v>213</v>
      </c>
      <c r="C53" s="29">
        <v>69777051</v>
      </c>
      <c r="D53" s="27" t="str">
        <f t="shared" ref="D53:D122" si="11">IF($B53="N/A","N/A",IF(C53&gt;10,"No",IF(C53&lt;-10,"No","Yes")))</f>
        <v>N/A</v>
      </c>
      <c r="E53" s="29">
        <v>62316598</v>
      </c>
      <c r="F53" s="27" t="str">
        <f t="shared" ref="F53:F122" si="12">IF($B53="N/A","N/A",IF(E53&gt;10,"No",IF(E53&lt;-10,"No","Yes")))</f>
        <v>N/A</v>
      </c>
      <c r="G53" s="29">
        <v>58110075</v>
      </c>
      <c r="H53" s="27" t="str">
        <f t="shared" ref="H53:H122" si="13">IF($B53="N/A","N/A",IF(G53&gt;10,"No",IF(G53&lt;-10,"No","Yes")))</f>
        <v>N/A</v>
      </c>
      <c r="I53" s="8">
        <v>-10.7</v>
      </c>
      <c r="J53" s="8">
        <v>-6.75</v>
      </c>
      <c r="K53" s="28" t="s">
        <v>736</v>
      </c>
      <c r="L53" s="111" t="str">
        <f t="shared" ref="L53:L113" si="14">IF(J53="Div by 0", "N/A", IF(K53="N/A","N/A", IF(J53&gt;VALUE(MID(K53,1,2)), "No", IF(J53&lt;-1*VALUE(MID(K53,1,2)), "No", "Yes"))))</f>
        <v>Yes</v>
      </c>
    </row>
    <row r="54" spans="1:12" x14ac:dyDescent="0.25">
      <c r="A54" s="174" t="s">
        <v>596</v>
      </c>
      <c r="B54" s="22" t="s">
        <v>213</v>
      </c>
      <c r="C54" s="23">
        <v>17908</v>
      </c>
      <c r="D54" s="27" t="str">
        <f t="shared" si="11"/>
        <v>N/A</v>
      </c>
      <c r="E54" s="23">
        <v>17813</v>
      </c>
      <c r="F54" s="27" t="str">
        <f t="shared" si="12"/>
        <v>N/A</v>
      </c>
      <c r="G54" s="23">
        <v>18151</v>
      </c>
      <c r="H54" s="27" t="str">
        <f t="shared" si="13"/>
        <v>N/A</v>
      </c>
      <c r="I54" s="8">
        <v>-0.53</v>
      </c>
      <c r="J54" s="8">
        <v>1.897</v>
      </c>
      <c r="K54" s="28" t="s">
        <v>736</v>
      </c>
      <c r="L54" s="111" t="str">
        <f t="shared" si="14"/>
        <v>Yes</v>
      </c>
    </row>
    <row r="55" spans="1:12" x14ac:dyDescent="0.25">
      <c r="A55" s="174" t="s">
        <v>1424</v>
      </c>
      <c r="B55" s="22" t="s">
        <v>213</v>
      </c>
      <c r="C55" s="29">
        <v>3896.4178578999999</v>
      </c>
      <c r="D55" s="27" t="str">
        <f t="shared" si="11"/>
        <v>N/A</v>
      </c>
      <c r="E55" s="29">
        <v>3498.3774770999999</v>
      </c>
      <c r="F55" s="27" t="str">
        <f t="shared" si="12"/>
        <v>N/A</v>
      </c>
      <c r="G55" s="29">
        <v>3201.4806346999999</v>
      </c>
      <c r="H55" s="27" t="str">
        <f t="shared" si="13"/>
        <v>N/A</v>
      </c>
      <c r="I55" s="8">
        <v>-10.199999999999999</v>
      </c>
      <c r="J55" s="8">
        <v>-8.49</v>
      </c>
      <c r="K55" s="28" t="s">
        <v>736</v>
      </c>
      <c r="L55" s="111" t="str">
        <f t="shared" si="14"/>
        <v>Yes</v>
      </c>
    </row>
    <row r="56" spans="1:12" x14ac:dyDescent="0.25">
      <c r="A56" s="174" t="s">
        <v>1425</v>
      </c>
      <c r="B56" s="22" t="s">
        <v>213</v>
      </c>
      <c r="C56" s="23">
        <v>1.0472414563000001</v>
      </c>
      <c r="D56" s="27" t="str">
        <f t="shared" si="11"/>
        <v>N/A</v>
      </c>
      <c r="E56" s="23">
        <v>0.80205467919999995</v>
      </c>
      <c r="F56" s="27" t="str">
        <f t="shared" si="12"/>
        <v>N/A</v>
      </c>
      <c r="G56" s="23">
        <v>0.61743154649999998</v>
      </c>
      <c r="H56" s="27" t="str">
        <f t="shared" si="13"/>
        <v>N/A</v>
      </c>
      <c r="I56" s="8">
        <v>-23.4</v>
      </c>
      <c r="J56" s="8">
        <v>-23</v>
      </c>
      <c r="K56" s="28" t="s">
        <v>736</v>
      </c>
      <c r="L56" s="111" t="str">
        <f t="shared" si="14"/>
        <v>Yes</v>
      </c>
    </row>
    <row r="57" spans="1:12" x14ac:dyDescent="0.25">
      <c r="A57" s="174" t="s">
        <v>597</v>
      </c>
      <c r="B57" s="22" t="s">
        <v>213</v>
      </c>
      <c r="C57" s="29">
        <v>2900720</v>
      </c>
      <c r="D57" s="27" t="str">
        <f t="shared" si="11"/>
        <v>N/A</v>
      </c>
      <c r="E57" s="29">
        <v>2434911</v>
      </c>
      <c r="F57" s="27" t="str">
        <f t="shared" si="12"/>
        <v>N/A</v>
      </c>
      <c r="G57" s="29">
        <v>2005067</v>
      </c>
      <c r="H57" s="27" t="str">
        <f t="shared" si="13"/>
        <v>N/A</v>
      </c>
      <c r="I57" s="8">
        <v>-16.100000000000001</v>
      </c>
      <c r="J57" s="8">
        <v>-17.7</v>
      </c>
      <c r="K57" s="28" t="s">
        <v>736</v>
      </c>
      <c r="L57" s="111" t="str">
        <f t="shared" si="14"/>
        <v>Yes</v>
      </c>
    </row>
    <row r="58" spans="1:12" x14ac:dyDescent="0.25">
      <c r="A58" s="174" t="s">
        <v>598</v>
      </c>
      <c r="B58" s="22" t="s">
        <v>213</v>
      </c>
      <c r="C58" s="23">
        <v>18</v>
      </c>
      <c r="D58" s="27" t="str">
        <f t="shared" si="11"/>
        <v>N/A</v>
      </c>
      <c r="E58" s="23">
        <v>19</v>
      </c>
      <c r="F58" s="27" t="str">
        <f t="shared" si="12"/>
        <v>N/A</v>
      </c>
      <c r="G58" s="23">
        <v>14</v>
      </c>
      <c r="H58" s="27" t="str">
        <f t="shared" si="13"/>
        <v>N/A</v>
      </c>
      <c r="I58" s="8">
        <v>5.556</v>
      </c>
      <c r="J58" s="8">
        <v>-26.3</v>
      </c>
      <c r="K58" s="28" t="s">
        <v>736</v>
      </c>
      <c r="L58" s="111" t="str">
        <f t="shared" si="14"/>
        <v>Yes</v>
      </c>
    </row>
    <row r="59" spans="1:12" x14ac:dyDescent="0.25">
      <c r="A59" s="174" t="s">
        <v>1426</v>
      </c>
      <c r="B59" s="22" t="s">
        <v>213</v>
      </c>
      <c r="C59" s="29">
        <v>161151.11111</v>
      </c>
      <c r="D59" s="27" t="str">
        <f t="shared" si="11"/>
        <v>N/A</v>
      </c>
      <c r="E59" s="29">
        <v>128153.21053</v>
      </c>
      <c r="F59" s="27" t="str">
        <f t="shared" si="12"/>
        <v>N/A</v>
      </c>
      <c r="G59" s="29">
        <v>143219.07143000001</v>
      </c>
      <c r="H59" s="27" t="str">
        <f t="shared" si="13"/>
        <v>N/A</v>
      </c>
      <c r="I59" s="8">
        <v>-20.5</v>
      </c>
      <c r="J59" s="8">
        <v>11.76</v>
      </c>
      <c r="K59" s="28" t="s">
        <v>736</v>
      </c>
      <c r="L59" s="111" t="str">
        <f t="shared" si="14"/>
        <v>Yes</v>
      </c>
    </row>
    <row r="60" spans="1:12" ht="25" x14ac:dyDescent="0.25">
      <c r="A60" s="174" t="s">
        <v>599</v>
      </c>
      <c r="B60" s="22" t="s">
        <v>213</v>
      </c>
      <c r="C60" s="29">
        <v>53810</v>
      </c>
      <c r="D60" s="27" t="str">
        <f t="shared" si="11"/>
        <v>N/A</v>
      </c>
      <c r="E60" s="29">
        <v>0</v>
      </c>
      <c r="F60" s="27" t="str">
        <f t="shared" si="12"/>
        <v>N/A</v>
      </c>
      <c r="G60" s="29">
        <v>0</v>
      </c>
      <c r="H60" s="27" t="str">
        <f t="shared" si="13"/>
        <v>N/A</v>
      </c>
      <c r="I60" s="8">
        <v>-100</v>
      </c>
      <c r="J60" s="8" t="s">
        <v>1748</v>
      </c>
      <c r="K60" s="28" t="s">
        <v>736</v>
      </c>
      <c r="L60" s="111" t="str">
        <f t="shared" si="14"/>
        <v>N/A</v>
      </c>
    </row>
    <row r="61" spans="1:12" x14ac:dyDescent="0.25">
      <c r="A61" s="143" t="s">
        <v>600</v>
      </c>
      <c r="B61" s="30" t="s">
        <v>213</v>
      </c>
      <c r="C61" s="1">
        <v>11</v>
      </c>
      <c r="D61" s="7" t="str">
        <f t="shared" si="11"/>
        <v>N/A</v>
      </c>
      <c r="E61" s="1">
        <v>0</v>
      </c>
      <c r="F61" s="7" t="str">
        <f t="shared" si="12"/>
        <v>N/A</v>
      </c>
      <c r="G61" s="1">
        <v>0</v>
      </c>
      <c r="H61" s="7" t="str">
        <f t="shared" si="13"/>
        <v>N/A</v>
      </c>
      <c r="I61" s="36">
        <v>-100</v>
      </c>
      <c r="J61" s="36" t="s">
        <v>1748</v>
      </c>
      <c r="K61" s="30" t="s">
        <v>736</v>
      </c>
      <c r="L61" s="111" t="str">
        <f t="shared" si="14"/>
        <v>N/A</v>
      </c>
    </row>
    <row r="62" spans="1:12" ht="25" x14ac:dyDescent="0.25">
      <c r="A62" s="143" t="s">
        <v>1427</v>
      </c>
      <c r="B62" s="30" t="s">
        <v>213</v>
      </c>
      <c r="C62" s="10">
        <v>26905</v>
      </c>
      <c r="D62" s="7" t="str">
        <f t="shared" si="11"/>
        <v>N/A</v>
      </c>
      <c r="E62" s="10" t="s">
        <v>1748</v>
      </c>
      <c r="F62" s="7" t="str">
        <f t="shared" si="12"/>
        <v>N/A</v>
      </c>
      <c r="G62" s="10" t="s">
        <v>1748</v>
      </c>
      <c r="H62" s="7" t="str">
        <f t="shared" si="13"/>
        <v>N/A</v>
      </c>
      <c r="I62" s="36" t="s">
        <v>1748</v>
      </c>
      <c r="J62" s="36" t="s">
        <v>1748</v>
      </c>
      <c r="K62" s="30" t="s">
        <v>736</v>
      </c>
      <c r="L62" s="111" t="str">
        <f t="shared" si="14"/>
        <v>N/A</v>
      </c>
    </row>
    <row r="63" spans="1:12" x14ac:dyDescent="0.25">
      <c r="A63" s="143" t="s">
        <v>601</v>
      </c>
      <c r="B63" s="30" t="s">
        <v>213</v>
      </c>
      <c r="C63" s="10">
        <v>19712175</v>
      </c>
      <c r="D63" s="7" t="str">
        <f t="shared" si="11"/>
        <v>N/A</v>
      </c>
      <c r="E63" s="10">
        <v>18361125</v>
      </c>
      <c r="F63" s="7" t="str">
        <f t="shared" si="12"/>
        <v>N/A</v>
      </c>
      <c r="G63" s="10">
        <v>18050160</v>
      </c>
      <c r="H63" s="7" t="str">
        <f t="shared" si="13"/>
        <v>N/A</v>
      </c>
      <c r="I63" s="36">
        <v>-6.85</v>
      </c>
      <c r="J63" s="36">
        <v>-1.69</v>
      </c>
      <c r="K63" s="30" t="s">
        <v>736</v>
      </c>
      <c r="L63" s="111" t="str">
        <f t="shared" si="14"/>
        <v>Yes</v>
      </c>
    </row>
    <row r="64" spans="1:12" x14ac:dyDescent="0.25">
      <c r="A64" s="143" t="s">
        <v>602</v>
      </c>
      <c r="B64" s="30" t="s">
        <v>213</v>
      </c>
      <c r="C64" s="1">
        <v>110</v>
      </c>
      <c r="D64" s="7" t="str">
        <f t="shared" si="11"/>
        <v>N/A</v>
      </c>
      <c r="E64" s="1">
        <v>102</v>
      </c>
      <c r="F64" s="7" t="str">
        <f t="shared" si="12"/>
        <v>N/A</v>
      </c>
      <c r="G64" s="1">
        <v>97</v>
      </c>
      <c r="H64" s="7" t="str">
        <f t="shared" si="13"/>
        <v>N/A</v>
      </c>
      <c r="I64" s="36">
        <v>-7.27</v>
      </c>
      <c r="J64" s="36">
        <v>-4.9000000000000004</v>
      </c>
      <c r="K64" s="30" t="s">
        <v>736</v>
      </c>
      <c r="L64" s="111" t="str">
        <f t="shared" si="14"/>
        <v>Yes</v>
      </c>
    </row>
    <row r="65" spans="1:12" x14ac:dyDescent="0.25">
      <c r="A65" s="143" t="s">
        <v>1428</v>
      </c>
      <c r="B65" s="30" t="s">
        <v>213</v>
      </c>
      <c r="C65" s="10">
        <v>179201.59091</v>
      </c>
      <c r="D65" s="7" t="str">
        <f t="shared" si="11"/>
        <v>N/A</v>
      </c>
      <c r="E65" s="10">
        <v>180011.02940999999</v>
      </c>
      <c r="F65" s="7" t="str">
        <f t="shared" si="12"/>
        <v>N/A</v>
      </c>
      <c r="G65" s="10">
        <v>186084.12371000001</v>
      </c>
      <c r="H65" s="7" t="str">
        <f t="shared" si="13"/>
        <v>N/A</v>
      </c>
      <c r="I65" s="36">
        <v>0.45169999999999999</v>
      </c>
      <c r="J65" s="36">
        <v>3.3740000000000001</v>
      </c>
      <c r="K65" s="30" t="s">
        <v>736</v>
      </c>
      <c r="L65" s="111" t="str">
        <f t="shared" si="14"/>
        <v>Yes</v>
      </c>
    </row>
    <row r="66" spans="1:12" x14ac:dyDescent="0.25">
      <c r="A66" s="143" t="s">
        <v>603</v>
      </c>
      <c r="B66" s="30" t="s">
        <v>213</v>
      </c>
      <c r="C66" s="10">
        <v>907555396</v>
      </c>
      <c r="D66" s="7" t="str">
        <f t="shared" si="11"/>
        <v>N/A</v>
      </c>
      <c r="E66" s="10">
        <v>948821621</v>
      </c>
      <c r="F66" s="7" t="str">
        <f t="shared" si="12"/>
        <v>N/A</v>
      </c>
      <c r="G66" s="10">
        <v>1049672402</v>
      </c>
      <c r="H66" s="7" t="str">
        <f t="shared" si="13"/>
        <v>N/A</v>
      </c>
      <c r="I66" s="36">
        <v>4.5469999999999997</v>
      </c>
      <c r="J66" s="36">
        <v>10.63</v>
      </c>
      <c r="K66" s="30" t="s">
        <v>736</v>
      </c>
      <c r="L66" s="111" t="str">
        <f t="shared" si="14"/>
        <v>Yes</v>
      </c>
    </row>
    <row r="67" spans="1:12" x14ac:dyDescent="0.25">
      <c r="A67" s="143" t="s">
        <v>604</v>
      </c>
      <c r="B67" s="30" t="s">
        <v>213</v>
      </c>
      <c r="C67" s="1">
        <v>18937</v>
      </c>
      <c r="D67" s="7" t="str">
        <f t="shared" si="11"/>
        <v>N/A</v>
      </c>
      <c r="E67" s="1">
        <v>18991</v>
      </c>
      <c r="F67" s="7" t="str">
        <f t="shared" si="12"/>
        <v>N/A</v>
      </c>
      <c r="G67" s="1">
        <v>19209</v>
      </c>
      <c r="H67" s="7" t="str">
        <f t="shared" si="13"/>
        <v>N/A</v>
      </c>
      <c r="I67" s="36">
        <v>0.28520000000000001</v>
      </c>
      <c r="J67" s="36">
        <v>1.1479999999999999</v>
      </c>
      <c r="K67" s="30" t="s">
        <v>736</v>
      </c>
      <c r="L67" s="111" t="str">
        <f t="shared" si="14"/>
        <v>Yes</v>
      </c>
    </row>
    <row r="68" spans="1:12" x14ac:dyDescent="0.25">
      <c r="A68" s="143" t="s">
        <v>1429</v>
      </c>
      <c r="B68" s="30" t="s">
        <v>213</v>
      </c>
      <c r="C68" s="10">
        <v>47924.982626999998</v>
      </c>
      <c r="D68" s="7" t="str">
        <f t="shared" si="11"/>
        <v>N/A</v>
      </c>
      <c r="E68" s="10">
        <v>49961.646095999997</v>
      </c>
      <c r="F68" s="7" t="str">
        <f t="shared" si="12"/>
        <v>N/A</v>
      </c>
      <c r="G68" s="10">
        <v>54644.822843000002</v>
      </c>
      <c r="H68" s="7" t="str">
        <f t="shared" si="13"/>
        <v>N/A</v>
      </c>
      <c r="I68" s="36">
        <v>4.25</v>
      </c>
      <c r="J68" s="36">
        <v>9.3740000000000006</v>
      </c>
      <c r="K68" s="30" t="s">
        <v>736</v>
      </c>
      <c r="L68" s="111" t="str">
        <f t="shared" si="14"/>
        <v>Yes</v>
      </c>
    </row>
    <row r="69" spans="1:12" x14ac:dyDescent="0.25">
      <c r="A69" s="143" t="s">
        <v>605</v>
      </c>
      <c r="B69" s="30" t="s">
        <v>213</v>
      </c>
      <c r="C69" s="10">
        <v>16916598</v>
      </c>
      <c r="D69" s="7" t="str">
        <f t="shared" si="11"/>
        <v>N/A</v>
      </c>
      <c r="E69" s="10">
        <v>18822458</v>
      </c>
      <c r="F69" s="7" t="str">
        <f t="shared" si="12"/>
        <v>N/A</v>
      </c>
      <c r="G69" s="10">
        <v>45434436</v>
      </c>
      <c r="H69" s="7" t="str">
        <f t="shared" si="13"/>
        <v>N/A</v>
      </c>
      <c r="I69" s="36">
        <v>11.27</v>
      </c>
      <c r="J69" s="36">
        <v>141.4</v>
      </c>
      <c r="K69" s="30" t="s">
        <v>736</v>
      </c>
      <c r="L69" s="111" t="str">
        <f t="shared" si="14"/>
        <v>No</v>
      </c>
    </row>
    <row r="70" spans="1:12" x14ac:dyDescent="0.25">
      <c r="A70" s="143" t="s">
        <v>606</v>
      </c>
      <c r="B70" s="30" t="s">
        <v>213</v>
      </c>
      <c r="C70" s="1">
        <v>55967</v>
      </c>
      <c r="D70" s="7" t="str">
        <f t="shared" si="11"/>
        <v>N/A</v>
      </c>
      <c r="E70" s="1">
        <v>58641</v>
      </c>
      <c r="F70" s="7" t="str">
        <f t="shared" si="12"/>
        <v>N/A</v>
      </c>
      <c r="G70" s="1">
        <v>66146</v>
      </c>
      <c r="H70" s="7" t="str">
        <f t="shared" si="13"/>
        <v>N/A</v>
      </c>
      <c r="I70" s="36">
        <v>4.7779999999999996</v>
      </c>
      <c r="J70" s="36">
        <v>12.8</v>
      </c>
      <c r="K70" s="30" t="s">
        <v>736</v>
      </c>
      <c r="L70" s="111" t="str">
        <f t="shared" si="14"/>
        <v>Yes</v>
      </c>
    </row>
    <row r="71" spans="1:12" x14ac:dyDescent="0.25">
      <c r="A71" s="143" t="s">
        <v>1430</v>
      </c>
      <c r="B71" s="30" t="s">
        <v>213</v>
      </c>
      <c r="C71" s="10">
        <v>302.26022477999999</v>
      </c>
      <c r="D71" s="7" t="str">
        <f t="shared" si="11"/>
        <v>N/A</v>
      </c>
      <c r="E71" s="10">
        <v>320.97778004999998</v>
      </c>
      <c r="F71" s="7" t="str">
        <f t="shared" si="12"/>
        <v>N/A</v>
      </c>
      <c r="G71" s="10">
        <v>686.88108123999996</v>
      </c>
      <c r="H71" s="7" t="str">
        <f t="shared" si="13"/>
        <v>N/A</v>
      </c>
      <c r="I71" s="36">
        <v>6.1929999999999996</v>
      </c>
      <c r="J71" s="36">
        <v>114</v>
      </c>
      <c r="K71" s="30" t="s">
        <v>736</v>
      </c>
      <c r="L71" s="111" t="str">
        <f t="shared" si="14"/>
        <v>No</v>
      </c>
    </row>
    <row r="72" spans="1:12" x14ac:dyDescent="0.25">
      <c r="A72" s="143" t="s">
        <v>607</v>
      </c>
      <c r="B72" s="30" t="s">
        <v>213</v>
      </c>
      <c r="C72" s="10">
        <v>102207</v>
      </c>
      <c r="D72" s="7" t="str">
        <f t="shared" si="11"/>
        <v>N/A</v>
      </c>
      <c r="E72" s="10">
        <v>103116</v>
      </c>
      <c r="F72" s="7" t="str">
        <f t="shared" si="12"/>
        <v>N/A</v>
      </c>
      <c r="G72" s="10">
        <v>96533</v>
      </c>
      <c r="H72" s="7" t="str">
        <f t="shared" si="13"/>
        <v>N/A</v>
      </c>
      <c r="I72" s="36">
        <v>0.88939999999999997</v>
      </c>
      <c r="J72" s="36">
        <v>-6.38</v>
      </c>
      <c r="K72" s="30" t="s">
        <v>736</v>
      </c>
      <c r="L72" s="111" t="str">
        <f t="shared" si="14"/>
        <v>Yes</v>
      </c>
    </row>
    <row r="73" spans="1:12" x14ac:dyDescent="0.25">
      <c r="A73" s="143" t="s">
        <v>608</v>
      </c>
      <c r="B73" s="30" t="s">
        <v>213</v>
      </c>
      <c r="C73" s="1">
        <v>213</v>
      </c>
      <c r="D73" s="7" t="str">
        <f t="shared" si="11"/>
        <v>N/A</v>
      </c>
      <c r="E73" s="1">
        <v>186</v>
      </c>
      <c r="F73" s="7" t="str">
        <f t="shared" si="12"/>
        <v>N/A</v>
      </c>
      <c r="G73" s="1">
        <v>212</v>
      </c>
      <c r="H73" s="7" t="str">
        <f t="shared" si="13"/>
        <v>N/A</v>
      </c>
      <c r="I73" s="36">
        <v>-12.7</v>
      </c>
      <c r="J73" s="36">
        <v>13.98</v>
      </c>
      <c r="K73" s="30" t="s">
        <v>736</v>
      </c>
      <c r="L73" s="111" t="str">
        <f t="shared" si="14"/>
        <v>Yes</v>
      </c>
    </row>
    <row r="74" spans="1:12" x14ac:dyDescent="0.25">
      <c r="A74" s="143" t="s">
        <v>1431</v>
      </c>
      <c r="B74" s="30" t="s">
        <v>213</v>
      </c>
      <c r="C74" s="10">
        <v>479.84507042000001</v>
      </c>
      <c r="D74" s="7" t="str">
        <f t="shared" si="11"/>
        <v>N/A</v>
      </c>
      <c r="E74" s="10">
        <v>554.38709676999997</v>
      </c>
      <c r="F74" s="7" t="str">
        <f t="shared" si="12"/>
        <v>N/A</v>
      </c>
      <c r="G74" s="10">
        <v>455.34433962000003</v>
      </c>
      <c r="H74" s="7" t="str">
        <f t="shared" si="13"/>
        <v>N/A</v>
      </c>
      <c r="I74" s="36">
        <v>15.53</v>
      </c>
      <c r="J74" s="36">
        <v>-17.899999999999999</v>
      </c>
      <c r="K74" s="30" t="s">
        <v>736</v>
      </c>
      <c r="L74" s="111" t="str">
        <f t="shared" si="14"/>
        <v>Yes</v>
      </c>
    </row>
    <row r="75" spans="1:12" ht="25" x14ac:dyDescent="0.25">
      <c r="A75" s="143" t="s">
        <v>609</v>
      </c>
      <c r="B75" s="30" t="s">
        <v>213</v>
      </c>
      <c r="C75" s="10">
        <v>569419</v>
      </c>
      <c r="D75" s="7" t="str">
        <f t="shared" si="11"/>
        <v>N/A</v>
      </c>
      <c r="E75" s="10">
        <v>678440</v>
      </c>
      <c r="F75" s="7" t="str">
        <f t="shared" si="12"/>
        <v>N/A</v>
      </c>
      <c r="G75" s="10">
        <v>776388</v>
      </c>
      <c r="H75" s="7" t="str">
        <f t="shared" si="13"/>
        <v>N/A</v>
      </c>
      <c r="I75" s="36">
        <v>19.149999999999999</v>
      </c>
      <c r="J75" s="36">
        <v>14.44</v>
      </c>
      <c r="K75" s="30" t="s">
        <v>736</v>
      </c>
      <c r="L75" s="111" t="str">
        <f t="shared" si="14"/>
        <v>Yes</v>
      </c>
    </row>
    <row r="76" spans="1:12" x14ac:dyDescent="0.25">
      <c r="A76" s="174" t="s">
        <v>610</v>
      </c>
      <c r="B76" s="22" t="s">
        <v>213</v>
      </c>
      <c r="C76" s="23">
        <v>10865</v>
      </c>
      <c r="D76" s="27" t="str">
        <f t="shared" si="11"/>
        <v>N/A</v>
      </c>
      <c r="E76" s="23">
        <v>12080</v>
      </c>
      <c r="F76" s="27" t="str">
        <f t="shared" si="12"/>
        <v>N/A</v>
      </c>
      <c r="G76" s="23">
        <v>13324</v>
      </c>
      <c r="H76" s="27" t="str">
        <f t="shared" si="13"/>
        <v>N/A</v>
      </c>
      <c r="I76" s="8">
        <v>11.18</v>
      </c>
      <c r="J76" s="8">
        <v>10.3</v>
      </c>
      <c r="K76" s="28" t="s">
        <v>736</v>
      </c>
      <c r="L76" s="111" t="str">
        <f t="shared" si="14"/>
        <v>Yes</v>
      </c>
    </row>
    <row r="77" spans="1:12" ht="25" x14ac:dyDescent="0.25">
      <c r="A77" s="174" t="s">
        <v>1432</v>
      </c>
      <c r="B77" s="22" t="s">
        <v>213</v>
      </c>
      <c r="C77" s="29">
        <v>52.408559595</v>
      </c>
      <c r="D77" s="27" t="str">
        <f t="shared" si="11"/>
        <v>N/A</v>
      </c>
      <c r="E77" s="29">
        <v>56.162251656000002</v>
      </c>
      <c r="F77" s="27" t="str">
        <f t="shared" si="12"/>
        <v>N/A</v>
      </c>
      <c r="G77" s="29">
        <v>58.269888922</v>
      </c>
      <c r="H77" s="27" t="str">
        <f t="shared" si="13"/>
        <v>N/A</v>
      </c>
      <c r="I77" s="8">
        <v>7.1619999999999999</v>
      </c>
      <c r="J77" s="8">
        <v>3.7530000000000001</v>
      </c>
      <c r="K77" s="28" t="s">
        <v>736</v>
      </c>
      <c r="L77" s="111" t="str">
        <f t="shared" si="14"/>
        <v>Yes</v>
      </c>
    </row>
    <row r="78" spans="1:12" x14ac:dyDescent="0.25">
      <c r="A78" s="174" t="s">
        <v>611</v>
      </c>
      <c r="B78" s="22" t="s">
        <v>213</v>
      </c>
      <c r="C78" s="29">
        <v>21866838</v>
      </c>
      <c r="D78" s="27" t="str">
        <f t="shared" si="11"/>
        <v>N/A</v>
      </c>
      <c r="E78" s="29">
        <v>26848533</v>
      </c>
      <c r="F78" s="27" t="str">
        <f t="shared" si="12"/>
        <v>N/A</v>
      </c>
      <c r="G78" s="29">
        <v>22898601</v>
      </c>
      <c r="H78" s="27" t="str">
        <f t="shared" si="13"/>
        <v>N/A</v>
      </c>
      <c r="I78" s="8">
        <v>22.78</v>
      </c>
      <c r="J78" s="8">
        <v>-14.7</v>
      </c>
      <c r="K78" s="28" t="s">
        <v>736</v>
      </c>
      <c r="L78" s="111" t="str">
        <f t="shared" si="14"/>
        <v>Yes</v>
      </c>
    </row>
    <row r="79" spans="1:12" x14ac:dyDescent="0.25">
      <c r="A79" s="174" t="s">
        <v>612</v>
      </c>
      <c r="B79" s="22" t="s">
        <v>213</v>
      </c>
      <c r="C79" s="23">
        <v>26920</v>
      </c>
      <c r="D79" s="27" t="str">
        <f t="shared" si="11"/>
        <v>N/A</v>
      </c>
      <c r="E79" s="23">
        <v>29125</v>
      </c>
      <c r="F79" s="27" t="str">
        <f t="shared" si="12"/>
        <v>N/A</v>
      </c>
      <c r="G79" s="23">
        <v>27088</v>
      </c>
      <c r="H79" s="27" t="str">
        <f t="shared" si="13"/>
        <v>N/A</v>
      </c>
      <c r="I79" s="8">
        <v>8.1910000000000007</v>
      </c>
      <c r="J79" s="8">
        <v>-6.99</v>
      </c>
      <c r="K79" s="28" t="s">
        <v>736</v>
      </c>
      <c r="L79" s="111" t="str">
        <f t="shared" si="14"/>
        <v>Yes</v>
      </c>
    </row>
    <row r="80" spans="1:12" x14ac:dyDescent="0.25">
      <c r="A80" s="174" t="s">
        <v>1433</v>
      </c>
      <c r="B80" s="22" t="s">
        <v>213</v>
      </c>
      <c r="C80" s="29">
        <v>812.28967310999997</v>
      </c>
      <c r="D80" s="27" t="str">
        <f t="shared" si="11"/>
        <v>N/A</v>
      </c>
      <c r="E80" s="29">
        <v>921.83804292000002</v>
      </c>
      <c r="F80" s="27" t="str">
        <f t="shared" si="12"/>
        <v>N/A</v>
      </c>
      <c r="G80" s="29">
        <v>845.34114737000004</v>
      </c>
      <c r="H80" s="27" t="str">
        <f t="shared" si="13"/>
        <v>N/A</v>
      </c>
      <c r="I80" s="8">
        <v>13.49</v>
      </c>
      <c r="J80" s="8">
        <v>-8.3000000000000007</v>
      </c>
      <c r="K80" s="28" t="s">
        <v>736</v>
      </c>
      <c r="L80" s="111" t="str">
        <f t="shared" si="14"/>
        <v>Yes</v>
      </c>
    </row>
    <row r="81" spans="1:12" x14ac:dyDescent="0.25">
      <c r="A81" s="174" t="s">
        <v>613</v>
      </c>
      <c r="B81" s="22" t="s">
        <v>213</v>
      </c>
      <c r="C81" s="29">
        <v>603178</v>
      </c>
      <c r="D81" s="27" t="str">
        <f t="shared" si="11"/>
        <v>N/A</v>
      </c>
      <c r="E81" s="29">
        <v>764217</v>
      </c>
      <c r="F81" s="27" t="str">
        <f t="shared" si="12"/>
        <v>N/A</v>
      </c>
      <c r="G81" s="29">
        <v>1433358</v>
      </c>
      <c r="H81" s="27" t="str">
        <f t="shared" si="13"/>
        <v>N/A</v>
      </c>
      <c r="I81" s="8">
        <v>26.7</v>
      </c>
      <c r="J81" s="8">
        <v>87.56</v>
      </c>
      <c r="K81" s="28" t="s">
        <v>736</v>
      </c>
      <c r="L81" s="111" t="str">
        <f t="shared" si="14"/>
        <v>No</v>
      </c>
    </row>
    <row r="82" spans="1:12" x14ac:dyDescent="0.25">
      <c r="A82" s="174" t="s">
        <v>614</v>
      </c>
      <c r="B82" s="22" t="s">
        <v>213</v>
      </c>
      <c r="C82" s="23">
        <v>4617</v>
      </c>
      <c r="D82" s="27" t="str">
        <f t="shared" si="11"/>
        <v>N/A</v>
      </c>
      <c r="E82" s="23">
        <v>5571</v>
      </c>
      <c r="F82" s="27" t="str">
        <f t="shared" si="12"/>
        <v>N/A</v>
      </c>
      <c r="G82" s="23">
        <v>9633</v>
      </c>
      <c r="H82" s="27" t="str">
        <f t="shared" si="13"/>
        <v>N/A</v>
      </c>
      <c r="I82" s="8">
        <v>20.66</v>
      </c>
      <c r="J82" s="8">
        <v>72.91</v>
      </c>
      <c r="K82" s="28" t="s">
        <v>736</v>
      </c>
      <c r="L82" s="111" t="str">
        <f t="shared" si="14"/>
        <v>No</v>
      </c>
    </row>
    <row r="83" spans="1:12" x14ac:dyDescent="0.25">
      <c r="A83" s="174" t="s">
        <v>1434</v>
      </c>
      <c r="B83" s="22" t="s">
        <v>213</v>
      </c>
      <c r="C83" s="29">
        <v>130.64284167</v>
      </c>
      <c r="D83" s="27" t="str">
        <f t="shared" si="11"/>
        <v>N/A</v>
      </c>
      <c r="E83" s="29">
        <v>137.17770598000001</v>
      </c>
      <c r="F83" s="27" t="str">
        <f t="shared" si="12"/>
        <v>N/A</v>
      </c>
      <c r="G83" s="29">
        <v>148.79663656</v>
      </c>
      <c r="H83" s="27" t="str">
        <f t="shared" si="13"/>
        <v>N/A</v>
      </c>
      <c r="I83" s="8">
        <v>5.0019999999999998</v>
      </c>
      <c r="J83" s="8">
        <v>8.4700000000000006</v>
      </c>
      <c r="K83" s="28" t="s">
        <v>736</v>
      </c>
      <c r="L83" s="111" t="str">
        <f t="shared" si="14"/>
        <v>Yes</v>
      </c>
    </row>
    <row r="84" spans="1:12" ht="25" x14ac:dyDescent="0.25">
      <c r="A84" s="174" t="s">
        <v>615</v>
      </c>
      <c r="B84" s="22" t="s">
        <v>213</v>
      </c>
      <c r="C84" s="29">
        <v>143672248</v>
      </c>
      <c r="D84" s="27" t="str">
        <f t="shared" si="11"/>
        <v>N/A</v>
      </c>
      <c r="E84" s="29">
        <v>167387151</v>
      </c>
      <c r="F84" s="27" t="str">
        <f t="shared" si="12"/>
        <v>N/A</v>
      </c>
      <c r="G84" s="29">
        <v>155585783</v>
      </c>
      <c r="H84" s="27" t="str">
        <f t="shared" si="13"/>
        <v>N/A</v>
      </c>
      <c r="I84" s="8">
        <v>16.510000000000002</v>
      </c>
      <c r="J84" s="8">
        <v>-7.05</v>
      </c>
      <c r="K84" s="28" t="s">
        <v>736</v>
      </c>
      <c r="L84" s="111" t="str">
        <f t="shared" si="14"/>
        <v>Yes</v>
      </c>
    </row>
    <row r="85" spans="1:12" x14ac:dyDescent="0.25">
      <c r="A85" s="174" t="s">
        <v>616</v>
      </c>
      <c r="B85" s="22" t="s">
        <v>213</v>
      </c>
      <c r="C85" s="23">
        <v>8983</v>
      </c>
      <c r="D85" s="27" t="str">
        <f t="shared" si="11"/>
        <v>N/A</v>
      </c>
      <c r="E85" s="23">
        <v>10933</v>
      </c>
      <c r="F85" s="27" t="str">
        <f t="shared" si="12"/>
        <v>N/A</v>
      </c>
      <c r="G85" s="23">
        <v>10910</v>
      </c>
      <c r="H85" s="27" t="str">
        <f t="shared" si="13"/>
        <v>N/A</v>
      </c>
      <c r="I85" s="8">
        <v>21.71</v>
      </c>
      <c r="J85" s="8">
        <v>-0.21</v>
      </c>
      <c r="K85" s="28" t="s">
        <v>736</v>
      </c>
      <c r="L85" s="111" t="str">
        <f t="shared" si="14"/>
        <v>Yes</v>
      </c>
    </row>
    <row r="86" spans="1:12" x14ac:dyDescent="0.25">
      <c r="A86" s="174" t="s">
        <v>1435</v>
      </c>
      <c r="B86" s="22" t="s">
        <v>213</v>
      </c>
      <c r="C86" s="29">
        <v>15993.793610000001</v>
      </c>
      <c r="D86" s="27" t="str">
        <f t="shared" si="11"/>
        <v>N/A</v>
      </c>
      <c r="E86" s="29">
        <v>15310.267173</v>
      </c>
      <c r="F86" s="27" t="str">
        <f t="shared" si="12"/>
        <v>N/A</v>
      </c>
      <c r="G86" s="29">
        <v>14260.841705000001</v>
      </c>
      <c r="H86" s="27" t="str">
        <f t="shared" si="13"/>
        <v>N/A</v>
      </c>
      <c r="I86" s="8">
        <v>-4.2699999999999996</v>
      </c>
      <c r="J86" s="8">
        <v>-6.85</v>
      </c>
      <c r="K86" s="28" t="s">
        <v>736</v>
      </c>
      <c r="L86" s="111" t="str">
        <f t="shared" si="14"/>
        <v>Yes</v>
      </c>
    </row>
    <row r="87" spans="1:12" x14ac:dyDescent="0.25">
      <c r="A87" s="174" t="s">
        <v>617</v>
      </c>
      <c r="B87" s="22" t="s">
        <v>213</v>
      </c>
      <c r="C87" s="29">
        <v>9276650</v>
      </c>
      <c r="D87" s="27" t="str">
        <f t="shared" si="11"/>
        <v>N/A</v>
      </c>
      <c r="E87" s="29">
        <v>10178948</v>
      </c>
      <c r="F87" s="27" t="str">
        <f t="shared" si="12"/>
        <v>N/A</v>
      </c>
      <c r="G87" s="29">
        <v>10366703</v>
      </c>
      <c r="H87" s="27" t="str">
        <f t="shared" si="13"/>
        <v>N/A</v>
      </c>
      <c r="I87" s="8">
        <v>9.7270000000000003</v>
      </c>
      <c r="J87" s="8">
        <v>1.845</v>
      </c>
      <c r="K87" s="28" t="s">
        <v>736</v>
      </c>
      <c r="L87" s="111" t="str">
        <f t="shared" si="14"/>
        <v>Yes</v>
      </c>
    </row>
    <row r="88" spans="1:12" x14ac:dyDescent="0.25">
      <c r="A88" s="174" t="s">
        <v>618</v>
      </c>
      <c r="B88" s="22" t="s">
        <v>213</v>
      </c>
      <c r="C88" s="23">
        <v>35807</v>
      </c>
      <c r="D88" s="27" t="str">
        <f t="shared" si="11"/>
        <v>N/A</v>
      </c>
      <c r="E88" s="23">
        <v>38294</v>
      </c>
      <c r="F88" s="27" t="str">
        <f t="shared" si="12"/>
        <v>N/A</v>
      </c>
      <c r="G88" s="23">
        <v>42373</v>
      </c>
      <c r="H88" s="27" t="str">
        <f t="shared" si="13"/>
        <v>N/A</v>
      </c>
      <c r="I88" s="8">
        <v>6.9459999999999997</v>
      </c>
      <c r="J88" s="8">
        <v>10.65</v>
      </c>
      <c r="K88" s="28" t="s">
        <v>736</v>
      </c>
      <c r="L88" s="111" t="str">
        <f t="shared" si="14"/>
        <v>Yes</v>
      </c>
    </row>
    <row r="89" spans="1:12" x14ac:dyDescent="0.25">
      <c r="A89" s="174" t="s">
        <v>1436</v>
      </c>
      <c r="B89" s="22" t="s">
        <v>213</v>
      </c>
      <c r="C89" s="29">
        <v>259.07364482000003</v>
      </c>
      <c r="D89" s="27" t="str">
        <f t="shared" si="11"/>
        <v>N/A</v>
      </c>
      <c r="E89" s="29">
        <v>265.81051861999998</v>
      </c>
      <c r="F89" s="27" t="str">
        <f t="shared" si="12"/>
        <v>N/A</v>
      </c>
      <c r="G89" s="29">
        <v>244.65350577000001</v>
      </c>
      <c r="H89" s="27" t="str">
        <f t="shared" si="13"/>
        <v>N/A</v>
      </c>
      <c r="I89" s="8">
        <v>2.6</v>
      </c>
      <c r="J89" s="8">
        <v>-7.96</v>
      </c>
      <c r="K89" s="28" t="s">
        <v>736</v>
      </c>
      <c r="L89" s="111" t="str">
        <f t="shared" si="14"/>
        <v>Yes</v>
      </c>
    </row>
    <row r="90" spans="1:12" x14ac:dyDescent="0.25">
      <c r="A90" s="174" t="s">
        <v>619</v>
      </c>
      <c r="B90" s="22" t="s">
        <v>213</v>
      </c>
      <c r="C90" s="29">
        <v>6704048</v>
      </c>
      <c r="D90" s="27" t="str">
        <f t="shared" si="11"/>
        <v>N/A</v>
      </c>
      <c r="E90" s="29">
        <v>10110106</v>
      </c>
      <c r="F90" s="27" t="str">
        <f t="shared" si="12"/>
        <v>N/A</v>
      </c>
      <c r="G90" s="29">
        <v>6173303</v>
      </c>
      <c r="H90" s="27" t="str">
        <f t="shared" si="13"/>
        <v>N/A</v>
      </c>
      <c r="I90" s="8">
        <v>50.81</v>
      </c>
      <c r="J90" s="8">
        <v>-38.9</v>
      </c>
      <c r="K90" s="28" t="s">
        <v>736</v>
      </c>
      <c r="L90" s="111" t="str">
        <f t="shared" si="14"/>
        <v>No</v>
      </c>
    </row>
    <row r="91" spans="1:12" x14ac:dyDescent="0.25">
      <c r="A91" s="174" t="s">
        <v>620</v>
      </c>
      <c r="B91" s="22" t="s">
        <v>213</v>
      </c>
      <c r="C91" s="23">
        <v>26539</v>
      </c>
      <c r="D91" s="27" t="str">
        <f t="shared" si="11"/>
        <v>N/A</v>
      </c>
      <c r="E91" s="23">
        <v>27899</v>
      </c>
      <c r="F91" s="27" t="str">
        <f t="shared" si="12"/>
        <v>N/A</v>
      </c>
      <c r="G91" s="23">
        <v>16985</v>
      </c>
      <c r="H91" s="27" t="str">
        <f t="shared" si="13"/>
        <v>N/A</v>
      </c>
      <c r="I91" s="8">
        <v>5.125</v>
      </c>
      <c r="J91" s="8">
        <v>-39.1</v>
      </c>
      <c r="K91" s="28" t="s">
        <v>736</v>
      </c>
      <c r="L91" s="111" t="str">
        <f t="shared" si="14"/>
        <v>No</v>
      </c>
    </row>
    <row r="92" spans="1:12" x14ac:dyDescent="0.25">
      <c r="A92" s="174" t="s">
        <v>1437</v>
      </c>
      <c r="B92" s="22" t="s">
        <v>213</v>
      </c>
      <c r="C92" s="29">
        <v>252.61117601000001</v>
      </c>
      <c r="D92" s="27" t="str">
        <f t="shared" si="11"/>
        <v>N/A</v>
      </c>
      <c r="E92" s="29">
        <v>362.38237930000003</v>
      </c>
      <c r="F92" s="27" t="str">
        <f t="shared" si="12"/>
        <v>N/A</v>
      </c>
      <c r="G92" s="29">
        <v>363.45616720999999</v>
      </c>
      <c r="H92" s="27" t="str">
        <f t="shared" si="13"/>
        <v>N/A</v>
      </c>
      <c r="I92" s="8">
        <v>43.45</v>
      </c>
      <c r="J92" s="8">
        <v>0.29630000000000001</v>
      </c>
      <c r="K92" s="28" t="s">
        <v>736</v>
      </c>
      <c r="L92" s="111" t="str">
        <f t="shared" si="14"/>
        <v>Yes</v>
      </c>
    </row>
    <row r="93" spans="1:12" ht="25" x14ac:dyDescent="0.25">
      <c r="A93" s="174" t="s">
        <v>621</v>
      </c>
      <c r="B93" s="22" t="s">
        <v>213</v>
      </c>
      <c r="C93" s="29">
        <v>28491304</v>
      </c>
      <c r="D93" s="27" t="str">
        <f t="shared" si="11"/>
        <v>N/A</v>
      </c>
      <c r="E93" s="29">
        <v>29040989</v>
      </c>
      <c r="F93" s="27" t="str">
        <f t="shared" si="12"/>
        <v>N/A</v>
      </c>
      <c r="G93" s="29">
        <v>53802847</v>
      </c>
      <c r="H93" s="27" t="str">
        <f t="shared" si="13"/>
        <v>N/A</v>
      </c>
      <c r="I93" s="8">
        <v>1.929</v>
      </c>
      <c r="J93" s="8">
        <v>85.27</v>
      </c>
      <c r="K93" s="28" t="s">
        <v>736</v>
      </c>
      <c r="L93" s="111" t="str">
        <f t="shared" si="14"/>
        <v>No</v>
      </c>
    </row>
    <row r="94" spans="1:12" x14ac:dyDescent="0.25">
      <c r="A94" s="178" t="s">
        <v>622</v>
      </c>
      <c r="B94" s="23" t="s">
        <v>213</v>
      </c>
      <c r="C94" s="23">
        <v>13218</v>
      </c>
      <c r="D94" s="27" t="str">
        <f t="shared" si="11"/>
        <v>N/A</v>
      </c>
      <c r="E94" s="23">
        <v>14736</v>
      </c>
      <c r="F94" s="27" t="str">
        <f t="shared" si="12"/>
        <v>N/A</v>
      </c>
      <c r="G94" s="23">
        <v>23602</v>
      </c>
      <c r="H94" s="27" t="str">
        <f t="shared" si="13"/>
        <v>N/A</v>
      </c>
      <c r="I94" s="8">
        <v>11.48</v>
      </c>
      <c r="J94" s="8">
        <v>60.17</v>
      </c>
      <c r="K94" s="31" t="s">
        <v>736</v>
      </c>
      <c r="L94" s="111" t="str">
        <f t="shared" si="14"/>
        <v>No</v>
      </c>
    </row>
    <row r="95" spans="1:12" x14ac:dyDescent="0.25">
      <c r="A95" s="174" t="s">
        <v>1438</v>
      </c>
      <c r="B95" s="22" t="s">
        <v>213</v>
      </c>
      <c r="C95" s="29">
        <v>2155.4928128000001</v>
      </c>
      <c r="D95" s="27" t="str">
        <f t="shared" si="11"/>
        <v>N/A</v>
      </c>
      <c r="E95" s="29">
        <v>1970.7511536</v>
      </c>
      <c r="F95" s="27" t="str">
        <f t="shared" si="12"/>
        <v>N/A</v>
      </c>
      <c r="G95" s="29">
        <v>2279.5884670999999</v>
      </c>
      <c r="H95" s="27" t="str">
        <f t="shared" si="13"/>
        <v>N/A</v>
      </c>
      <c r="I95" s="8">
        <v>-8.57</v>
      </c>
      <c r="J95" s="8">
        <v>15.67</v>
      </c>
      <c r="K95" s="28" t="s">
        <v>736</v>
      </c>
      <c r="L95" s="111" t="str">
        <f t="shared" si="14"/>
        <v>Yes</v>
      </c>
    </row>
    <row r="96" spans="1:12" ht="25" x14ac:dyDescent="0.25">
      <c r="A96" s="174" t="s">
        <v>623</v>
      </c>
      <c r="B96" s="22" t="s">
        <v>213</v>
      </c>
      <c r="C96" s="29">
        <v>3400780</v>
      </c>
      <c r="D96" s="27" t="str">
        <f t="shared" si="11"/>
        <v>N/A</v>
      </c>
      <c r="E96" s="29">
        <v>3335198</v>
      </c>
      <c r="F96" s="27" t="str">
        <f t="shared" si="12"/>
        <v>N/A</v>
      </c>
      <c r="G96" s="29">
        <v>3207009</v>
      </c>
      <c r="H96" s="27" t="str">
        <f t="shared" si="13"/>
        <v>N/A</v>
      </c>
      <c r="I96" s="8">
        <v>-1.93</v>
      </c>
      <c r="J96" s="8">
        <v>-3.84</v>
      </c>
      <c r="K96" s="28" t="s">
        <v>736</v>
      </c>
      <c r="L96" s="111" t="str">
        <f t="shared" si="14"/>
        <v>Yes</v>
      </c>
    </row>
    <row r="97" spans="1:12" x14ac:dyDescent="0.25">
      <c r="A97" s="174" t="s">
        <v>624</v>
      </c>
      <c r="B97" s="22" t="s">
        <v>213</v>
      </c>
      <c r="C97" s="23">
        <v>13630</v>
      </c>
      <c r="D97" s="27" t="str">
        <f t="shared" si="11"/>
        <v>N/A</v>
      </c>
      <c r="E97" s="23">
        <v>13118</v>
      </c>
      <c r="F97" s="27" t="str">
        <f t="shared" si="12"/>
        <v>N/A</v>
      </c>
      <c r="G97" s="23">
        <v>13470</v>
      </c>
      <c r="H97" s="27" t="str">
        <f t="shared" si="13"/>
        <v>N/A</v>
      </c>
      <c r="I97" s="8">
        <v>-3.76</v>
      </c>
      <c r="J97" s="8">
        <v>2.6829999999999998</v>
      </c>
      <c r="K97" s="28" t="s">
        <v>736</v>
      </c>
      <c r="L97" s="111" t="str">
        <f t="shared" si="14"/>
        <v>Yes</v>
      </c>
    </row>
    <row r="98" spans="1:12" x14ac:dyDescent="0.25">
      <c r="A98" s="174" t="s">
        <v>1439</v>
      </c>
      <c r="B98" s="22" t="s">
        <v>213</v>
      </c>
      <c r="C98" s="29">
        <v>249.50696991999999</v>
      </c>
      <c r="D98" s="27" t="str">
        <f t="shared" si="11"/>
        <v>N/A</v>
      </c>
      <c r="E98" s="29">
        <v>254.24592163</v>
      </c>
      <c r="F98" s="27" t="str">
        <f t="shared" si="12"/>
        <v>N/A</v>
      </c>
      <c r="G98" s="29">
        <v>238.08530067000001</v>
      </c>
      <c r="H98" s="27" t="str">
        <f t="shared" si="13"/>
        <v>N/A</v>
      </c>
      <c r="I98" s="8">
        <v>1.899</v>
      </c>
      <c r="J98" s="8">
        <v>-6.36</v>
      </c>
      <c r="K98" s="28" t="s">
        <v>736</v>
      </c>
      <c r="L98" s="111" t="str">
        <f t="shared" si="14"/>
        <v>Yes</v>
      </c>
    </row>
    <row r="99" spans="1:12" ht="25" x14ac:dyDescent="0.25">
      <c r="A99" s="174" t="s">
        <v>625</v>
      </c>
      <c r="B99" s="22" t="s">
        <v>213</v>
      </c>
      <c r="C99" s="29">
        <v>28101688</v>
      </c>
      <c r="D99" s="27" t="str">
        <f t="shared" si="11"/>
        <v>N/A</v>
      </c>
      <c r="E99" s="29">
        <v>28874089</v>
      </c>
      <c r="F99" s="27" t="str">
        <f t="shared" si="12"/>
        <v>N/A</v>
      </c>
      <c r="G99" s="29">
        <v>30333626</v>
      </c>
      <c r="H99" s="27" t="str">
        <f t="shared" si="13"/>
        <v>N/A</v>
      </c>
      <c r="I99" s="8">
        <v>2.7490000000000001</v>
      </c>
      <c r="J99" s="8">
        <v>5.0549999999999997</v>
      </c>
      <c r="K99" s="28" t="s">
        <v>736</v>
      </c>
      <c r="L99" s="111" t="str">
        <f t="shared" si="14"/>
        <v>Yes</v>
      </c>
    </row>
    <row r="100" spans="1:12" x14ac:dyDescent="0.25">
      <c r="A100" s="174" t="s">
        <v>626</v>
      </c>
      <c r="B100" s="22" t="s">
        <v>213</v>
      </c>
      <c r="C100" s="23">
        <v>3747</v>
      </c>
      <c r="D100" s="27" t="str">
        <f t="shared" si="11"/>
        <v>N/A</v>
      </c>
      <c r="E100" s="23">
        <v>4774</v>
      </c>
      <c r="F100" s="27" t="str">
        <f t="shared" si="12"/>
        <v>N/A</v>
      </c>
      <c r="G100" s="23">
        <v>6038</v>
      </c>
      <c r="H100" s="27" t="str">
        <f t="shared" si="13"/>
        <v>N/A</v>
      </c>
      <c r="I100" s="8">
        <v>27.41</v>
      </c>
      <c r="J100" s="8">
        <v>26.48</v>
      </c>
      <c r="K100" s="28" t="s">
        <v>736</v>
      </c>
      <c r="L100" s="111" t="str">
        <f t="shared" si="14"/>
        <v>Yes</v>
      </c>
    </row>
    <row r="101" spans="1:12" ht="25" x14ac:dyDescent="0.25">
      <c r="A101" s="174" t="s">
        <v>1440</v>
      </c>
      <c r="B101" s="22" t="s">
        <v>213</v>
      </c>
      <c r="C101" s="29">
        <v>7499.7832933</v>
      </c>
      <c r="D101" s="27" t="str">
        <f t="shared" si="11"/>
        <v>N/A</v>
      </c>
      <c r="E101" s="29">
        <v>6048.1962715</v>
      </c>
      <c r="F101" s="27" t="str">
        <f t="shared" si="12"/>
        <v>N/A</v>
      </c>
      <c r="G101" s="29">
        <v>5023.7870155999999</v>
      </c>
      <c r="H101" s="27" t="str">
        <f t="shared" si="13"/>
        <v>N/A</v>
      </c>
      <c r="I101" s="8">
        <v>-19.399999999999999</v>
      </c>
      <c r="J101" s="8">
        <v>-16.899999999999999</v>
      </c>
      <c r="K101" s="28" t="s">
        <v>736</v>
      </c>
      <c r="L101" s="111" t="str">
        <f t="shared" si="14"/>
        <v>Yes</v>
      </c>
    </row>
    <row r="102" spans="1:12" ht="25" x14ac:dyDescent="0.25">
      <c r="A102" s="174" t="s">
        <v>627</v>
      </c>
      <c r="B102" s="22" t="s">
        <v>213</v>
      </c>
      <c r="C102" s="29">
        <v>322525</v>
      </c>
      <c r="D102" s="27" t="str">
        <f t="shared" si="11"/>
        <v>N/A</v>
      </c>
      <c r="E102" s="29">
        <v>308257</v>
      </c>
      <c r="F102" s="27" t="str">
        <f t="shared" si="12"/>
        <v>N/A</v>
      </c>
      <c r="G102" s="29">
        <v>1533067</v>
      </c>
      <c r="H102" s="27" t="str">
        <f t="shared" si="13"/>
        <v>N/A</v>
      </c>
      <c r="I102" s="8">
        <v>-4.42</v>
      </c>
      <c r="J102" s="8">
        <v>397.3</v>
      </c>
      <c r="K102" s="28" t="s">
        <v>736</v>
      </c>
      <c r="L102" s="111" t="str">
        <f t="shared" si="14"/>
        <v>No</v>
      </c>
    </row>
    <row r="103" spans="1:12" x14ac:dyDescent="0.25">
      <c r="A103" s="174" t="s">
        <v>628</v>
      </c>
      <c r="B103" s="22" t="s">
        <v>213</v>
      </c>
      <c r="C103" s="23">
        <v>1279</v>
      </c>
      <c r="D103" s="27" t="str">
        <f t="shared" si="11"/>
        <v>N/A</v>
      </c>
      <c r="E103" s="23">
        <v>1318</v>
      </c>
      <c r="F103" s="27" t="str">
        <f t="shared" si="12"/>
        <v>N/A</v>
      </c>
      <c r="G103" s="23">
        <v>5299</v>
      </c>
      <c r="H103" s="27" t="str">
        <f t="shared" si="13"/>
        <v>N/A</v>
      </c>
      <c r="I103" s="8">
        <v>3.0489999999999999</v>
      </c>
      <c r="J103" s="8">
        <v>302</v>
      </c>
      <c r="K103" s="28" t="s">
        <v>736</v>
      </c>
      <c r="L103" s="111" t="str">
        <f t="shared" si="14"/>
        <v>No</v>
      </c>
    </row>
    <row r="104" spans="1:12" ht="25" x14ac:dyDescent="0.25">
      <c r="A104" s="174" t="s">
        <v>1441</v>
      </c>
      <c r="B104" s="22" t="s">
        <v>213</v>
      </c>
      <c r="C104" s="29">
        <v>252.1696638</v>
      </c>
      <c r="D104" s="27" t="str">
        <f t="shared" si="11"/>
        <v>N/A</v>
      </c>
      <c r="E104" s="29">
        <v>233.88239756999999</v>
      </c>
      <c r="F104" s="27" t="str">
        <f t="shared" si="12"/>
        <v>N/A</v>
      </c>
      <c r="G104" s="29">
        <v>289.31251178999997</v>
      </c>
      <c r="H104" s="27" t="str">
        <f t="shared" si="13"/>
        <v>N/A</v>
      </c>
      <c r="I104" s="8">
        <v>-7.25</v>
      </c>
      <c r="J104" s="8">
        <v>23.7</v>
      </c>
      <c r="K104" s="28" t="s">
        <v>736</v>
      </c>
      <c r="L104" s="111" t="str">
        <f t="shared" si="14"/>
        <v>Yes</v>
      </c>
    </row>
    <row r="105" spans="1:12" ht="25" x14ac:dyDescent="0.25">
      <c r="A105" s="174" t="s">
        <v>629</v>
      </c>
      <c r="B105" s="22" t="s">
        <v>213</v>
      </c>
      <c r="C105" s="29">
        <v>61321</v>
      </c>
      <c r="D105" s="27" t="str">
        <f t="shared" si="11"/>
        <v>N/A</v>
      </c>
      <c r="E105" s="29">
        <v>43611</v>
      </c>
      <c r="F105" s="27" t="str">
        <f t="shared" si="12"/>
        <v>N/A</v>
      </c>
      <c r="G105" s="29">
        <v>69890</v>
      </c>
      <c r="H105" s="27" t="str">
        <f t="shared" si="13"/>
        <v>N/A</v>
      </c>
      <c r="I105" s="8">
        <v>-28.9</v>
      </c>
      <c r="J105" s="8">
        <v>60.26</v>
      </c>
      <c r="K105" s="28" t="s">
        <v>736</v>
      </c>
      <c r="L105" s="111" t="str">
        <f t="shared" si="14"/>
        <v>No</v>
      </c>
    </row>
    <row r="106" spans="1:12" x14ac:dyDescent="0.25">
      <c r="A106" s="174" t="s">
        <v>630</v>
      </c>
      <c r="B106" s="22" t="s">
        <v>213</v>
      </c>
      <c r="C106" s="23">
        <v>63</v>
      </c>
      <c r="D106" s="27" t="str">
        <f t="shared" si="11"/>
        <v>N/A</v>
      </c>
      <c r="E106" s="23">
        <v>48</v>
      </c>
      <c r="F106" s="27" t="str">
        <f t="shared" si="12"/>
        <v>N/A</v>
      </c>
      <c r="G106" s="23">
        <v>473</v>
      </c>
      <c r="H106" s="27" t="str">
        <f t="shared" si="13"/>
        <v>N/A</v>
      </c>
      <c r="I106" s="8">
        <v>-23.8</v>
      </c>
      <c r="J106" s="8">
        <v>885.4</v>
      </c>
      <c r="K106" s="28" t="s">
        <v>736</v>
      </c>
      <c r="L106" s="111" t="str">
        <f t="shared" si="14"/>
        <v>No</v>
      </c>
    </row>
    <row r="107" spans="1:12" ht="25" x14ac:dyDescent="0.25">
      <c r="A107" s="174" t="s">
        <v>1442</v>
      </c>
      <c r="B107" s="22" t="s">
        <v>213</v>
      </c>
      <c r="C107" s="29">
        <v>973.34920635000003</v>
      </c>
      <c r="D107" s="27" t="str">
        <f t="shared" si="11"/>
        <v>N/A</v>
      </c>
      <c r="E107" s="29">
        <v>908.5625</v>
      </c>
      <c r="F107" s="27" t="str">
        <f t="shared" si="12"/>
        <v>N/A</v>
      </c>
      <c r="G107" s="29">
        <v>147.75898520000001</v>
      </c>
      <c r="H107" s="27" t="str">
        <f t="shared" si="13"/>
        <v>N/A</v>
      </c>
      <c r="I107" s="8">
        <v>-6.66</v>
      </c>
      <c r="J107" s="8">
        <v>-83.7</v>
      </c>
      <c r="K107" s="28" t="s">
        <v>736</v>
      </c>
      <c r="L107" s="111" t="str">
        <f t="shared" si="14"/>
        <v>No</v>
      </c>
    </row>
    <row r="108" spans="1:12" ht="25" x14ac:dyDescent="0.25">
      <c r="A108" s="174" t="s">
        <v>631</v>
      </c>
      <c r="B108" s="22" t="s">
        <v>213</v>
      </c>
      <c r="C108" s="29">
        <v>3791752</v>
      </c>
      <c r="D108" s="27" t="str">
        <f t="shared" si="11"/>
        <v>N/A</v>
      </c>
      <c r="E108" s="29">
        <v>4755694</v>
      </c>
      <c r="F108" s="27" t="str">
        <f t="shared" si="12"/>
        <v>N/A</v>
      </c>
      <c r="G108" s="29">
        <v>3885683</v>
      </c>
      <c r="H108" s="27" t="str">
        <f t="shared" si="13"/>
        <v>N/A</v>
      </c>
      <c r="I108" s="8">
        <v>25.42</v>
      </c>
      <c r="J108" s="8">
        <v>-18.3</v>
      </c>
      <c r="K108" s="28" t="s">
        <v>736</v>
      </c>
      <c r="L108" s="111" t="str">
        <f t="shared" si="14"/>
        <v>Yes</v>
      </c>
    </row>
    <row r="109" spans="1:12" x14ac:dyDescent="0.25">
      <c r="A109" s="174" t="s">
        <v>632</v>
      </c>
      <c r="B109" s="22" t="s">
        <v>213</v>
      </c>
      <c r="C109" s="23">
        <v>7962</v>
      </c>
      <c r="D109" s="27" t="str">
        <f t="shared" si="11"/>
        <v>N/A</v>
      </c>
      <c r="E109" s="23">
        <v>9003</v>
      </c>
      <c r="F109" s="27" t="str">
        <f t="shared" si="12"/>
        <v>N/A</v>
      </c>
      <c r="G109" s="23">
        <v>8945</v>
      </c>
      <c r="H109" s="27" t="str">
        <f t="shared" si="13"/>
        <v>N/A</v>
      </c>
      <c r="I109" s="8">
        <v>13.07</v>
      </c>
      <c r="J109" s="8">
        <v>-0.64400000000000002</v>
      </c>
      <c r="K109" s="28" t="s">
        <v>736</v>
      </c>
      <c r="L109" s="111" t="str">
        <f t="shared" si="14"/>
        <v>Yes</v>
      </c>
    </row>
    <row r="110" spans="1:12" ht="25" x14ac:dyDescent="0.25">
      <c r="A110" s="174" t="s">
        <v>1443</v>
      </c>
      <c r="B110" s="22" t="s">
        <v>213</v>
      </c>
      <c r="C110" s="29">
        <v>476.23109770999997</v>
      </c>
      <c r="D110" s="27" t="str">
        <f t="shared" si="11"/>
        <v>N/A</v>
      </c>
      <c r="E110" s="29">
        <v>528.23436632000005</v>
      </c>
      <c r="F110" s="27" t="str">
        <f t="shared" si="12"/>
        <v>N/A</v>
      </c>
      <c r="G110" s="29">
        <v>434.39720513999998</v>
      </c>
      <c r="H110" s="27" t="str">
        <f t="shared" si="13"/>
        <v>N/A</v>
      </c>
      <c r="I110" s="8">
        <v>10.92</v>
      </c>
      <c r="J110" s="8">
        <v>-17.8</v>
      </c>
      <c r="K110" s="28" t="s">
        <v>736</v>
      </c>
      <c r="L110" s="111" t="str">
        <f t="shared" si="14"/>
        <v>Yes</v>
      </c>
    </row>
    <row r="111" spans="1:12" x14ac:dyDescent="0.25">
      <c r="A111" s="174" t="s">
        <v>633</v>
      </c>
      <c r="B111" s="22" t="s">
        <v>213</v>
      </c>
      <c r="C111" s="29">
        <v>29149655</v>
      </c>
      <c r="D111" s="27" t="str">
        <f t="shared" si="11"/>
        <v>N/A</v>
      </c>
      <c r="E111" s="29">
        <v>28763111</v>
      </c>
      <c r="F111" s="27" t="str">
        <f t="shared" si="12"/>
        <v>N/A</v>
      </c>
      <c r="G111" s="29">
        <v>34951336</v>
      </c>
      <c r="H111" s="27" t="str">
        <f t="shared" si="13"/>
        <v>N/A</v>
      </c>
      <c r="I111" s="8">
        <v>-1.33</v>
      </c>
      <c r="J111" s="8">
        <v>21.51</v>
      </c>
      <c r="K111" s="28" t="s">
        <v>736</v>
      </c>
      <c r="L111" s="111" t="str">
        <f t="shared" si="14"/>
        <v>Yes</v>
      </c>
    </row>
    <row r="112" spans="1:12" x14ac:dyDescent="0.25">
      <c r="A112" s="174" t="s">
        <v>634</v>
      </c>
      <c r="B112" s="22" t="s">
        <v>213</v>
      </c>
      <c r="C112" s="23">
        <v>1633</v>
      </c>
      <c r="D112" s="27" t="str">
        <f t="shared" si="11"/>
        <v>N/A</v>
      </c>
      <c r="E112" s="23">
        <v>1679</v>
      </c>
      <c r="F112" s="27" t="str">
        <f t="shared" si="12"/>
        <v>N/A</v>
      </c>
      <c r="G112" s="23">
        <v>1802</v>
      </c>
      <c r="H112" s="27" t="str">
        <f t="shared" si="13"/>
        <v>N/A</v>
      </c>
      <c r="I112" s="8">
        <v>2.8170000000000002</v>
      </c>
      <c r="J112" s="8">
        <v>7.3259999999999996</v>
      </c>
      <c r="K112" s="28" t="s">
        <v>736</v>
      </c>
      <c r="L112" s="111" t="str">
        <f t="shared" si="14"/>
        <v>Yes</v>
      </c>
    </row>
    <row r="113" spans="1:12" x14ac:dyDescent="0.25">
      <c r="A113" s="174" t="s">
        <v>1444</v>
      </c>
      <c r="B113" s="22" t="s">
        <v>213</v>
      </c>
      <c r="C113" s="29">
        <v>17850.370483999999</v>
      </c>
      <c r="D113" s="27" t="str">
        <f t="shared" si="11"/>
        <v>N/A</v>
      </c>
      <c r="E113" s="29">
        <v>17131.096485999999</v>
      </c>
      <c r="F113" s="27" t="str">
        <f t="shared" si="12"/>
        <v>N/A</v>
      </c>
      <c r="G113" s="29">
        <v>19395.857936</v>
      </c>
      <c r="H113" s="27" t="str">
        <f t="shared" si="13"/>
        <v>N/A</v>
      </c>
      <c r="I113" s="8">
        <v>-4.03</v>
      </c>
      <c r="J113" s="8">
        <v>13.22</v>
      </c>
      <c r="K113" s="28" t="s">
        <v>736</v>
      </c>
      <c r="L113" s="111" t="str">
        <f t="shared" si="14"/>
        <v>Yes</v>
      </c>
    </row>
    <row r="114" spans="1:12" ht="25" x14ac:dyDescent="0.25">
      <c r="A114" s="174" t="s">
        <v>635</v>
      </c>
      <c r="B114" s="22" t="s">
        <v>213</v>
      </c>
      <c r="C114" s="29">
        <v>148477</v>
      </c>
      <c r="D114" s="27" t="str">
        <f t="shared" si="11"/>
        <v>N/A</v>
      </c>
      <c r="E114" s="29">
        <v>148166</v>
      </c>
      <c r="F114" s="27" t="str">
        <f t="shared" si="12"/>
        <v>N/A</v>
      </c>
      <c r="G114" s="29">
        <v>238280</v>
      </c>
      <c r="H114" s="27" t="str">
        <f t="shared" si="13"/>
        <v>N/A</v>
      </c>
      <c r="I114" s="8">
        <v>-0.20899999999999999</v>
      </c>
      <c r="J114" s="8">
        <v>60.82</v>
      </c>
      <c r="K114" s="28" t="s">
        <v>736</v>
      </c>
      <c r="L114" s="111" t="str">
        <f>IF(J114="Div by 0", "N/A", IF(OR(J114="N/A",K114="N/A"),"N/A", IF(J114&gt;VALUE(MID(K114,1,2)), "No", IF(J114&lt;-1*VALUE(MID(K114,1,2)), "No", "Yes"))))</f>
        <v>No</v>
      </c>
    </row>
    <row r="115" spans="1:12" x14ac:dyDescent="0.25">
      <c r="A115" s="174" t="s">
        <v>636</v>
      </c>
      <c r="B115" s="22" t="s">
        <v>213</v>
      </c>
      <c r="C115" s="23">
        <v>1922</v>
      </c>
      <c r="D115" s="27" t="str">
        <f t="shared" si="11"/>
        <v>N/A</v>
      </c>
      <c r="E115" s="23">
        <v>1986</v>
      </c>
      <c r="F115" s="27" t="str">
        <f t="shared" si="12"/>
        <v>N/A</v>
      </c>
      <c r="G115" s="23">
        <v>2146</v>
      </c>
      <c r="H115" s="27" t="str">
        <f t="shared" si="13"/>
        <v>N/A</v>
      </c>
      <c r="I115" s="8">
        <v>3.33</v>
      </c>
      <c r="J115" s="8">
        <v>8.0559999999999992</v>
      </c>
      <c r="K115" s="28" t="s">
        <v>736</v>
      </c>
      <c r="L115" s="111" t="str">
        <f t="shared" ref="L115:L119" si="15">IF(J115="Div by 0", "N/A", IF(OR(J115="N/A",K115="N/A"),"N/A", IF(J115&gt;VALUE(MID(K115,1,2)), "No", IF(J115&lt;-1*VALUE(MID(K115,1,2)), "No", "Yes"))))</f>
        <v>Yes</v>
      </c>
    </row>
    <row r="116" spans="1:12" ht="25" x14ac:dyDescent="0.25">
      <c r="A116" s="174" t="s">
        <v>1445</v>
      </c>
      <c r="B116" s="22" t="s">
        <v>213</v>
      </c>
      <c r="C116" s="29">
        <v>77.251300728000004</v>
      </c>
      <c r="D116" s="27" t="str">
        <f t="shared" si="11"/>
        <v>N/A</v>
      </c>
      <c r="E116" s="29">
        <v>74.605236657000006</v>
      </c>
      <c r="F116" s="27" t="str">
        <f t="shared" si="12"/>
        <v>N/A</v>
      </c>
      <c r="G116" s="29">
        <v>111.03448276</v>
      </c>
      <c r="H116" s="27" t="str">
        <f t="shared" si="13"/>
        <v>N/A</v>
      </c>
      <c r="I116" s="8">
        <v>-3.43</v>
      </c>
      <c r="J116" s="8">
        <v>48.83</v>
      </c>
      <c r="K116" s="28" t="s">
        <v>736</v>
      </c>
      <c r="L116" s="111" t="str">
        <f t="shared" si="15"/>
        <v>No</v>
      </c>
    </row>
    <row r="117" spans="1:12" ht="25" x14ac:dyDescent="0.25">
      <c r="A117" s="174" t="s">
        <v>637</v>
      </c>
      <c r="B117" s="22" t="s">
        <v>213</v>
      </c>
      <c r="C117" s="29">
        <v>3540278</v>
      </c>
      <c r="D117" s="27" t="str">
        <f t="shared" si="11"/>
        <v>N/A</v>
      </c>
      <c r="E117" s="29">
        <v>3846894</v>
      </c>
      <c r="F117" s="27" t="str">
        <f t="shared" si="12"/>
        <v>N/A</v>
      </c>
      <c r="G117" s="29">
        <v>4838646</v>
      </c>
      <c r="H117" s="27" t="str">
        <f t="shared" si="13"/>
        <v>N/A</v>
      </c>
      <c r="I117" s="8">
        <v>8.6609999999999996</v>
      </c>
      <c r="J117" s="8">
        <v>25.78</v>
      </c>
      <c r="K117" s="28" t="s">
        <v>736</v>
      </c>
      <c r="L117" s="111" t="str">
        <f t="shared" si="15"/>
        <v>Yes</v>
      </c>
    </row>
    <row r="118" spans="1:12" x14ac:dyDescent="0.25">
      <c r="A118" s="174" t="s">
        <v>638</v>
      </c>
      <c r="B118" s="22" t="s">
        <v>213</v>
      </c>
      <c r="C118" s="23">
        <v>31</v>
      </c>
      <c r="D118" s="27" t="str">
        <f t="shared" si="11"/>
        <v>N/A</v>
      </c>
      <c r="E118" s="23">
        <v>35</v>
      </c>
      <c r="F118" s="27" t="str">
        <f t="shared" si="12"/>
        <v>N/A</v>
      </c>
      <c r="G118" s="23">
        <v>48</v>
      </c>
      <c r="H118" s="27" t="str">
        <f t="shared" si="13"/>
        <v>N/A</v>
      </c>
      <c r="I118" s="8">
        <v>12.9</v>
      </c>
      <c r="J118" s="8">
        <v>37.14</v>
      </c>
      <c r="K118" s="28" t="s">
        <v>736</v>
      </c>
      <c r="L118" s="111" t="str">
        <f t="shared" si="15"/>
        <v>No</v>
      </c>
    </row>
    <row r="119" spans="1:12" ht="25" x14ac:dyDescent="0.25">
      <c r="A119" s="174" t="s">
        <v>1446</v>
      </c>
      <c r="B119" s="22" t="s">
        <v>213</v>
      </c>
      <c r="C119" s="29">
        <v>114202.51613</v>
      </c>
      <c r="D119" s="27" t="str">
        <f t="shared" si="11"/>
        <v>N/A</v>
      </c>
      <c r="E119" s="29">
        <v>109911.25714</v>
      </c>
      <c r="F119" s="27" t="str">
        <f t="shared" si="12"/>
        <v>N/A</v>
      </c>
      <c r="G119" s="29">
        <v>100805.125</v>
      </c>
      <c r="H119" s="27" t="str">
        <f t="shared" si="13"/>
        <v>N/A</v>
      </c>
      <c r="I119" s="8">
        <v>-3.76</v>
      </c>
      <c r="J119" s="8">
        <v>-8.2799999999999994</v>
      </c>
      <c r="K119" s="28" t="s">
        <v>736</v>
      </c>
      <c r="L119" s="111" t="str">
        <f t="shared" si="15"/>
        <v>Yes</v>
      </c>
    </row>
    <row r="120" spans="1:12" ht="25" x14ac:dyDescent="0.25">
      <c r="A120" s="174" t="s">
        <v>639</v>
      </c>
      <c r="B120" s="22" t="s">
        <v>213</v>
      </c>
      <c r="C120" s="29">
        <v>36626055</v>
      </c>
      <c r="D120" s="27" t="str">
        <f t="shared" si="11"/>
        <v>N/A</v>
      </c>
      <c r="E120" s="29">
        <v>39113514</v>
      </c>
      <c r="F120" s="27" t="str">
        <f t="shared" si="12"/>
        <v>N/A</v>
      </c>
      <c r="G120" s="29">
        <v>38432926</v>
      </c>
      <c r="H120" s="27" t="str">
        <f t="shared" si="13"/>
        <v>N/A</v>
      </c>
      <c r="I120" s="8">
        <v>6.7919999999999998</v>
      </c>
      <c r="J120" s="8">
        <v>-1.74</v>
      </c>
      <c r="K120" s="28" t="s">
        <v>736</v>
      </c>
      <c r="L120" s="111" t="str">
        <f t="shared" ref="L120:L131" si="16">IF(J120="Div by 0", "N/A", IF(K120="N/A","N/A", IF(J120&gt;VALUE(MID(K120,1,2)), "No", IF(J120&lt;-1*VALUE(MID(K120,1,2)), "No", "Yes"))))</f>
        <v>Yes</v>
      </c>
    </row>
    <row r="121" spans="1:12" x14ac:dyDescent="0.25">
      <c r="A121" s="174" t="s">
        <v>640</v>
      </c>
      <c r="B121" s="22" t="s">
        <v>213</v>
      </c>
      <c r="C121" s="23">
        <v>29277</v>
      </c>
      <c r="D121" s="27" t="str">
        <f t="shared" si="11"/>
        <v>N/A</v>
      </c>
      <c r="E121" s="23">
        <v>31403</v>
      </c>
      <c r="F121" s="27" t="str">
        <f t="shared" si="12"/>
        <v>N/A</v>
      </c>
      <c r="G121" s="23">
        <v>30407</v>
      </c>
      <c r="H121" s="27" t="str">
        <f t="shared" si="13"/>
        <v>N/A</v>
      </c>
      <c r="I121" s="8">
        <v>7.2619999999999996</v>
      </c>
      <c r="J121" s="8">
        <v>-3.17</v>
      </c>
      <c r="K121" s="28" t="s">
        <v>736</v>
      </c>
      <c r="L121" s="111" t="str">
        <f t="shared" si="16"/>
        <v>Yes</v>
      </c>
    </row>
    <row r="122" spans="1:12" ht="25" x14ac:dyDescent="0.25">
      <c r="A122" s="174" t="s">
        <v>1447</v>
      </c>
      <c r="B122" s="22" t="s">
        <v>213</v>
      </c>
      <c r="C122" s="29">
        <v>1251.0180346</v>
      </c>
      <c r="D122" s="27" t="str">
        <f t="shared" si="11"/>
        <v>N/A</v>
      </c>
      <c r="E122" s="29">
        <v>1245.534312</v>
      </c>
      <c r="F122" s="27" t="str">
        <f t="shared" si="12"/>
        <v>N/A</v>
      </c>
      <c r="G122" s="29">
        <v>1263.9499456999999</v>
      </c>
      <c r="H122" s="27" t="str">
        <f t="shared" si="13"/>
        <v>N/A</v>
      </c>
      <c r="I122" s="8">
        <v>-0.438</v>
      </c>
      <c r="J122" s="8">
        <v>1.4790000000000001</v>
      </c>
      <c r="K122" s="28" t="s">
        <v>736</v>
      </c>
      <c r="L122" s="111" t="str">
        <f t="shared" si="16"/>
        <v>Yes</v>
      </c>
    </row>
    <row r="123" spans="1:12" ht="25" x14ac:dyDescent="0.25">
      <c r="A123" s="174" t="s">
        <v>641</v>
      </c>
      <c r="B123" s="22" t="s">
        <v>213</v>
      </c>
      <c r="C123" s="29">
        <v>283351520</v>
      </c>
      <c r="D123" s="27" t="str">
        <f t="shared" ref="D123:D131" si="17">IF($B123="N/A","N/A",IF(C123&gt;10,"No",IF(C123&lt;-10,"No","Yes")))</f>
        <v>N/A</v>
      </c>
      <c r="E123" s="29">
        <v>296485793</v>
      </c>
      <c r="F123" s="27" t="str">
        <f t="shared" ref="F123:F131" si="18">IF($B123="N/A","N/A",IF(E123&gt;10,"No",IF(E123&lt;-10,"No","Yes")))</f>
        <v>N/A</v>
      </c>
      <c r="G123" s="29">
        <v>313573426</v>
      </c>
      <c r="H123" s="27" t="str">
        <f t="shared" ref="H123:H131" si="19">IF($B123="N/A","N/A",IF(G123&gt;10,"No",IF(G123&lt;-10,"No","Yes")))</f>
        <v>N/A</v>
      </c>
      <c r="I123" s="8">
        <v>4.6349999999999998</v>
      </c>
      <c r="J123" s="8">
        <v>5.7629999999999999</v>
      </c>
      <c r="K123" s="28" t="s">
        <v>736</v>
      </c>
      <c r="L123" s="111" t="str">
        <f t="shared" si="16"/>
        <v>Yes</v>
      </c>
    </row>
    <row r="124" spans="1:12" x14ac:dyDescent="0.25">
      <c r="A124" s="174" t="s">
        <v>642</v>
      </c>
      <c r="B124" s="22" t="s">
        <v>213</v>
      </c>
      <c r="C124" s="23">
        <v>6988</v>
      </c>
      <c r="D124" s="27" t="str">
        <f t="shared" si="17"/>
        <v>N/A</v>
      </c>
      <c r="E124" s="23">
        <v>7829</v>
      </c>
      <c r="F124" s="27" t="str">
        <f t="shared" si="18"/>
        <v>N/A</v>
      </c>
      <c r="G124" s="23">
        <v>9100</v>
      </c>
      <c r="H124" s="27" t="str">
        <f t="shared" si="19"/>
        <v>N/A</v>
      </c>
      <c r="I124" s="8">
        <v>12.03</v>
      </c>
      <c r="J124" s="8">
        <v>16.23</v>
      </c>
      <c r="K124" s="28" t="s">
        <v>736</v>
      </c>
      <c r="L124" s="111" t="str">
        <f t="shared" si="16"/>
        <v>Yes</v>
      </c>
    </row>
    <row r="125" spans="1:12" ht="25" x14ac:dyDescent="0.25">
      <c r="A125" s="174" t="s">
        <v>1448</v>
      </c>
      <c r="B125" s="22" t="s">
        <v>213</v>
      </c>
      <c r="C125" s="29">
        <v>40548.299942999998</v>
      </c>
      <c r="D125" s="27" t="str">
        <f t="shared" si="17"/>
        <v>N/A</v>
      </c>
      <c r="E125" s="29">
        <v>37870.199642</v>
      </c>
      <c r="F125" s="27" t="str">
        <f t="shared" si="18"/>
        <v>N/A</v>
      </c>
      <c r="G125" s="29">
        <v>34458.618241999997</v>
      </c>
      <c r="H125" s="27" t="str">
        <f t="shared" si="19"/>
        <v>N/A</v>
      </c>
      <c r="I125" s="8">
        <v>-6.6</v>
      </c>
      <c r="J125" s="8">
        <v>-9.01</v>
      </c>
      <c r="K125" s="28" t="s">
        <v>736</v>
      </c>
      <c r="L125" s="111" t="str">
        <f t="shared" si="16"/>
        <v>Yes</v>
      </c>
    </row>
    <row r="126" spans="1:12" ht="25" x14ac:dyDescent="0.25">
      <c r="A126" s="174" t="s">
        <v>643</v>
      </c>
      <c r="B126" s="22" t="s">
        <v>213</v>
      </c>
      <c r="C126" s="29">
        <v>53710178</v>
      </c>
      <c r="D126" s="27" t="str">
        <f t="shared" si="17"/>
        <v>N/A</v>
      </c>
      <c r="E126" s="29">
        <v>54887121</v>
      </c>
      <c r="F126" s="27" t="str">
        <f t="shared" si="18"/>
        <v>N/A</v>
      </c>
      <c r="G126" s="29">
        <v>54069503</v>
      </c>
      <c r="H126" s="27" t="str">
        <f t="shared" si="19"/>
        <v>N/A</v>
      </c>
      <c r="I126" s="8">
        <v>2.1909999999999998</v>
      </c>
      <c r="J126" s="8">
        <v>-1.49</v>
      </c>
      <c r="K126" s="28" t="s">
        <v>736</v>
      </c>
      <c r="L126" s="111" t="str">
        <f t="shared" si="16"/>
        <v>Yes</v>
      </c>
    </row>
    <row r="127" spans="1:12" x14ac:dyDescent="0.25">
      <c r="A127" s="174" t="s">
        <v>644</v>
      </c>
      <c r="B127" s="22" t="s">
        <v>213</v>
      </c>
      <c r="C127" s="23">
        <v>17006</v>
      </c>
      <c r="D127" s="27" t="str">
        <f t="shared" si="17"/>
        <v>N/A</v>
      </c>
      <c r="E127" s="23">
        <v>18430</v>
      </c>
      <c r="F127" s="27" t="str">
        <f t="shared" si="18"/>
        <v>N/A</v>
      </c>
      <c r="G127" s="23">
        <v>14647</v>
      </c>
      <c r="H127" s="27" t="str">
        <f t="shared" si="19"/>
        <v>N/A</v>
      </c>
      <c r="I127" s="8">
        <v>8.3740000000000006</v>
      </c>
      <c r="J127" s="8">
        <v>-20.5</v>
      </c>
      <c r="K127" s="28" t="s">
        <v>736</v>
      </c>
      <c r="L127" s="111" t="str">
        <f t="shared" si="16"/>
        <v>Yes</v>
      </c>
    </row>
    <row r="128" spans="1:12" x14ac:dyDescent="0.25">
      <c r="A128" s="174" t="s">
        <v>1449</v>
      </c>
      <c r="B128" s="22" t="s">
        <v>213</v>
      </c>
      <c r="C128" s="29">
        <v>3158.3075385000002</v>
      </c>
      <c r="D128" s="27" t="str">
        <f t="shared" si="17"/>
        <v>N/A</v>
      </c>
      <c r="E128" s="29">
        <v>2978.1400434000002</v>
      </c>
      <c r="F128" s="27" t="str">
        <f t="shared" si="18"/>
        <v>N/A</v>
      </c>
      <c r="G128" s="29">
        <v>3691.5069979999998</v>
      </c>
      <c r="H128" s="27" t="str">
        <f t="shared" si="19"/>
        <v>N/A</v>
      </c>
      <c r="I128" s="8">
        <v>-5.7</v>
      </c>
      <c r="J128" s="8">
        <v>23.95</v>
      </c>
      <c r="K128" s="28" t="s">
        <v>736</v>
      </c>
      <c r="L128" s="111" t="str">
        <f t="shared" si="16"/>
        <v>Yes</v>
      </c>
    </row>
    <row r="129" spans="1:12" ht="25" x14ac:dyDescent="0.25">
      <c r="A129" s="174" t="s">
        <v>645</v>
      </c>
      <c r="B129" s="22" t="s">
        <v>213</v>
      </c>
      <c r="C129" s="29">
        <v>122895951</v>
      </c>
      <c r="D129" s="27" t="str">
        <f t="shared" si="17"/>
        <v>N/A</v>
      </c>
      <c r="E129" s="29">
        <v>137454833</v>
      </c>
      <c r="F129" s="27" t="str">
        <f t="shared" si="18"/>
        <v>N/A</v>
      </c>
      <c r="G129" s="29">
        <v>146247360</v>
      </c>
      <c r="H129" s="27" t="str">
        <f t="shared" si="19"/>
        <v>N/A</v>
      </c>
      <c r="I129" s="8">
        <v>11.85</v>
      </c>
      <c r="J129" s="8">
        <v>6.3970000000000002</v>
      </c>
      <c r="K129" s="28" t="s">
        <v>736</v>
      </c>
      <c r="L129" s="111" t="str">
        <f t="shared" si="16"/>
        <v>Yes</v>
      </c>
    </row>
    <row r="130" spans="1:12" x14ac:dyDescent="0.25">
      <c r="A130" s="174" t="s">
        <v>646</v>
      </c>
      <c r="B130" s="22" t="s">
        <v>213</v>
      </c>
      <c r="C130" s="23">
        <v>8599</v>
      </c>
      <c r="D130" s="27" t="str">
        <f t="shared" si="17"/>
        <v>N/A</v>
      </c>
      <c r="E130" s="23">
        <v>9013</v>
      </c>
      <c r="F130" s="27" t="str">
        <f t="shared" si="18"/>
        <v>N/A</v>
      </c>
      <c r="G130" s="23">
        <v>9421</v>
      </c>
      <c r="H130" s="27" t="str">
        <f t="shared" si="19"/>
        <v>N/A</v>
      </c>
      <c r="I130" s="8">
        <v>4.8150000000000004</v>
      </c>
      <c r="J130" s="8">
        <v>4.5270000000000001</v>
      </c>
      <c r="K130" s="28" t="s">
        <v>736</v>
      </c>
      <c r="L130" s="111" t="str">
        <f t="shared" si="16"/>
        <v>Yes</v>
      </c>
    </row>
    <row r="131" spans="1:12" x14ac:dyDescent="0.25">
      <c r="A131" s="174" t="s">
        <v>1450</v>
      </c>
      <c r="B131" s="22" t="s">
        <v>213</v>
      </c>
      <c r="C131" s="29">
        <v>14291.888708</v>
      </c>
      <c r="D131" s="27" t="str">
        <f t="shared" si="17"/>
        <v>N/A</v>
      </c>
      <c r="E131" s="29">
        <v>15250.730389</v>
      </c>
      <c r="F131" s="27" t="str">
        <f t="shared" si="18"/>
        <v>N/A</v>
      </c>
      <c r="G131" s="29">
        <v>15523.549516999999</v>
      </c>
      <c r="H131" s="27" t="str">
        <f t="shared" si="19"/>
        <v>N/A</v>
      </c>
      <c r="I131" s="8">
        <v>6.7089999999999996</v>
      </c>
      <c r="J131" s="8">
        <v>1.7889999999999999</v>
      </c>
      <c r="K131" s="28" t="s">
        <v>736</v>
      </c>
      <c r="L131" s="111" t="str">
        <f t="shared" si="16"/>
        <v>Yes</v>
      </c>
    </row>
    <row r="132" spans="1:12" x14ac:dyDescent="0.25">
      <c r="A132" s="174" t="s">
        <v>1451</v>
      </c>
      <c r="B132" s="22" t="s">
        <v>213</v>
      </c>
      <c r="C132" s="29">
        <v>858.78390420000005</v>
      </c>
      <c r="D132" s="27" t="str">
        <f t="shared" ref="D132:D143" si="20">IF($B132="N/A","N/A",IF(C132&gt;10,"No",IF(C132&lt;-10,"No","Yes")))</f>
        <v>N/A</v>
      </c>
      <c r="E132" s="29">
        <v>737.02098117000003</v>
      </c>
      <c r="F132" s="27" t="str">
        <f t="shared" ref="F132:F143" si="21">IF($B132="N/A","N/A",IF(E132&gt;10,"No",IF(E132&lt;-10,"No","Yes")))</f>
        <v>N/A</v>
      </c>
      <c r="G132" s="29">
        <v>664.02407670000002</v>
      </c>
      <c r="H132" s="27" t="str">
        <f t="shared" ref="H132:H143" si="22">IF($B132="N/A","N/A",IF(G132&gt;10,"No",IF(G132&lt;-10,"No","Yes")))</f>
        <v>N/A</v>
      </c>
      <c r="I132" s="8">
        <v>-14.2</v>
      </c>
      <c r="J132" s="8">
        <v>-9.9</v>
      </c>
      <c r="K132" s="28" t="s">
        <v>736</v>
      </c>
      <c r="L132" s="111" t="str">
        <f t="shared" ref="L132:L143" si="23">IF(J132="Div by 0", "N/A", IF(K132="N/A","N/A", IF(J132&gt;VALUE(MID(K132,1,2)), "No", IF(J132&lt;-1*VALUE(MID(K132,1,2)), "No", "Yes"))))</f>
        <v>Yes</v>
      </c>
    </row>
    <row r="133" spans="1:12" x14ac:dyDescent="0.25">
      <c r="A133" s="174" t="s">
        <v>1452</v>
      </c>
      <c r="B133" s="22" t="s">
        <v>213</v>
      </c>
      <c r="C133" s="29">
        <v>575.84246260999998</v>
      </c>
      <c r="D133" s="27" t="str">
        <f t="shared" si="20"/>
        <v>N/A</v>
      </c>
      <c r="E133" s="29">
        <v>560.47491294999998</v>
      </c>
      <c r="F133" s="27" t="str">
        <f t="shared" si="21"/>
        <v>N/A</v>
      </c>
      <c r="G133" s="29">
        <v>483.63246072999999</v>
      </c>
      <c r="H133" s="27" t="str">
        <f t="shared" si="22"/>
        <v>N/A</v>
      </c>
      <c r="I133" s="8">
        <v>-2.67</v>
      </c>
      <c r="J133" s="8">
        <v>-13.7</v>
      </c>
      <c r="K133" s="28" t="s">
        <v>736</v>
      </c>
      <c r="L133" s="111" t="str">
        <f t="shared" si="23"/>
        <v>Yes</v>
      </c>
    </row>
    <row r="134" spans="1:12" x14ac:dyDescent="0.25">
      <c r="A134" s="174" t="s">
        <v>1453</v>
      </c>
      <c r="B134" s="22" t="s">
        <v>213</v>
      </c>
      <c r="C134" s="29">
        <v>1272.7436733</v>
      </c>
      <c r="D134" s="27" t="str">
        <f t="shared" si="20"/>
        <v>N/A</v>
      </c>
      <c r="E134" s="29">
        <v>1030.1536675</v>
      </c>
      <c r="F134" s="27" t="str">
        <f t="shared" si="21"/>
        <v>N/A</v>
      </c>
      <c r="G134" s="29">
        <v>966.14220197999998</v>
      </c>
      <c r="H134" s="27" t="str">
        <f t="shared" si="22"/>
        <v>N/A</v>
      </c>
      <c r="I134" s="8">
        <v>-19.100000000000001</v>
      </c>
      <c r="J134" s="8">
        <v>-6.21</v>
      </c>
      <c r="K134" s="28" t="s">
        <v>736</v>
      </c>
      <c r="L134" s="111" t="str">
        <f t="shared" si="23"/>
        <v>Yes</v>
      </c>
    </row>
    <row r="135" spans="1:12" x14ac:dyDescent="0.25">
      <c r="A135" s="174" t="s">
        <v>1454</v>
      </c>
      <c r="B135" s="22" t="s">
        <v>213</v>
      </c>
      <c r="C135" s="29">
        <v>11448.746488999999</v>
      </c>
      <c r="D135" s="27" t="str">
        <f t="shared" si="20"/>
        <v>N/A</v>
      </c>
      <c r="E135" s="29">
        <v>11467.708119999999</v>
      </c>
      <c r="F135" s="27" t="str">
        <f t="shared" si="21"/>
        <v>N/A</v>
      </c>
      <c r="G135" s="29">
        <v>12223.782213</v>
      </c>
      <c r="H135" s="27" t="str">
        <f t="shared" si="22"/>
        <v>N/A</v>
      </c>
      <c r="I135" s="8">
        <v>0.1656</v>
      </c>
      <c r="J135" s="8">
        <v>6.593</v>
      </c>
      <c r="K135" s="28" t="s">
        <v>736</v>
      </c>
      <c r="L135" s="111" t="str">
        <f t="shared" si="23"/>
        <v>Yes</v>
      </c>
    </row>
    <row r="136" spans="1:12" x14ac:dyDescent="0.25">
      <c r="A136" s="174" t="s">
        <v>1455</v>
      </c>
      <c r="B136" s="22" t="s">
        <v>213</v>
      </c>
      <c r="C136" s="29">
        <v>17389.288919999999</v>
      </c>
      <c r="D136" s="27" t="str">
        <f t="shared" si="20"/>
        <v>N/A</v>
      </c>
      <c r="E136" s="29">
        <v>17467.500294000001</v>
      </c>
      <c r="F136" s="27" t="str">
        <f t="shared" si="21"/>
        <v>N/A</v>
      </c>
      <c r="G136" s="29">
        <v>18509.831212000001</v>
      </c>
      <c r="H136" s="27" t="str">
        <f t="shared" si="22"/>
        <v>N/A</v>
      </c>
      <c r="I136" s="8">
        <v>0.44979999999999998</v>
      </c>
      <c r="J136" s="8">
        <v>5.9669999999999996</v>
      </c>
      <c r="K136" s="28" t="s">
        <v>736</v>
      </c>
      <c r="L136" s="111" t="str">
        <f t="shared" si="23"/>
        <v>Yes</v>
      </c>
    </row>
    <row r="137" spans="1:12" x14ac:dyDescent="0.25">
      <c r="A137" s="174" t="s">
        <v>1456</v>
      </c>
      <c r="B137" s="22" t="s">
        <v>213</v>
      </c>
      <c r="C137" s="29">
        <v>4315.4187862999997</v>
      </c>
      <c r="D137" s="27" t="str">
        <f t="shared" si="20"/>
        <v>N/A</v>
      </c>
      <c r="E137" s="29">
        <v>4343.5953858000003</v>
      </c>
      <c r="F137" s="27" t="str">
        <f t="shared" si="21"/>
        <v>N/A</v>
      </c>
      <c r="G137" s="29">
        <v>4719.0868227000001</v>
      </c>
      <c r="H137" s="27" t="str">
        <f t="shared" si="22"/>
        <v>N/A</v>
      </c>
      <c r="I137" s="8">
        <v>0.65290000000000004</v>
      </c>
      <c r="J137" s="8">
        <v>8.6449999999999996</v>
      </c>
      <c r="K137" s="28" t="s">
        <v>736</v>
      </c>
      <c r="L137" s="111" t="str">
        <f t="shared" si="23"/>
        <v>Yes</v>
      </c>
    </row>
    <row r="138" spans="1:12" x14ac:dyDescent="0.25">
      <c r="A138" s="174" t="s">
        <v>1457</v>
      </c>
      <c r="B138" s="22" t="s">
        <v>213</v>
      </c>
      <c r="C138" s="29">
        <v>82.510344488000001</v>
      </c>
      <c r="D138" s="27" t="str">
        <f t="shared" si="20"/>
        <v>N/A</v>
      </c>
      <c r="E138" s="29">
        <v>119.57264169</v>
      </c>
      <c r="F138" s="27" t="str">
        <f t="shared" si="21"/>
        <v>N/A</v>
      </c>
      <c r="G138" s="29">
        <v>70.542359904999998</v>
      </c>
      <c r="H138" s="27" t="str">
        <f t="shared" si="22"/>
        <v>N/A</v>
      </c>
      <c r="I138" s="8">
        <v>44.92</v>
      </c>
      <c r="J138" s="8">
        <v>-41</v>
      </c>
      <c r="K138" s="28" t="s">
        <v>736</v>
      </c>
      <c r="L138" s="111" t="str">
        <f t="shared" si="23"/>
        <v>No</v>
      </c>
    </row>
    <row r="139" spans="1:12" x14ac:dyDescent="0.25">
      <c r="A139" s="174" t="s">
        <v>1458</v>
      </c>
      <c r="B139" s="22" t="s">
        <v>213</v>
      </c>
      <c r="C139" s="29">
        <v>79.182774805999998</v>
      </c>
      <c r="D139" s="27" t="str">
        <f t="shared" si="20"/>
        <v>N/A</v>
      </c>
      <c r="E139" s="29">
        <v>151.36997105</v>
      </c>
      <c r="F139" s="27" t="str">
        <f t="shared" si="21"/>
        <v>N/A</v>
      </c>
      <c r="G139" s="29">
        <v>87.803564237000003</v>
      </c>
      <c r="H139" s="27" t="str">
        <f t="shared" si="22"/>
        <v>N/A</v>
      </c>
      <c r="I139" s="8">
        <v>91.17</v>
      </c>
      <c r="J139" s="8">
        <v>-42</v>
      </c>
      <c r="K139" s="28" t="s">
        <v>736</v>
      </c>
      <c r="L139" s="111" t="str">
        <f t="shared" si="23"/>
        <v>No</v>
      </c>
    </row>
    <row r="140" spans="1:12" x14ac:dyDescent="0.25">
      <c r="A140" s="174" t="s">
        <v>1459</v>
      </c>
      <c r="B140" s="22" t="s">
        <v>213</v>
      </c>
      <c r="C140" s="29">
        <v>91.539767592000004</v>
      </c>
      <c r="D140" s="27" t="str">
        <f t="shared" si="20"/>
        <v>N/A</v>
      </c>
      <c r="E140" s="29">
        <v>83.524009547000006</v>
      </c>
      <c r="F140" s="27" t="str">
        <f t="shared" si="21"/>
        <v>N/A</v>
      </c>
      <c r="G140" s="29">
        <v>53.348767080000002</v>
      </c>
      <c r="H140" s="27" t="str">
        <f t="shared" si="22"/>
        <v>N/A</v>
      </c>
      <c r="I140" s="8">
        <v>-8.76</v>
      </c>
      <c r="J140" s="8">
        <v>-36.1</v>
      </c>
      <c r="K140" s="28" t="s">
        <v>736</v>
      </c>
      <c r="L140" s="111" t="str">
        <f t="shared" si="23"/>
        <v>No</v>
      </c>
    </row>
    <row r="141" spans="1:12" x14ac:dyDescent="0.25">
      <c r="A141" s="174" t="s">
        <v>1460</v>
      </c>
      <c r="B141" s="22" t="s">
        <v>213</v>
      </c>
      <c r="C141" s="29">
        <v>9693.2163049999999</v>
      </c>
      <c r="D141" s="27" t="str">
        <f t="shared" si="20"/>
        <v>N/A</v>
      </c>
      <c r="E141" s="29">
        <v>10074.878655</v>
      </c>
      <c r="F141" s="27" t="str">
        <f t="shared" si="21"/>
        <v>N/A</v>
      </c>
      <c r="G141" s="29">
        <v>10533.390701</v>
      </c>
      <c r="H141" s="27" t="str">
        <f t="shared" si="22"/>
        <v>N/A</v>
      </c>
      <c r="I141" s="8">
        <v>3.9369999999999998</v>
      </c>
      <c r="J141" s="8">
        <v>4.5510000000000002</v>
      </c>
      <c r="K141" s="28" t="s">
        <v>736</v>
      </c>
      <c r="L141" s="111" t="str">
        <f t="shared" si="23"/>
        <v>Yes</v>
      </c>
    </row>
    <row r="142" spans="1:12" x14ac:dyDescent="0.25">
      <c r="A142" s="174" t="s">
        <v>1461</v>
      </c>
      <c r="B142" s="22" t="s">
        <v>213</v>
      </c>
      <c r="C142" s="29">
        <v>5928.7523850999996</v>
      </c>
      <c r="D142" s="27" t="str">
        <f t="shared" si="20"/>
        <v>N/A</v>
      </c>
      <c r="E142" s="29">
        <v>6425.5934052000002</v>
      </c>
      <c r="F142" s="27" t="str">
        <f t="shared" si="21"/>
        <v>N/A</v>
      </c>
      <c r="G142" s="29">
        <v>6953.7004833000001</v>
      </c>
      <c r="H142" s="27" t="str">
        <f t="shared" si="22"/>
        <v>N/A</v>
      </c>
      <c r="I142" s="8">
        <v>8.3800000000000008</v>
      </c>
      <c r="J142" s="8">
        <v>8.2189999999999994</v>
      </c>
      <c r="K142" s="28" t="s">
        <v>736</v>
      </c>
      <c r="L142" s="111" t="str">
        <f t="shared" si="23"/>
        <v>Yes</v>
      </c>
    </row>
    <row r="143" spans="1:12" x14ac:dyDescent="0.25">
      <c r="A143" s="174" t="s">
        <v>1462</v>
      </c>
      <c r="B143" s="22" t="s">
        <v>213</v>
      </c>
      <c r="C143" s="29">
        <v>16369.754293</v>
      </c>
      <c r="D143" s="27" t="str">
        <f t="shared" si="20"/>
        <v>N/A</v>
      </c>
      <c r="E143" s="29">
        <v>17029.353094999999</v>
      </c>
      <c r="F143" s="27" t="str">
        <f t="shared" si="21"/>
        <v>N/A</v>
      </c>
      <c r="G143" s="29">
        <v>17740.682739</v>
      </c>
      <c r="H143" s="27" t="str">
        <f t="shared" si="22"/>
        <v>N/A</v>
      </c>
      <c r="I143" s="8">
        <v>4.0289999999999999</v>
      </c>
      <c r="J143" s="8">
        <v>4.1769999999999996</v>
      </c>
      <c r="K143" s="28" t="s">
        <v>736</v>
      </c>
      <c r="L143" s="111" t="str">
        <f t="shared" si="23"/>
        <v>Yes</v>
      </c>
    </row>
    <row r="144" spans="1:12" x14ac:dyDescent="0.25">
      <c r="A144" s="174" t="s">
        <v>89</v>
      </c>
      <c r="B144" s="22" t="s">
        <v>213</v>
      </c>
      <c r="C144" s="4">
        <v>22.040344119</v>
      </c>
      <c r="D144" s="27" t="str">
        <f t="shared" ref="D144:D161" si="24">IF($B144="N/A","N/A",IF(C144&gt;10,"No",IF(C144&lt;-10,"No","Yes")))</f>
        <v>N/A</v>
      </c>
      <c r="E144" s="4">
        <v>21.067508751999998</v>
      </c>
      <c r="F144" s="27" t="str">
        <f t="shared" ref="F144:F161" si="25">IF($B144="N/A","N/A",IF(E144&gt;10,"No",IF(E144&lt;-10,"No","Yes")))</f>
        <v>N/A</v>
      </c>
      <c r="G144" s="4">
        <v>20.741155499000001</v>
      </c>
      <c r="H144" s="27" t="str">
        <f t="shared" ref="H144:H161" si="26">IF($B144="N/A","N/A",IF(G144&gt;10,"No",IF(G144&lt;-10,"No","Yes")))</f>
        <v>N/A</v>
      </c>
      <c r="I144" s="8">
        <v>-4.41</v>
      </c>
      <c r="J144" s="8">
        <v>-1.55</v>
      </c>
      <c r="K144" s="28" t="s">
        <v>736</v>
      </c>
      <c r="L144" s="111" t="str">
        <f t="shared" ref="L144:L161" si="27">IF(J144="Div by 0", "N/A", IF(K144="N/A","N/A", IF(J144&gt;VALUE(MID(K144,1,2)), "No", IF(J144&lt;-1*VALUE(MID(K144,1,2)), "No", "Yes"))))</f>
        <v>Yes</v>
      </c>
    </row>
    <row r="145" spans="1:12" x14ac:dyDescent="0.25">
      <c r="A145" s="174" t="s">
        <v>475</v>
      </c>
      <c r="B145" s="22" t="s">
        <v>213</v>
      </c>
      <c r="C145" s="4">
        <v>21.661390678</v>
      </c>
      <c r="D145" s="27" t="str">
        <f t="shared" si="24"/>
        <v>N/A</v>
      </c>
      <c r="E145" s="4">
        <v>20.650669128000001</v>
      </c>
      <c r="F145" s="27" t="str">
        <f t="shared" si="25"/>
        <v>N/A</v>
      </c>
      <c r="G145" s="4">
        <v>20.565847765000001</v>
      </c>
      <c r="H145" s="27" t="str">
        <f t="shared" si="26"/>
        <v>N/A</v>
      </c>
      <c r="I145" s="8">
        <v>-4.67</v>
      </c>
      <c r="J145" s="8">
        <v>-0.41099999999999998</v>
      </c>
      <c r="K145" s="28" t="s">
        <v>736</v>
      </c>
      <c r="L145" s="111" t="str">
        <f t="shared" si="27"/>
        <v>Yes</v>
      </c>
    </row>
    <row r="146" spans="1:12" x14ac:dyDescent="0.25">
      <c r="A146" s="174" t="s">
        <v>476</v>
      </c>
      <c r="B146" s="22" t="s">
        <v>213</v>
      </c>
      <c r="C146" s="4">
        <v>22.527437056</v>
      </c>
      <c r="D146" s="27" t="str">
        <f t="shared" si="24"/>
        <v>N/A</v>
      </c>
      <c r="E146" s="4">
        <v>21.654733491999998</v>
      </c>
      <c r="F146" s="27" t="str">
        <f t="shared" si="25"/>
        <v>N/A</v>
      </c>
      <c r="G146" s="4">
        <v>21.121407256000001</v>
      </c>
      <c r="H146" s="27" t="str">
        <f t="shared" si="26"/>
        <v>N/A</v>
      </c>
      <c r="I146" s="8">
        <v>-3.87</v>
      </c>
      <c r="J146" s="8">
        <v>-2.46</v>
      </c>
      <c r="K146" s="28" t="s">
        <v>736</v>
      </c>
      <c r="L146" s="111" t="str">
        <f t="shared" si="27"/>
        <v>Yes</v>
      </c>
    </row>
    <row r="147" spans="1:12" x14ac:dyDescent="0.25">
      <c r="A147" s="174" t="s">
        <v>1463</v>
      </c>
      <c r="B147" s="22" t="s">
        <v>213</v>
      </c>
      <c r="C147" s="4">
        <v>23.465557347000001</v>
      </c>
      <c r="D147" s="27" t="str">
        <f t="shared" si="24"/>
        <v>N/A</v>
      </c>
      <c r="E147" s="4">
        <v>22.597927901999999</v>
      </c>
      <c r="F147" s="27" t="str">
        <f t="shared" si="25"/>
        <v>N/A</v>
      </c>
      <c r="G147" s="4">
        <v>22.075829600999999</v>
      </c>
      <c r="H147" s="27" t="str">
        <f t="shared" si="26"/>
        <v>N/A</v>
      </c>
      <c r="I147" s="8">
        <v>-3.7</v>
      </c>
      <c r="J147" s="8">
        <v>-2.31</v>
      </c>
      <c r="K147" s="28" t="s">
        <v>736</v>
      </c>
      <c r="L147" s="111" t="str">
        <f t="shared" si="27"/>
        <v>Yes</v>
      </c>
    </row>
    <row r="148" spans="1:12" x14ac:dyDescent="0.25">
      <c r="A148" s="174" t="s">
        <v>1464</v>
      </c>
      <c r="B148" s="22" t="s">
        <v>213</v>
      </c>
      <c r="C148" s="4">
        <v>36.487283048000002</v>
      </c>
      <c r="D148" s="27" t="str">
        <f t="shared" si="24"/>
        <v>N/A</v>
      </c>
      <c r="E148" s="4">
        <v>35.008600076</v>
      </c>
      <c r="F148" s="27" t="str">
        <f t="shared" si="25"/>
        <v>N/A</v>
      </c>
      <c r="G148" s="4">
        <v>34.019331454000003</v>
      </c>
      <c r="H148" s="27" t="str">
        <f t="shared" si="26"/>
        <v>N/A</v>
      </c>
      <c r="I148" s="8">
        <v>-4.05</v>
      </c>
      <c r="J148" s="8">
        <v>-2.83</v>
      </c>
      <c r="K148" s="28" t="s">
        <v>736</v>
      </c>
      <c r="L148" s="111" t="str">
        <f t="shared" si="27"/>
        <v>Yes</v>
      </c>
    </row>
    <row r="149" spans="1:12" x14ac:dyDescent="0.25">
      <c r="A149" s="174" t="s">
        <v>1465</v>
      </c>
      <c r="B149" s="22" t="s">
        <v>213</v>
      </c>
      <c r="C149" s="4">
        <v>7.5532601679000004</v>
      </c>
      <c r="D149" s="27" t="str">
        <f t="shared" si="24"/>
        <v>N/A</v>
      </c>
      <c r="E149" s="4">
        <v>7.6499602227999999</v>
      </c>
      <c r="F149" s="27" t="str">
        <f t="shared" si="25"/>
        <v>N/A</v>
      </c>
      <c r="G149" s="4">
        <v>7.5891314590999999</v>
      </c>
      <c r="H149" s="27" t="str">
        <f t="shared" si="26"/>
        <v>N/A</v>
      </c>
      <c r="I149" s="8">
        <v>1.28</v>
      </c>
      <c r="J149" s="8">
        <v>-0.79500000000000004</v>
      </c>
      <c r="K149" s="28" t="s">
        <v>736</v>
      </c>
      <c r="L149" s="111" t="str">
        <f t="shared" si="27"/>
        <v>Yes</v>
      </c>
    </row>
    <row r="150" spans="1:12" x14ac:dyDescent="0.25">
      <c r="A150" s="174" t="s">
        <v>90</v>
      </c>
      <c r="B150" s="22" t="s">
        <v>213</v>
      </c>
      <c r="C150" s="4">
        <v>32.662982608999997</v>
      </c>
      <c r="D150" s="27" t="str">
        <f t="shared" si="24"/>
        <v>N/A</v>
      </c>
      <c r="E150" s="4">
        <v>32.996262655000002</v>
      </c>
      <c r="F150" s="27" t="str">
        <f t="shared" si="25"/>
        <v>N/A</v>
      </c>
      <c r="G150" s="4">
        <v>19.408766797999998</v>
      </c>
      <c r="H150" s="27" t="str">
        <f t="shared" si="26"/>
        <v>N/A</v>
      </c>
      <c r="I150" s="8">
        <v>1.02</v>
      </c>
      <c r="J150" s="8">
        <v>-41.2</v>
      </c>
      <c r="K150" s="28" t="s">
        <v>736</v>
      </c>
      <c r="L150" s="111" t="str">
        <f t="shared" si="27"/>
        <v>No</v>
      </c>
    </row>
    <row r="151" spans="1:12" x14ac:dyDescent="0.25">
      <c r="A151" s="174" t="s">
        <v>477</v>
      </c>
      <c r="B151" s="22" t="s">
        <v>213</v>
      </c>
      <c r="C151" s="4">
        <v>34.026852964</v>
      </c>
      <c r="D151" s="27" t="str">
        <f t="shared" si="24"/>
        <v>N/A</v>
      </c>
      <c r="E151" s="4">
        <v>35.094600831000001</v>
      </c>
      <c r="F151" s="27" t="str">
        <f t="shared" si="25"/>
        <v>N/A</v>
      </c>
      <c r="G151" s="4">
        <v>23.733387032</v>
      </c>
      <c r="H151" s="27" t="str">
        <f t="shared" si="26"/>
        <v>N/A</v>
      </c>
      <c r="I151" s="8">
        <v>3.1379999999999999</v>
      </c>
      <c r="J151" s="8">
        <v>-32.4</v>
      </c>
      <c r="K151" s="28" t="s">
        <v>736</v>
      </c>
      <c r="L151" s="111" t="str">
        <f t="shared" si="27"/>
        <v>No</v>
      </c>
    </row>
    <row r="152" spans="1:12" x14ac:dyDescent="0.25">
      <c r="A152" s="174" t="s">
        <v>478</v>
      </c>
      <c r="B152" s="22" t="s">
        <v>213</v>
      </c>
      <c r="C152" s="4">
        <v>31.120077469000002</v>
      </c>
      <c r="D152" s="27" t="str">
        <f t="shared" si="24"/>
        <v>N/A</v>
      </c>
      <c r="E152" s="4">
        <v>30.443914080999999</v>
      </c>
      <c r="F152" s="27" t="str">
        <f t="shared" si="25"/>
        <v>N/A</v>
      </c>
      <c r="G152" s="4">
        <v>13.868383853999999</v>
      </c>
      <c r="H152" s="27" t="str">
        <f t="shared" si="26"/>
        <v>N/A</v>
      </c>
      <c r="I152" s="8">
        <v>-2.17</v>
      </c>
      <c r="J152" s="8">
        <v>-54.4</v>
      </c>
      <c r="K152" s="28" t="s">
        <v>736</v>
      </c>
      <c r="L152" s="111" t="str">
        <f t="shared" si="27"/>
        <v>No</v>
      </c>
    </row>
    <row r="153" spans="1:12" x14ac:dyDescent="0.25">
      <c r="A153" s="174" t="s">
        <v>117</v>
      </c>
      <c r="B153" s="22" t="s">
        <v>213</v>
      </c>
      <c r="C153" s="4">
        <v>82.891287492000004</v>
      </c>
      <c r="D153" s="27" t="str">
        <f t="shared" si="24"/>
        <v>N/A</v>
      </c>
      <c r="E153" s="4">
        <v>83.663307786999994</v>
      </c>
      <c r="F153" s="27" t="str">
        <f t="shared" si="25"/>
        <v>N/A</v>
      </c>
      <c r="G153" s="4">
        <v>84.612396013999998</v>
      </c>
      <c r="H153" s="27" t="str">
        <f t="shared" si="26"/>
        <v>N/A</v>
      </c>
      <c r="I153" s="8">
        <v>0.93140000000000001</v>
      </c>
      <c r="J153" s="8">
        <v>1.1339999999999999</v>
      </c>
      <c r="K153" s="28" t="s">
        <v>736</v>
      </c>
      <c r="L153" s="111" t="str">
        <f t="shared" si="27"/>
        <v>Yes</v>
      </c>
    </row>
    <row r="154" spans="1:12" x14ac:dyDescent="0.25">
      <c r="A154" s="174" t="s">
        <v>479</v>
      </c>
      <c r="B154" s="22" t="s">
        <v>213</v>
      </c>
      <c r="C154" s="4">
        <v>78.607138958999997</v>
      </c>
      <c r="D154" s="27" t="str">
        <f t="shared" si="24"/>
        <v>N/A</v>
      </c>
      <c r="E154" s="4">
        <v>79.718504844999998</v>
      </c>
      <c r="F154" s="27" t="str">
        <f t="shared" si="25"/>
        <v>N/A</v>
      </c>
      <c r="G154" s="4">
        <v>81.506242448999998</v>
      </c>
      <c r="H154" s="27" t="str">
        <f t="shared" si="26"/>
        <v>N/A</v>
      </c>
      <c r="I154" s="8">
        <v>1.4139999999999999</v>
      </c>
      <c r="J154" s="8">
        <v>2.2429999999999999</v>
      </c>
      <c r="K154" s="28" t="s">
        <v>736</v>
      </c>
      <c r="L154" s="111" t="str">
        <f t="shared" si="27"/>
        <v>Yes</v>
      </c>
    </row>
    <row r="155" spans="1:12" x14ac:dyDescent="0.25">
      <c r="A155" s="174" t="s">
        <v>480</v>
      </c>
      <c r="B155" s="22" t="s">
        <v>213</v>
      </c>
      <c r="C155" s="4">
        <v>89.296320206999994</v>
      </c>
      <c r="D155" s="27" t="str">
        <f t="shared" si="24"/>
        <v>N/A</v>
      </c>
      <c r="E155" s="4">
        <v>89.874303897999994</v>
      </c>
      <c r="F155" s="27" t="str">
        <f t="shared" si="25"/>
        <v>N/A</v>
      </c>
      <c r="G155" s="4">
        <v>89.841369561999997</v>
      </c>
      <c r="H155" s="27" t="str">
        <f t="shared" si="26"/>
        <v>N/A</v>
      </c>
      <c r="I155" s="8">
        <v>0.64729999999999999</v>
      </c>
      <c r="J155" s="8">
        <v>-3.6999999999999998E-2</v>
      </c>
      <c r="K155" s="28" t="s">
        <v>736</v>
      </c>
      <c r="L155" s="111" t="str">
        <f t="shared" si="27"/>
        <v>Yes</v>
      </c>
    </row>
    <row r="156" spans="1:12" x14ac:dyDescent="0.25">
      <c r="A156" s="174" t="s">
        <v>1466</v>
      </c>
      <c r="B156" s="22" t="s">
        <v>213</v>
      </c>
      <c r="C156" s="23">
        <v>1.0472414563000001</v>
      </c>
      <c r="D156" s="27" t="str">
        <f t="shared" si="24"/>
        <v>N/A</v>
      </c>
      <c r="E156" s="23">
        <v>0.80205467919999995</v>
      </c>
      <c r="F156" s="27" t="str">
        <f t="shared" si="25"/>
        <v>N/A</v>
      </c>
      <c r="G156" s="23">
        <v>0.61743154649999998</v>
      </c>
      <c r="H156" s="27" t="str">
        <f t="shared" si="26"/>
        <v>N/A</v>
      </c>
      <c r="I156" s="8">
        <v>-23.4</v>
      </c>
      <c r="J156" s="8">
        <v>-23</v>
      </c>
      <c r="K156" s="28" t="s">
        <v>736</v>
      </c>
      <c r="L156" s="111" t="str">
        <f t="shared" si="27"/>
        <v>Yes</v>
      </c>
    </row>
    <row r="157" spans="1:12" x14ac:dyDescent="0.25">
      <c r="A157" s="174" t="s">
        <v>1467</v>
      </c>
      <c r="B157" s="22" t="s">
        <v>213</v>
      </c>
      <c r="C157" s="23">
        <v>0.51975408180000005</v>
      </c>
      <c r="D157" s="27" t="str">
        <f t="shared" si="24"/>
        <v>N/A</v>
      </c>
      <c r="E157" s="23">
        <v>0.48379888269999999</v>
      </c>
      <c r="F157" s="27" t="str">
        <f t="shared" si="25"/>
        <v>N/A</v>
      </c>
      <c r="G157" s="23">
        <v>0.26975423479999999</v>
      </c>
      <c r="H157" s="27" t="str">
        <f t="shared" si="26"/>
        <v>N/A</v>
      </c>
      <c r="I157" s="8">
        <v>-6.92</v>
      </c>
      <c r="J157" s="8">
        <v>-44.2</v>
      </c>
      <c r="K157" s="28" t="s">
        <v>736</v>
      </c>
      <c r="L157" s="111" t="str">
        <f t="shared" si="27"/>
        <v>No</v>
      </c>
    </row>
    <row r="158" spans="1:12" x14ac:dyDescent="0.25">
      <c r="A158" s="174" t="s">
        <v>1468</v>
      </c>
      <c r="B158" s="22" t="s">
        <v>213</v>
      </c>
      <c r="C158" s="23">
        <v>1.8279123084</v>
      </c>
      <c r="D158" s="27" t="str">
        <f t="shared" si="24"/>
        <v>N/A</v>
      </c>
      <c r="E158" s="23">
        <v>1.3135929464</v>
      </c>
      <c r="F158" s="27" t="str">
        <f t="shared" si="25"/>
        <v>N/A</v>
      </c>
      <c r="G158" s="23">
        <v>1.1768292682999999</v>
      </c>
      <c r="H158" s="27" t="str">
        <f t="shared" si="26"/>
        <v>N/A</v>
      </c>
      <c r="I158" s="8">
        <v>-28.1</v>
      </c>
      <c r="J158" s="8">
        <v>-10.4</v>
      </c>
      <c r="K158" s="28" t="s">
        <v>736</v>
      </c>
      <c r="L158" s="111" t="str">
        <f t="shared" si="27"/>
        <v>Yes</v>
      </c>
    </row>
    <row r="159" spans="1:12" x14ac:dyDescent="0.25">
      <c r="A159" s="174" t="s">
        <v>1469</v>
      </c>
      <c r="B159" s="22" t="s">
        <v>213</v>
      </c>
      <c r="C159" s="23">
        <v>252.68871289000001</v>
      </c>
      <c r="D159" s="27" t="str">
        <f t="shared" si="24"/>
        <v>N/A</v>
      </c>
      <c r="E159" s="23">
        <v>254.04569006</v>
      </c>
      <c r="F159" s="27" t="str">
        <f t="shared" si="25"/>
        <v>N/A</v>
      </c>
      <c r="G159" s="23">
        <v>269.69775867999999</v>
      </c>
      <c r="H159" s="27" t="str">
        <f t="shared" si="26"/>
        <v>N/A</v>
      </c>
      <c r="I159" s="8">
        <v>0.53700000000000003</v>
      </c>
      <c r="J159" s="8">
        <v>6.1609999999999996</v>
      </c>
      <c r="K159" s="28" t="s">
        <v>736</v>
      </c>
      <c r="L159" s="111" t="str">
        <f t="shared" si="27"/>
        <v>Yes</v>
      </c>
    </row>
    <row r="160" spans="1:12" x14ac:dyDescent="0.25">
      <c r="A160" s="174" t="s">
        <v>1470</v>
      </c>
      <c r="B160" s="22" t="s">
        <v>213</v>
      </c>
      <c r="C160" s="23">
        <v>252.77454675999999</v>
      </c>
      <c r="D160" s="27" t="str">
        <f t="shared" si="24"/>
        <v>N/A</v>
      </c>
      <c r="E160" s="23">
        <v>255.29598562000001</v>
      </c>
      <c r="F160" s="27" t="str">
        <f t="shared" si="25"/>
        <v>N/A</v>
      </c>
      <c r="G160" s="23">
        <v>270.08352078000001</v>
      </c>
      <c r="H160" s="27" t="str">
        <f t="shared" si="26"/>
        <v>N/A</v>
      </c>
      <c r="I160" s="8">
        <v>0.99750000000000005</v>
      </c>
      <c r="J160" s="8">
        <v>5.7919999999999998</v>
      </c>
      <c r="K160" s="28" t="s">
        <v>736</v>
      </c>
      <c r="L160" s="111" t="str">
        <f t="shared" si="27"/>
        <v>Yes</v>
      </c>
    </row>
    <row r="161" spans="1:12" x14ac:dyDescent="0.25">
      <c r="A161" s="174" t="s">
        <v>1471</v>
      </c>
      <c r="B161" s="22" t="s">
        <v>213</v>
      </c>
      <c r="C161" s="23">
        <v>253.42264957</v>
      </c>
      <c r="D161" s="27" t="str">
        <f t="shared" si="24"/>
        <v>N/A</v>
      </c>
      <c r="E161" s="23">
        <v>246.35357737000001</v>
      </c>
      <c r="F161" s="27" t="str">
        <f t="shared" si="25"/>
        <v>N/A</v>
      </c>
      <c r="G161" s="23">
        <v>267.71150662000002</v>
      </c>
      <c r="H161" s="27" t="str">
        <f t="shared" si="26"/>
        <v>N/A</v>
      </c>
      <c r="I161" s="8">
        <v>-2.79</v>
      </c>
      <c r="J161" s="8">
        <v>8.67</v>
      </c>
      <c r="K161" s="28" t="s">
        <v>736</v>
      </c>
      <c r="L161" s="111" t="str">
        <f t="shared" si="27"/>
        <v>Yes</v>
      </c>
    </row>
    <row r="162" spans="1:12" x14ac:dyDescent="0.25">
      <c r="A162" s="174" t="s">
        <v>1604</v>
      </c>
      <c r="B162" s="22" t="s">
        <v>213</v>
      </c>
      <c r="C162" s="23">
        <v>0</v>
      </c>
      <c r="D162" s="27" t="str">
        <f t="shared" ref="D162:D172" si="28">IF($B162="N/A","N/A",IF(C162&gt;10,"No",IF(C162&lt;-10,"No","Yes")))</f>
        <v>N/A</v>
      </c>
      <c r="E162" s="23">
        <v>11</v>
      </c>
      <c r="F162" s="27" t="str">
        <f t="shared" ref="F162:F172" si="29">IF($B162="N/A","N/A",IF(E162&gt;10,"No",IF(E162&lt;-10,"No","Yes")))</f>
        <v>N/A</v>
      </c>
      <c r="G162" s="23">
        <v>11</v>
      </c>
      <c r="H162" s="27" t="str">
        <f t="shared" ref="H162:H172" si="30">IF($B162="N/A","N/A",IF(G162&gt;10,"No",IF(G162&lt;-10,"No","Yes")))</f>
        <v>N/A</v>
      </c>
      <c r="I162" s="8" t="s">
        <v>1748</v>
      </c>
      <c r="J162" s="8">
        <v>0</v>
      </c>
      <c r="K162" s="10" t="s">
        <v>213</v>
      </c>
      <c r="L162" s="111" t="str">
        <f t="shared" ref="L162:L172" si="31">IF(J162="Div by 0", "N/A", IF(K162="N/A","N/A", IF(J162&gt;VALUE(MID(K162,1,2)), "No", IF(J162&lt;-1*VALUE(MID(K162,1,2)), "No", "Yes"))))</f>
        <v>N/A</v>
      </c>
    </row>
    <row r="163" spans="1:12" x14ac:dyDescent="0.25">
      <c r="A163" s="174" t="s">
        <v>126</v>
      </c>
      <c r="B163" s="22" t="s">
        <v>213</v>
      </c>
      <c r="C163" s="23">
        <v>11</v>
      </c>
      <c r="D163" s="27" t="str">
        <f t="shared" si="28"/>
        <v>N/A</v>
      </c>
      <c r="E163" s="23">
        <v>11</v>
      </c>
      <c r="F163" s="27" t="str">
        <f t="shared" si="29"/>
        <v>N/A</v>
      </c>
      <c r="G163" s="23">
        <v>11</v>
      </c>
      <c r="H163" s="27" t="str">
        <f t="shared" si="30"/>
        <v>N/A</v>
      </c>
      <c r="I163" s="8">
        <v>-42.9</v>
      </c>
      <c r="J163" s="8">
        <v>25</v>
      </c>
      <c r="K163" s="10" t="s">
        <v>213</v>
      </c>
      <c r="L163" s="111" t="str">
        <f t="shared" si="31"/>
        <v>N/A</v>
      </c>
    </row>
    <row r="164" spans="1:12" ht="25" x14ac:dyDescent="0.25">
      <c r="A164" s="174" t="s">
        <v>1605</v>
      </c>
      <c r="B164" s="22" t="s">
        <v>213</v>
      </c>
      <c r="C164" s="23">
        <v>11</v>
      </c>
      <c r="D164" s="27" t="str">
        <f t="shared" si="28"/>
        <v>N/A</v>
      </c>
      <c r="E164" s="23">
        <v>11</v>
      </c>
      <c r="F164" s="27" t="str">
        <f t="shared" si="29"/>
        <v>N/A</v>
      </c>
      <c r="G164" s="23">
        <v>11</v>
      </c>
      <c r="H164" s="27" t="str">
        <f t="shared" si="30"/>
        <v>N/A</v>
      </c>
      <c r="I164" s="8">
        <v>-50</v>
      </c>
      <c r="J164" s="8">
        <v>0</v>
      </c>
      <c r="K164" s="10" t="s">
        <v>213</v>
      </c>
      <c r="L164" s="111" t="str">
        <f t="shared" si="31"/>
        <v>N/A</v>
      </c>
    </row>
    <row r="165" spans="1:12" ht="25" x14ac:dyDescent="0.25">
      <c r="A165" s="174" t="s">
        <v>1472</v>
      </c>
      <c r="B165" s="22" t="s">
        <v>213</v>
      </c>
      <c r="C165" s="23">
        <v>83</v>
      </c>
      <c r="D165" s="27" t="str">
        <f t="shared" si="28"/>
        <v>N/A</v>
      </c>
      <c r="E165" s="23">
        <v>86</v>
      </c>
      <c r="F165" s="27" t="str">
        <f t="shared" si="29"/>
        <v>N/A</v>
      </c>
      <c r="G165" s="23">
        <v>116</v>
      </c>
      <c r="H165" s="27" t="str">
        <f t="shared" si="30"/>
        <v>N/A</v>
      </c>
      <c r="I165" s="8">
        <v>3.6139999999999999</v>
      </c>
      <c r="J165" s="8">
        <v>34.880000000000003</v>
      </c>
      <c r="K165" s="10" t="s">
        <v>213</v>
      </c>
      <c r="L165" s="111" t="str">
        <f t="shared" si="31"/>
        <v>N/A</v>
      </c>
    </row>
    <row r="166" spans="1:12" x14ac:dyDescent="0.25">
      <c r="A166" s="174" t="s">
        <v>1606</v>
      </c>
      <c r="B166" s="22" t="s">
        <v>213</v>
      </c>
      <c r="C166" s="23">
        <v>0</v>
      </c>
      <c r="D166" s="27" t="str">
        <f t="shared" si="28"/>
        <v>N/A</v>
      </c>
      <c r="E166" s="23">
        <v>11</v>
      </c>
      <c r="F166" s="27" t="str">
        <f t="shared" si="29"/>
        <v>N/A</v>
      </c>
      <c r="G166" s="23">
        <v>0</v>
      </c>
      <c r="H166" s="27" t="str">
        <f t="shared" si="30"/>
        <v>N/A</v>
      </c>
      <c r="I166" s="8" t="s">
        <v>1748</v>
      </c>
      <c r="J166" s="8">
        <v>-100</v>
      </c>
      <c r="K166" s="10" t="s">
        <v>213</v>
      </c>
      <c r="L166" s="111" t="str">
        <f t="shared" si="31"/>
        <v>N/A</v>
      </c>
    </row>
    <row r="167" spans="1:12" x14ac:dyDescent="0.25">
      <c r="A167" s="174" t="s">
        <v>1607</v>
      </c>
      <c r="B167" s="22" t="s">
        <v>213</v>
      </c>
      <c r="C167" s="23">
        <v>60</v>
      </c>
      <c r="D167" s="27" t="str">
        <f t="shared" si="28"/>
        <v>N/A</v>
      </c>
      <c r="E167" s="23">
        <v>63</v>
      </c>
      <c r="F167" s="27" t="str">
        <f t="shared" si="29"/>
        <v>N/A</v>
      </c>
      <c r="G167" s="23">
        <v>77</v>
      </c>
      <c r="H167" s="27" t="str">
        <f t="shared" si="30"/>
        <v>N/A</v>
      </c>
      <c r="I167" s="8">
        <v>5</v>
      </c>
      <c r="J167" s="8">
        <v>22.22</v>
      </c>
      <c r="K167" s="10" t="s">
        <v>213</v>
      </c>
      <c r="L167" s="111" t="str">
        <f t="shared" si="31"/>
        <v>N/A</v>
      </c>
    </row>
    <row r="168" spans="1:12" x14ac:dyDescent="0.25">
      <c r="A168" s="174" t="s">
        <v>125</v>
      </c>
      <c r="B168" s="22" t="s">
        <v>213</v>
      </c>
      <c r="C168" s="29">
        <v>869759</v>
      </c>
      <c r="D168" s="27" t="str">
        <f t="shared" si="28"/>
        <v>N/A</v>
      </c>
      <c r="E168" s="29">
        <v>1017469</v>
      </c>
      <c r="F168" s="27" t="str">
        <f t="shared" si="29"/>
        <v>N/A</v>
      </c>
      <c r="G168" s="29">
        <v>1034052</v>
      </c>
      <c r="H168" s="27" t="str">
        <f t="shared" si="30"/>
        <v>N/A</v>
      </c>
      <c r="I168" s="8">
        <v>16.98</v>
      </c>
      <c r="J168" s="8">
        <v>1.63</v>
      </c>
      <c r="K168" s="10" t="s">
        <v>213</v>
      </c>
      <c r="L168" s="111" t="str">
        <f t="shared" si="31"/>
        <v>N/A</v>
      </c>
    </row>
    <row r="169" spans="1:12" x14ac:dyDescent="0.25">
      <c r="A169" s="174" t="s">
        <v>1608</v>
      </c>
      <c r="B169" s="22" t="s">
        <v>213</v>
      </c>
      <c r="C169" s="29">
        <v>841223</v>
      </c>
      <c r="D169" s="27" t="str">
        <f t="shared" si="28"/>
        <v>N/A</v>
      </c>
      <c r="E169" s="29">
        <v>977465</v>
      </c>
      <c r="F169" s="27" t="str">
        <f t="shared" si="29"/>
        <v>N/A</v>
      </c>
      <c r="G169" s="29">
        <v>1021619</v>
      </c>
      <c r="H169" s="27" t="str">
        <f t="shared" si="30"/>
        <v>N/A</v>
      </c>
      <c r="I169" s="8">
        <v>16.2</v>
      </c>
      <c r="J169" s="8">
        <v>4.5170000000000003</v>
      </c>
      <c r="K169" s="10" t="s">
        <v>213</v>
      </c>
      <c r="L169" s="111" t="str">
        <f t="shared" si="31"/>
        <v>N/A</v>
      </c>
    </row>
    <row r="170" spans="1:12" x14ac:dyDescent="0.25">
      <c r="A170" s="174" t="s">
        <v>1365</v>
      </c>
      <c r="B170" s="22" t="s">
        <v>213</v>
      </c>
      <c r="C170" s="29">
        <v>288851</v>
      </c>
      <c r="D170" s="27" t="str">
        <f t="shared" si="28"/>
        <v>N/A</v>
      </c>
      <c r="E170" s="29">
        <v>298777</v>
      </c>
      <c r="F170" s="27" t="str">
        <f t="shared" si="29"/>
        <v>N/A</v>
      </c>
      <c r="G170" s="29">
        <v>399001</v>
      </c>
      <c r="H170" s="27" t="str">
        <f t="shared" si="30"/>
        <v>N/A</v>
      </c>
      <c r="I170" s="8">
        <v>3.4359999999999999</v>
      </c>
      <c r="J170" s="8">
        <v>33.54</v>
      </c>
      <c r="K170" s="10" t="s">
        <v>213</v>
      </c>
      <c r="L170" s="111" t="str">
        <f t="shared" si="31"/>
        <v>N/A</v>
      </c>
    </row>
    <row r="171" spans="1:12" x14ac:dyDescent="0.25">
      <c r="A171" s="174" t="s">
        <v>1602</v>
      </c>
      <c r="B171" s="22" t="s">
        <v>213</v>
      </c>
      <c r="C171" s="29">
        <v>61061</v>
      </c>
      <c r="D171" s="27" t="str">
        <f t="shared" si="28"/>
        <v>N/A</v>
      </c>
      <c r="E171" s="29">
        <v>228571</v>
      </c>
      <c r="F171" s="27" t="str">
        <f t="shared" si="29"/>
        <v>N/A</v>
      </c>
      <c r="G171" s="29">
        <v>137958</v>
      </c>
      <c r="H171" s="27" t="str">
        <f t="shared" si="30"/>
        <v>N/A</v>
      </c>
      <c r="I171" s="8">
        <v>274.3</v>
      </c>
      <c r="J171" s="8">
        <v>-39.6</v>
      </c>
      <c r="K171" s="10" t="s">
        <v>213</v>
      </c>
      <c r="L171" s="111" t="str">
        <f t="shared" si="31"/>
        <v>N/A</v>
      </c>
    </row>
    <row r="172" spans="1:12" x14ac:dyDescent="0.25">
      <c r="A172" s="174" t="s">
        <v>1603</v>
      </c>
      <c r="B172" s="22" t="s">
        <v>213</v>
      </c>
      <c r="C172" s="29">
        <v>327373</v>
      </c>
      <c r="D172" s="27" t="str">
        <f t="shared" si="28"/>
        <v>N/A</v>
      </c>
      <c r="E172" s="29">
        <v>437651</v>
      </c>
      <c r="F172" s="27" t="str">
        <f t="shared" si="29"/>
        <v>N/A</v>
      </c>
      <c r="G172" s="29">
        <v>372747</v>
      </c>
      <c r="H172" s="27" t="str">
        <f t="shared" si="30"/>
        <v>N/A</v>
      </c>
      <c r="I172" s="8">
        <v>33.69</v>
      </c>
      <c r="J172" s="8">
        <v>-14.8</v>
      </c>
      <c r="K172" s="10" t="s">
        <v>213</v>
      </c>
      <c r="L172" s="111" t="str">
        <f t="shared" si="31"/>
        <v>N/A</v>
      </c>
    </row>
    <row r="173" spans="1:12" ht="25" x14ac:dyDescent="0.25">
      <c r="A173" s="174" t="s">
        <v>1366</v>
      </c>
      <c r="B173" s="22" t="s">
        <v>213</v>
      </c>
      <c r="C173" s="29">
        <v>29991</v>
      </c>
      <c r="D173" s="27" t="str">
        <f t="shared" ref="D173:D187" si="32">IF($B173="N/A","N/A",IF(C173&gt;10,"No",IF(C173&lt;-10,"No","Yes")))</f>
        <v>N/A</v>
      </c>
      <c r="E173" s="29">
        <v>26775</v>
      </c>
      <c r="F173" s="27" t="str">
        <f t="shared" ref="F173:F187" si="33">IF($B173="N/A","N/A",IF(E173&gt;10,"No",IF(E173&lt;-10,"No","Yes")))</f>
        <v>N/A</v>
      </c>
      <c r="G173" s="29">
        <v>38463</v>
      </c>
      <c r="H173" s="27" t="str">
        <f t="shared" ref="H173:H187" si="34">IF($B173="N/A","N/A",IF(G173&gt;10,"No",IF(G173&lt;-10,"No","Yes")))</f>
        <v>N/A</v>
      </c>
      <c r="I173" s="8">
        <v>-10.7</v>
      </c>
      <c r="J173" s="8">
        <v>43.65</v>
      </c>
      <c r="K173" s="28" t="s">
        <v>736</v>
      </c>
      <c r="L173" s="111" t="str">
        <f t="shared" ref="L173:L187" si="35">IF(J173="Div by 0", "N/A", IF(K173="N/A","N/A", IF(J173&gt;VALUE(MID(K173,1,2)), "No", IF(J173&lt;-1*VALUE(MID(K173,1,2)), "No", "Yes"))))</f>
        <v>No</v>
      </c>
    </row>
    <row r="174" spans="1:12" x14ac:dyDescent="0.25">
      <c r="A174" s="174" t="s">
        <v>647</v>
      </c>
      <c r="B174" s="22" t="s">
        <v>213</v>
      </c>
      <c r="C174" s="23">
        <v>196</v>
      </c>
      <c r="D174" s="27" t="str">
        <f t="shared" si="32"/>
        <v>N/A</v>
      </c>
      <c r="E174" s="23">
        <v>191</v>
      </c>
      <c r="F174" s="27" t="str">
        <f t="shared" si="33"/>
        <v>N/A</v>
      </c>
      <c r="G174" s="23">
        <v>152</v>
      </c>
      <c r="H174" s="27" t="str">
        <f t="shared" si="34"/>
        <v>N/A</v>
      </c>
      <c r="I174" s="8">
        <v>-2.5499999999999998</v>
      </c>
      <c r="J174" s="8">
        <v>-20.399999999999999</v>
      </c>
      <c r="K174" s="28" t="s">
        <v>736</v>
      </c>
      <c r="L174" s="111" t="str">
        <f t="shared" si="35"/>
        <v>Yes</v>
      </c>
    </row>
    <row r="175" spans="1:12" x14ac:dyDescent="0.25">
      <c r="A175" s="174" t="s">
        <v>1367</v>
      </c>
      <c r="B175" s="22" t="s">
        <v>213</v>
      </c>
      <c r="C175" s="29">
        <v>153.01530611999999</v>
      </c>
      <c r="D175" s="27" t="str">
        <f t="shared" si="32"/>
        <v>N/A</v>
      </c>
      <c r="E175" s="29">
        <v>140.18324607</v>
      </c>
      <c r="F175" s="27" t="str">
        <f t="shared" si="33"/>
        <v>N/A</v>
      </c>
      <c r="G175" s="29">
        <v>253.04605262999999</v>
      </c>
      <c r="H175" s="27" t="str">
        <f t="shared" si="34"/>
        <v>N/A</v>
      </c>
      <c r="I175" s="8">
        <v>-8.39</v>
      </c>
      <c r="J175" s="8">
        <v>80.510000000000005</v>
      </c>
      <c r="K175" s="28" t="s">
        <v>736</v>
      </c>
      <c r="L175" s="111" t="str">
        <f t="shared" si="35"/>
        <v>No</v>
      </c>
    </row>
    <row r="176" spans="1:12" ht="25" x14ac:dyDescent="0.25">
      <c r="A176" s="174" t="s">
        <v>1368</v>
      </c>
      <c r="B176" s="22" t="s">
        <v>213</v>
      </c>
      <c r="C176" s="29">
        <v>0</v>
      </c>
      <c r="D176" s="27" t="str">
        <f t="shared" si="32"/>
        <v>N/A</v>
      </c>
      <c r="E176" s="29">
        <v>0</v>
      </c>
      <c r="F176" s="27" t="str">
        <f t="shared" si="33"/>
        <v>N/A</v>
      </c>
      <c r="G176" s="29">
        <v>0</v>
      </c>
      <c r="H176" s="27" t="str">
        <f t="shared" si="34"/>
        <v>N/A</v>
      </c>
      <c r="I176" s="8" t="s">
        <v>1748</v>
      </c>
      <c r="J176" s="8" t="s">
        <v>1748</v>
      </c>
      <c r="K176" s="28" t="s">
        <v>736</v>
      </c>
      <c r="L176" s="111" t="str">
        <f t="shared" si="35"/>
        <v>N/A</v>
      </c>
    </row>
    <row r="177" spans="1:12" x14ac:dyDescent="0.25">
      <c r="A177" s="174" t="s">
        <v>514</v>
      </c>
      <c r="B177" s="22" t="s">
        <v>213</v>
      </c>
      <c r="C177" s="23">
        <v>0</v>
      </c>
      <c r="D177" s="27" t="str">
        <f t="shared" si="32"/>
        <v>N/A</v>
      </c>
      <c r="E177" s="23">
        <v>0</v>
      </c>
      <c r="F177" s="27" t="str">
        <f t="shared" si="33"/>
        <v>N/A</v>
      </c>
      <c r="G177" s="23">
        <v>0</v>
      </c>
      <c r="H177" s="27" t="str">
        <f t="shared" si="34"/>
        <v>N/A</v>
      </c>
      <c r="I177" s="8" t="s">
        <v>1748</v>
      </c>
      <c r="J177" s="8" t="s">
        <v>1748</v>
      </c>
      <c r="K177" s="28" t="s">
        <v>736</v>
      </c>
      <c r="L177" s="111" t="str">
        <f t="shared" si="35"/>
        <v>N/A</v>
      </c>
    </row>
    <row r="178" spans="1:12" x14ac:dyDescent="0.25">
      <c r="A178" s="174" t="s">
        <v>1369</v>
      </c>
      <c r="B178" s="22" t="s">
        <v>213</v>
      </c>
      <c r="C178" s="29" t="s">
        <v>1748</v>
      </c>
      <c r="D178" s="27" t="str">
        <f t="shared" si="32"/>
        <v>N/A</v>
      </c>
      <c r="E178" s="29" t="s">
        <v>1748</v>
      </c>
      <c r="F178" s="27" t="str">
        <f t="shared" si="33"/>
        <v>N/A</v>
      </c>
      <c r="G178" s="29" t="s">
        <v>1748</v>
      </c>
      <c r="H178" s="27" t="str">
        <f t="shared" si="34"/>
        <v>N/A</v>
      </c>
      <c r="I178" s="8" t="s">
        <v>1748</v>
      </c>
      <c r="J178" s="8" t="s">
        <v>1748</v>
      </c>
      <c r="K178" s="28" t="s">
        <v>736</v>
      </c>
      <c r="L178" s="111" t="str">
        <f t="shared" si="35"/>
        <v>N/A</v>
      </c>
    </row>
    <row r="179" spans="1:12" ht="25" x14ac:dyDescent="0.25">
      <c r="A179" s="174" t="s">
        <v>1370</v>
      </c>
      <c r="B179" s="22" t="s">
        <v>213</v>
      </c>
      <c r="C179" s="29">
        <v>588044</v>
      </c>
      <c r="D179" s="27" t="str">
        <f t="shared" si="32"/>
        <v>N/A</v>
      </c>
      <c r="E179" s="29">
        <v>770528</v>
      </c>
      <c r="F179" s="27" t="str">
        <f t="shared" si="33"/>
        <v>N/A</v>
      </c>
      <c r="G179" s="29">
        <v>628656</v>
      </c>
      <c r="H179" s="27" t="str">
        <f t="shared" si="34"/>
        <v>N/A</v>
      </c>
      <c r="I179" s="8">
        <v>31.03</v>
      </c>
      <c r="J179" s="8">
        <v>-18.399999999999999</v>
      </c>
      <c r="K179" s="28" t="s">
        <v>736</v>
      </c>
      <c r="L179" s="111" t="str">
        <f t="shared" si="35"/>
        <v>Yes</v>
      </c>
    </row>
    <row r="180" spans="1:12" x14ac:dyDescent="0.25">
      <c r="A180" s="174" t="s">
        <v>515</v>
      </c>
      <c r="B180" s="22" t="s">
        <v>213</v>
      </c>
      <c r="C180" s="23">
        <v>4236</v>
      </c>
      <c r="D180" s="27" t="str">
        <f t="shared" si="32"/>
        <v>N/A</v>
      </c>
      <c r="E180" s="23">
        <v>5137</v>
      </c>
      <c r="F180" s="27" t="str">
        <f t="shared" si="33"/>
        <v>N/A</v>
      </c>
      <c r="G180" s="23">
        <v>4903</v>
      </c>
      <c r="H180" s="27" t="str">
        <f t="shared" si="34"/>
        <v>N/A</v>
      </c>
      <c r="I180" s="8">
        <v>21.27</v>
      </c>
      <c r="J180" s="8">
        <v>-4.5599999999999996</v>
      </c>
      <c r="K180" s="28" t="s">
        <v>736</v>
      </c>
      <c r="L180" s="111" t="str">
        <f t="shared" si="35"/>
        <v>Yes</v>
      </c>
    </row>
    <row r="181" spans="1:12" x14ac:dyDescent="0.25">
      <c r="A181" s="174" t="s">
        <v>1371</v>
      </c>
      <c r="B181" s="22" t="s">
        <v>213</v>
      </c>
      <c r="C181" s="29">
        <v>138.82058545999999</v>
      </c>
      <c r="D181" s="27" t="str">
        <f t="shared" si="32"/>
        <v>N/A</v>
      </c>
      <c r="E181" s="29">
        <v>149.99571734</v>
      </c>
      <c r="F181" s="27" t="str">
        <f t="shared" si="33"/>
        <v>N/A</v>
      </c>
      <c r="G181" s="29">
        <v>128.21864165</v>
      </c>
      <c r="H181" s="27" t="str">
        <f t="shared" si="34"/>
        <v>N/A</v>
      </c>
      <c r="I181" s="8">
        <v>8.0500000000000007</v>
      </c>
      <c r="J181" s="8">
        <v>-14.5</v>
      </c>
      <c r="K181" s="28" t="s">
        <v>736</v>
      </c>
      <c r="L181" s="111" t="str">
        <f t="shared" si="35"/>
        <v>Yes</v>
      </c>
    </row>
    <row r="182" spans="1:12" ht="25" x14ac:dyDescent="0.25">
      <c r="A182" s="174" t="s">
        <v>1372</v>
      </c>
      <c r="B182" s="22" t="s">
        <v>213</v>
      </c>
      <c r="C182" s="29">
        <v>0</v>
      </c>
      <c r="D182" s="27" t="str">
        <f t="shared" si="32"/>
        <v>N/A</v>
      </c>
      <c r="E182" s="29">
        <v>0</v>
      </c>
      <c r="F182" s="27" t="str">
        <f t="shared" si="33"/>
        <v>N/A</v>
      </c>
      <c r="G182" s="29">
        <v>0</v>
      </c>
      <c r="H182" s="27" t="str">
        <f t="shared" si="34"/>
        <v>N/A</v>
      </c>
      <c r="I182" s="8" t="s">
        <v>1748</v>
      </c>
      <c r="J182" s="8" t="s">
        <v>1748</v>
      </c>
      <c r="K182" s="28" t="s">
        <v>736</v>
      </c>
      <c r="L182" s="111" t="str">
        <f t="shared" si="35"/>
        <v>N/A</v>
      </c>
    </row>
    <row r="183" spans="1:12" x14ac:dyDescent="0.25">
      <c r="A183" s="174" t="s">
        <v>516</v>
      </c>
      <c r="B183" s="22" t="s">
        <v>213</v>
      </c>
      <c r="C183" s="23">
        <v>0</v>
      </c>
      <c r="D183" s="27" t="str">
        <f t="shared" si="32"/>
        <v>N/A</v>
      </c>
      <c r="E183" s="23">
        <v>0</v>
      </c>
      <c r="F183" s="27" t="str">
        <f t="shared" si="33"/>
        <v>N/A</v>
      </c>
      <c r="G183" s="23">
        <v>0</v>
      </c>
      <c r="H183" s="27" t="str">
        <f t="shared" si="34"/>
        <v>N/A</v>
      </c>
      <c r="I183" s="8" t="s">
        <v>1748</v>
      </c>
      <c r="J183" s="8" t="s">
        <v>1748</v>
      </c>
      <c r="K183" s="28" t="s">
        <v>736</v>
      </c>
      <c r="L183" s="111" t="str">
        <f t="shared" si="35"/>
        <v>N/A</v>
      </c>
    </row>
    <row r="184" spans="1:12" x14ac:dyDescent="0.25">
      <c r="A184" s="174" t="s">
        <v>1373</v>
      </c>
      <c r="B184" s="22" t="s">
        <v>213</v>
      </c>
      <c r="C184" s="29" t="s">
        <v>1748</v>
      </c>
      <c r="D184" s="27" t="str">
        <f t="shared" si="32"/>
        <v>N/A</v>
      </c>
      <c r="E184" s="29" t="s">
        <v>1748</v>
      </c>
      <c r="F184" s="27" t="str">
        <f t="shared" si="33"/>
        <v>N/A</v>
      </c>
      <c r="G184" s="29" t="s">
        <v>1748</v>
      </c>
      <c r="H184" s="27" t="str">
        <f t="shared" si="34"/>
        <v>N/A</v>
      </c>
      <c r="I184" s="8" t="s">
        <v>1748</v>
      </c>
      <c r="J184" s="8" t="s">
        <v>1748</v>
      </c>
      <c r="K184" s="28" t="s">
        <v>736</v>
      </c>
      <c r="L184" s="111" t="str">
        <f t="shared" si="35"/>
        <v>N/A</v>
      </c>
    </row>
    <row r="185" spans="1:12" ht="25" x14ac:dyDescent="0.25">
      <c r="A185" s="174" t="s">
        <v>1374</v>
      </c>
      <c r="B185" s="22" t="s">
        <v>213</v>
      </c>
      <c r="C185" s="29">
        <v>476646282</v>
      </c>
      <c r="D185" s="27" t="str">
        <f t="shared" si="32"/>
        <v>N/A</v>
      </c>
      <c r="E185" s="29">
        <v>520648899</v>
      </c>
      <c r="F185" s="27" t="str">
        <f t="shared" si="33"/>
        <v>N/A</v>
      </c>
      <c r="G185" s="29">
        <v>557020480</v>
      </c>
      <c r="H185" s="27" t="str">
        <f t="shared" si="34"/>
        <v>N/A</v>
      </c>
      <c r="I185" s="8">
        <v>9.2319999999999993</v>
      </c>
      <c r="J185" s="8">
        <v>6.9859999999999998</v>
      </c>
      <c r="K185" s="28" t="s">
        <v>736</v>
      </c>
      <c r="L185" s="111" t="str">
        <f t="shared" si="35"/>
        <v>Yes</v>
      </c>
    </row>
    <row r="186" spans="1:12" ht="25" x14ac:dyDescent="0.25">
      <c r="A186" s="174" t="s">
        <v>517</v>
      </c>
      <c r="B186" s="22" t="s">
        <v>213</v>
      </c>
      <c r="C186" s="23">
        <v>10642</v>
      </c>
      <c r="D186" s="27" t="str">
        <f t="shared" si="32"/>
        <v>N/A</v>
      </c>
      <c r="E186" s="23">
        <v>11463</v>
      </c>
      <c r="F186" s="27" t="str">
        <f t="shared" si="33"/>
        <v>N/A</v>
      </c>
      <c r="G186" s="23">
        <v>15174</v>
      </c>
      <c r="H186" s="27" t="str">
        <f t="shared" si="34"/>
        <v>N/A</v>
      </c>
      <c r="I186" s="8">
        <v>7.7149999999999999</v>
      </c>
      <c r="J186" s="8">
        <v>32.369999999999997</v>
      </c>
      <c r="K186" s="28" t="s">
        <v>736</v>
      </c>
      <c r="L186" s="111" t="str">
        <f t="shared" si="35"/>
        <v>No</v>
      </c>
    </row>
    <row r="187" spans="1:12" ht="25" x14ac:dyDescent="0.25">
      <c r="A187" s="174" t="s">
        <v>1375</v>
      </c>
      <c r="B187" s="22" t="s">
        <v>213</v>
      </c>
      <c r="C187" s="29">
        <v>44789.163879</v>
      </c>
      <c r="D187" s="27" t="str">
        <f t="shared" si="32"/>
        <v>N/A</v>
      </c>
      <c r="E187" s="29">
        <v>45419.951059999999</v>
      </c>
      <c r="F187" s="27" t="str">
        <f t="shared" si="33"/>
        <v>N/A</v>
      </c>
      <c r="G187" s="29">
        <v>36708.875708</v>
      </c>
      <c r="H187" s="27" t="str">
        <f t="shared" si="34"/>
        <v>N/A</v>
      </c>
      <c r="I187" s="8">
        <v>1.4079999999999999</v>
      </c>
      <c r="J187" s="8">
        <v>-19.2</v>
      </c>
      <c r="K187" s="28" t="s">
        <v>736</v>
      </c>
      <c r="L187" s="111" t="str">
        <f t="shared" si="35"/>
        <v>Yes</v>
      </c>
    </row>
    <row r="188" spans="1:12" x14ac:dyDescent="0.25">
      <c r="A188" s="143" t="s">
        <v>1376</v>
      </c>
      <c r="B188" s="22" t="s">
        <v>213</v>
      </c>
      <c r="C188" s="29">
        <v>583499038</v>
      </c>
      <c r="D188" s="27" t="str">
        <f t="shared" ref="D188:D203" si="36">IF($B188="N/A","N/A",IF(C188&gt;10,"No",IF(C188&lt;-10,"No","Yes")))</f>
        <v>N/A</v>
      </c>
      <c r="E188" s="29">
        <v>636334998</v>
      </c>
      <c r="F188" s="27" t="str">
        <f t="shared" ref="F188:F203" si="37">IF($B188="N/A","N/A",IF(E188&gt;10,"No",IF(E188&lt;-10,"No","Yes")))</f>
        <v>N/A</v>
      </c>
      <c r="G188" s="29">
        <v>676229829</v>
      </c>
      <c r="H188" s="27" t="str">
        <f t="shared" ref="H188:H203" si="38">IF($B188="N/A","N/A",IF(G188&gt;10,"No",IF(G188&lt;-10,"No","Yes")))</f>
        <v>N/A</v>
      </c>
      <c r="I188" s="8">
        <v>9.0549999999999997</v>
      </c>
      <c r="J188" s="8">
        <v>6.2690000000000001</v>
      </c>
      <c r="K188" s="28" t="s">
        <v>736</v>
      </c>
      <c r="L188" s="111" t="str">
        <f t="shared" ref="L188:L203" si="39">IF(J188="Div by 0", "N/A", IF(K188="N/A","N/A", IF(J188&gt;VALUE(MID(K188,1,2)), "No", IF(J188&lt;-1*VALUE(MID(K188,1,2)), "No", "Yes"))))</f>
        <v>Yes</v>
      </c>
    </row>
    <row r="189" spans="1:12" x14ac:dyDescent="0.25">
      <c r="A189" s="143" t="s">
        <v>1473</v>
      </c>
      <c r="B189" s="22" t="s">
        <v>213</v>
      </c>
      <c r="C189" s="23">
        <v>18035</v>
      </c>
      <c r="D189" s="27" t="str">
        <f t="shared" si="36"/>
        <v>N/A</v>
      </c>
      <c r="E189" s="23">
        <v>19860</v>
      </c>
      <c r="F189" s="27" t="str">
        <f t="shared" si="37"/>
        <v>N/A</v>
      </c>
      <c r="G189" s="23">
        <v>20661</v>
      </c>
      <c r="H189" s="27" t="str">
        <f t="shared" si="38"/>
        <v>N/A</v>
      </c>
      <c r="I189" s="8">
        <v>10.119999999999999</v>
      </c>
      <c r="J189" s="8">
        <v>4.0330000000000004</v>
      </c>
      <c r="K189" s="28" t="s">
        <v>736</v>
      </c>
      <c r="L189" s="111" t="str">
        <f t="shared" si="39"/>
        <v>Yes</v>
      </c>
    </row>
    <row r="190" spans="1:12" x14ac:dyDescent="0.25">
      <c r="A190" s="143" t="s">
        <v>1474</v>
      </c>
      <c r="B190" s="22" t="s">
        <v>213</v>
      </c>
      <c r="C190" s="29">
        <v>32353.703244</v>
      </c>
      <c r="D190" s="27" t="str">
        <f t="shared" si="36"/>
        <v>N/A</v>
      </c>
      <c r="E190" s="29">
        <v>32041.03716</v>
      </c>
      <c r="F190" s="27" t="str">
        <f t="shared" si="37"/>
        <v>N/A</v>
      </c>
      <c r="G190" s="29">
        <v>32729.77247</v>
      </c>
      <c r="H190" s="27" t="str">
        <f t="shared" si="38"/>
        <v>N/A</v>
      </c>
      <c r="I190" s="8">
        <v>-0.96599999999999997</v>
      </c>
      <c r="J190" s="8">
        <v>2.15</v>
      </c>
      <c r="K190" s="28" t="s">
        <v>736</v>
      </c>
      <c r="L190" s="111" t="str">
        <f t="shared" si="39"/>
        <v>Yes</v>
      </c>
    </row>
    <row r="191" spans="1:12" x14ac:dyDescent="0.25">
      <c r="A191" s="143" t="s">
        <v>1475</v>
      </c>
      <c r="B191" s="22" t="s">
        <v>213</v>
      </c>
      <c r="C191" s="29">
        <v>22983.144399000001</v>
      </c>
      <c r="D191" s="27" t="str">
        <f t="shared" si="36"/>
        <v>N/A</v>
      </c>
      <c r="E191" s="29">
        <v>23423.569667</v>
      </c>
      <c r="F191" s="27" t="str">
        <f t="shared" si="37"/>
        <v>N/A</v>
      </c>
      <c r="G191" s="29">
        <v>24216.2484</v>
      </c>
      <c r="H191" s="27" t="str">
        <f t="shared" si="38"/>
        <v>N/A</v>
      </c>
      <c r="I191" s="8">
        <v>1.9159999999999999</v>
      </c>
      <c r="J191" s="8">
        <v>3.3839999999999999</v>
      </c>
      <c r="K191" s="28" t="s">
        <v>736</v>
      </c>
      <c r="L191" s="111" t="str">
        <f t="shared" si="39"/>
        <v>Yes</v>
      </c>
    </row>
    <row r="192" spans="1:12" x14ac:dyDescent="0.25">
      <c r="A192" s="143" t="s">
        <v>1476</v>
      </c>
      <c r="B192" s="22" t="s">
        <v>213</v>
      </c>
      <c r="C192" s="29">
        <v>40525.112754000002</v>
      </c>
      <c r="D192" s="27" t="str">
        <f t="shared" si="36"/>
        <v>N/A</v>
      </c>
      <c r="E192" s="29">
        <v>39891.308627999999</v>
      </c>
      <c r="F192" s="27" t="str">
        <f t="shared" si="37"/>
        <v>N/A</v>
      </c>
      <c r="G192" s="29">
        <v>40778.263230999997</v>
      </c>
      <c r="H192" s="27" t="str">
        <f t="shared" si="38"/>
        <v>N/A</v>
      </c>
      <c r="I192" s="8">
        <v>-1.56</v>
      </c>
      <c r="J192" s="8">
        <v>2.2229999999999999</v>
      </c>
      <c r="K192" s="28" t="s">
        <v>736</v>
      </c>
      <c r="L192" s="111" t="str">
        <f t="shared" si="39"/>
        <v>Yes</v>
      </c>
    </row>
    <row r="193" spans="1:12" x14ac:dyDescent="0.25">
      <c r="A193" s="174" t="s">
        <v>1477</v>
      </c>
      <c r="B193" s="22" t="s">
        <v>213</v>
      </c>
      <c r="C193" s="5">
        <v>22.196649887</v>
      </c>
      <c r="D193" s="27" t="str">
        <f t="shared" si="36"/>
        <v>N/A</v>
      </c>
      <c r="E193" s="5">
        <v>23.488504116000001</v>
      </c>
      <c r="F193" s="27" t="str">
        <f t="shared" si="37"/>
        <v>N/A</v>
      </c>
      <c r="G193" s="5">
        <v>23.609333577000001</v>
      </c>
      <c r="H193" s="27" t="str">
        <f t="shared" si="38"/>
        <v>N/A</v>
      </c>
      <c r="I193" s="8">
        <v>5.82</v>
      </c>
      <c r="J193" s="8">
        <v>0.51439999999999997</v>
      </c>
      <c r="K193" s="28" t="s">
        <v>736</v>
      </c>
      <c r="L193" s="111" t="str">
        <f t="shared" si="39"/>
        <v>Yes</v>
      </c>
    </row>
    <row r="194" spans="1:12" x14ac:dyDescent="0.25">
      <c r="A194" s="174" t="s">
        <v>1478</v>
      </c>
      <c r="B194" s="22" t="s">
        <v>213</v>
      </c>
      <c r="C194" s="5">
        <v>17.795000546000001</v>
      </c>
      <c r="D194" s="27" t="str">
        <f t="shared" si="36"/>
        <v>N/A</v>
      </c>
      <c r="E194" s="5">
        <v>19.224315140000002</v>
      </c>
      <c r="F194" s="27" t="str">
        <f t="shared" si="37"/>
        <v>N/A</v>
      </c>
      <c r="G194" s="5">
        <v>19.504631494000002</v>
      </c>
      <c r="H194" s="27" t="str">
        <f t="shared" si="38"/>
        <v>N/A</v>
      </c>
      <c r="I194" s="8">
        <v>8.032</v>
      </c>
      <c r="J194" s="8">
        <v>1.458</v>
      </c>
      <c r="K194" s="28" t="s">
        <v>736</v>
      </c>
      <c r="L194" s="111" t="str">
        <f t="shared" si="39"/>
        <v>Yes</v>
      </c>
    </row>
    <row r="195" spans="1:12" x14ac:dyDescent="0.25">
      <c r="A195" s="174" t="s">
        <v>1479</v>
      </c>
      <c r="B195" s="22" t="s">
        <v>213</v>
      </c>
      <c r="C195" s="5">
        <v>31.433182699</v>
      </c>
      <c r="D195" s="27" t="str">
        <f t="shared" si="36"/>
        <v>N/A</v>
      </c>
      <c r="E195" s="5">
        <v>33.489260143000003</v>
      </c>
      <c r="F195" s="27" t="str">
        <f t="shared" si="37"/>
        <v>N/A</v>
      </c>
      <c r="G195" s="5">
        <v>33.890372231999997</v>
      </c>
      <c r="H195" s="27" t="str">
        <f t="shared" si="38"/>
        <v>N/A</v>
      </c>
      <c r="I195" s="8">
        <v>6.5410000000000004</v>
      </c>
      <c r="J195" s="8">
        <v>1.198</v>
      </c>
      <c r="K195" s="28" t="s">
        <v>736</v>
      </c>
      <c r="L195" s="111" t="str">
        <f t="shared" si="39"/>
        <v>Yes</v>
      </c>
    </row>
    <row r="196" spans="1:12" x14ac:dyDescent="0.25">
      <c r="A196" s="143" t="s">
        <v>1388</v>
      </c>
      <c r="B196" s="22" t="s">
        <v>213</v>
      </c>
      <c r="C196" s="29">
        <v>476646282</v>
      </c>
      <c r="D196" s="27" t="str">
        <f t="shared" si="36"/>
        <v>N/A</v>
      </c>
      <c r="E196" s="29">
        <v>520648899</v>
      </c>
      <c r="F196" s="27" t="str">
        <f t="shared" si="37"/>
        <v>N/A</v>
      </c>
      <c r="G196" s="29">
        <v>557020480</v>
      </c>
      <c r="H196" s="27" t="str">
        <f t="shared" si="38"/>
        <v>N/A</v>
      </c>
      <c r="I196" s="8">
        <v>9.2319999999999993</v>
      </c>
      <c r="J196" s="8">
        <v>6.9859999999999998</v>
      </c>
      <c r="K196" s="28" t="s">
        <v>736</v>
      </c>
      <c r="L196" s="111" t="str">
        <f t="shared" si="39"/>
        <v>Yes</v>
      </c>
    </row>
    <row r="197" spans="1:12" x14ac:dyDescent="0.25">
      <c r="A197" s="143" t="s">
        <v>1480</v>
      </c>
      <c r="B197" s="22" t="s">
        <v>213</v>
      </c>
      <c r="C197" s="23">
        <v>10642</v>
      </c>
      <c r="D197" s="27" t="str">
        <f t="shared" si="36"/>
        <v>N/A</v>
      </c>
      <c r="E197" s="23">
        <v>11463</v>
      </c>
      <c r="F197" s="27" t="str">
        <f t="shared" si="37"/>
        <v>N/A</v>
      </c>
      <c r="G197" s="23">
        <v>15174</v>
      </c>
      <c r="H197" s="27" t="str">
        <f t="shared" si="38"/>
        <v>N/A</v>
      </c>
      <c r="I197" s="8">
        <v>7.7149999999999999</v>
      </c>
      <c r="J197" s="8">
        <v>32.369999999999997</v>
      </c>
      <c r="K197" s="28" t="s">
        <v>736</v>
      </c>
      <c r="L197" s="111" t="str">
        <f t="shared" si="39"/>
        <v>No</v>
      </c>
    </row>
    <row r="198" spans="1:12" ht="25" x14ac:dyDescent="0.25">
      <c r="A198" s="143" t="s">
        <v>1481</v>
      </c>
      <c r="B198" s="22" t="s">
        <v>213</v>
      </c>
      <c r="C198" s="29">
        <v>44789.163879</v>
      </c>
      <c r="D198" s="27" t="str">
        <f t="shared" si="36"/>
        <v>N/A</v>
      </c>
      <c r="E198" s="29">
        <v>45419.951059999999</v>
      </c>
      <c r="F198" s="27" t="str">
        <f t="shared" si="37"/>
        <v>N/A</v>
      </c>
      <c r="G198" s="29">
        <v>36708.875708</v>
      </c>
      <c r="H198" s="27" t="str">
        <f t="shared" si="38"/>
        <v>N/A</v>
      </c>
      <c r="I198" s="8">
        <v>1.4079999999999999</v>
      </c>
      <c r="J198" s="8">
        <v>-19.2</v>
      </c>
      <c r="K198" s="28" t="s">
        <v>736</v>
      </c>
      <c r="L198" s="111" t="str">
        <f t="shared" si="39"/>
        <v>Yes</v>
      </c>
    </row>
    <row r="199" spans="1:12" ht="25" x14ac:dyDescent="0.25">
      <c r="A199" s="143" t="s">
        <v>1482</v>
      </c>
      <c r="B199" s="22" t="s">
        <v>213</v>
      </c>
      <c r="C199" s="29">
        <v>32288.592925000001</v>
      </c>
      <c r="D199" s="27" t="str">
        <f t="shared" si="36"/>
        <v>N/A</v>
      </c>
      <c r="E199" s="29">
        <v>33077.193972000001</v>
      </c>
      <c r="F199" s="27" t="str">
        <f t="shared" si="37"/>
        <v>N/A</v>
      </c>
      <c r="G199" s="29">
        <v>22938.830039</v>
      </c>
      <c r="H199" s="27" t="str">
        <f t="shared" si="38"/>
        <v>N/A</v>
      </c>
      <c r="I199" s="8">
        <v>2.4420000000000002</v>
      </c>
      <c r="J199" s="8">
        <v>-30.7</v>
      </c>
      <c r="K199" s="28" t="s">
        <v>736</v>
      </c>
      <c r="L199" s="111" t="str">
        <f t="shared" si="39"/>
        <v>No</v>
      </c>
    </row>
    <row r="200" spans="1:12" ht="25" x14ac:dyDescent="0.25">
      <c r="A200" s="143" t="s">
        <v>1483</v>
      </c>
      <c r="B200" s="22" t="s">
        <v>213</v>
      </c>
      <c r="C200" s="29">
        <v>51143.973807000002</v>
      </c>
      <c r="D200" s="27" t="str">
        <f t="shared" si="36"/>
        <v>N/A</v>
      </c>
      <c r="E200" s="29">
        <v>52404.698662000003</v>
      </c>
      <c r="F200" s="27" t="str">
        <f t="shared" si="37"/>
        <v>N/A</v>
      </c>
      <c r="G200" s="29">
        <v>47590.364109000002</v>
      </c>
      <c r="H200" s="27" t="str">
        <f t="shared" si="38"/>
        <v>N/A</v>
      </c>
      <c r="I200" s="8">
        <v>2.4649999999999999</v>
      </c>
      <c r="J200" s="8">
        <v>-9.19</v>
      </c>
      <c r="K200" s="28" t="s">
        <v>736</v>
      </c>
      <c r="L200" s="111" t="str">
        <f t="shared" si="39"/>
        <v>Yes</v>
      </c>
    </row>
    <row r="201" spans="1:12" ht="25" x14ac:dyDescent="0.25">
      <c r="A201" s="143" t="s">
        <v>1484</v>
      </c>
      <c r="B201" s="22" t="s">
        <v>213</v>
      </c>
      <c r="C201" s="5">
        <v>13.097684952</v>
      </c>
      <c r="D201" s="27" t="str">
        <f t="shared" si="36"/>
        <v>N/A</v>
      </c>
      <c r="E201" s="5">
        <v>13.557337496000001</v>
      </c>
      <c r="F201" s="27" t="str">
        <f t="shared" si="37"/>
        <v>N/A</v>
      </c>
      <c r="G201" s="5">
        <v>17.339336320000001</v>
      </c>
      <c r="H201" s="27" t="str">
        <f t="shared" si="38"/>
        <v>N/A</v>
      </c>
      <c r="I201" s="8">
        <v>3.5089999999999999</v>
      </c>
      <c r="J201" s="8">
        <v>27.9</v>
      </c>
      <c r="K201" s="28" t="s">
        <v>736</v>
      </c>
      <c r="L201" s="111" t="str">
        <f t="shared" si="39"/>
        <v>Yes</v>
      </c>
    </row>
    <row r="202" spans="1:12" ht="25" x14ac:dyDescent="0.25">
      <c r="A202" s="143" t="s">
        <v>1485</v>
      </c>
      <c r="B202" s="22" t="s">
        <v>213</v>
      </c>
      <c r="C202" s="5">
        <v>7.7764436197000002</v>
      </c>
      <c r="D202" s="27" t="str">
        <f t="shared" si="36"/>
        <v>N/A</v>
      </c>
      <c r="E202" s="5">
        <v>8.6294416244000001</v>
      </c>
      <c r="F202" s="27" t="str">
        <f t="shared" si="37"/>
        <v>N/A</v>
      </c>
      <c r="G202" s="5">
        <v>13.44744261</v>
      </c>
      <c r="H202" s="27" t="str">
        <f t="shared" si="38"/>
        <v>N/A</v>
      </c>
      <c r="I202" s="8">
        <v>10.97</v>
      </c>
      <c r="J202" s="8">
        <v>55.83</v>
      </c>
      <c r="K202" s="28" t="s">
        <v>736</v>
      </c>
      <c r="L202" s="111" t="str">
        <f t="shared" si="39"/>
        <v>No</v>
      </c>
    </row>
    <row r="203" spans="1:12" ht="25" x14ac:dyDescent="0.25">
      <c r="A203" s="179" t="s">
        <v>1486</v>
      </c>
      <c r="B203" s="119" t="s">
        <v>213</v>
      </c>
      <c r="C203" s="120">
        <v>22.798579729</v>
      </c>
      <c r="D203" s="151" t="str">
        <f t="shared" si="36"/>
        <v>N/A</v>
      </c>
      <c r="E203" s="120">
        <v>23.306284805000001</v>
      </c>
      <c r="F203" s="151" t="str">
        <f t="shared" si="37"/>
        <v>N/A</v>
      </c>
      <c r="G203" s="120">
        <v>26.605936862</v>
      </c>
      <c r="H203" s="151" t="str">
        <f t="shared" si="38"/>
        <v>N/A</v>
      </c>
      <c r="I203" s="152">
        <v>2.2269999999999999</v>
      </c>
      <c r="J203" s="152">
        <v>14.16</v>
      </c>
      <c r="K203" s="167" t="s">
        <v>736</v>
      </c>
      <c r="L203" s="122" t="str">
        <f t="shared" si="39"/>
        <v>Yes</v>
      </c>
    </row>
    <row r="204" spans="1:12" x14ac:dyDescent="0.25">
      <c r="A204" s="197" t="s">
        <v>1633</v>
      </c>
      <c r="B204" s="198"/>
      <c r="C204" s="198"/>
      <c r="D204" s="198"/>
      <c r="E204" s="198"/>
      <c r="F204" s="198"/>
      <c r="G204" s="198"/>
      <c r="H204" s="198"/>
      <c r="I204" s="198"/>
      <c r="J204" s="198"/>
      <c r="K204" s="198"/>
      <c r="L204" s="199"/>
    </row>
    <row r="205" spans="1:12" x14ac:dyDescent="0.25">
      <c r="A205" s="192" t="s">
        <v>1631</v>
      </c>
      <c r="B205" s="193"/>
      <c r="C205" s="193"/>
      <c r="D205" s="193"/>
      <c r="E205" s="193"/>
      <c r="F205" s="193"/>
      <c r="G205" s="193"/>
      <c r="H205" s="193"/>
      <c r="I205" s="193"/>
      <c r="J205" s="193"/>
      <c r="K205" s="193"/>
      <c r="L205" s="194"/>
    </row>
    <row r="206" spans="1:12" s="13" customFormat="1" x14ac:dyDescent="0.25">
      <c r="A206" s="195" t="s">
        <v>1732</v>
      </c>
      <c r="B206" s="195"/>
      <c r="C206" s="195"/>
      <c r="D206" s="195"/>
      <c r="E206" s="195"/>
      <c r="F206" s="195"/>
      <c r="G206" s="195"/>
      <c r="H206" s="195"/>
      <c r="I206" s="195"/>
      <c r="J206" s="195"/>
      <c r="K206" s="195"/>
      <c r="L206" s="196"/>
    </row>
    <row r="207" spans="1:12" x14ac:dyDescent="0.25">
      <c r="A207" s="33"/>
      <c r="B207" s="30"/>
    </row>
    <row r="208" spans="1:12" x14ac:dyDescent="0.25">
      <c r="A208" s="2"/>
      <c r="B208" s="30"/>
    </row>
    <row r="209" spans="1:2" x14ac:dyDescent="0.25">
      <c r="A209" s="2"/>
      <c r="B209" s="30"/>
    </row>
    <row r="210" spans="1:2" x14ac:dyDescent="0.25">
      <c r="A210" s="33"/>
      <c r="B210" s="30"/>
    </row>
    <row r="211" spans="1:2" x14ac:dyDescent="0.25">
      <c r="A211" s="35"/>
      <c r="B211" s="30"/>
    </row>
    <row r="212" spans="1:2" x14ac:dyDescent="0.25">
      <c r="A212" s="35"/>
      <c r="B212" s="33"/>
    </row>
    <row r="213" spans="1:2" x14ac:dyDescent="0.25">
      <c r="A213" s="35"/>
      <c r="B213" s="33"/>
    </row>
    <row r="214" spans="1:2" x14ac:dyDescent="0.25">
      <c r="A214" s="35"/>
      <c r="B214" s="33"/>
    </row>
    <row r="215" spans="1:2" x14ac:dyDescent="0.25">
      <c r="A215" s="35"/>
      <c r="B215" s="33"/>
    </row>
    <row r="216" spans="1:2" x14ac:dyDescent="0.25">
      <c r="A216" s="35"/>
      <c r="B216" s="33"/>
    </row>
    <row r="217" spans="1:2" x14ac:dyDescent="0.25">
      <c r="A217" s="35"/>
      <c r="B217" s="33"/>
    </row>
    <row r="218" spans="1:2" x14ac:dyDescent="0.25">
      <c r="A218" s="35"/>
      <c r="B218" s="33"/>
    </row>
    <row r="219" spans="1:2" x14ac:dyDescent="0.25">
      <c r="A219" s="33"/>
      <c r="B219" s="33"/>
    </row>
    <row r="220" spans="1:2" x14ac:dyDescent="0.25">
      <c r="A220" s="33"/>
    </row>
    <row r="221" spans="1:2" x14ac:dyDescent="0.25">
      <c r="A221" s="33"/>
    </row>
    <row r="222" spans="1:2" x14ac:dyDescent="0.25">
      <c r="A222" s="33"/>
    </row>
    <row r="223" spans="1:2" x14ac:dyDescent="0.25">
      <c r="A223" s="33"/>
    </row>
    <row r="224" spans="1:2" x14ac:dyDescent="0.25">
      <c r="A224" s="33"/>
    </row>
    <row r="225" spans="1:1" x14ac:dyDescent="0.25">
      <c r="A225" s="33"/>
    </row>
    <row r="226" spans="1:1" x14ac:dyDescent="0.25">
      <c r="A226" s="33"/>
    </row>
  </sheetData>
  <mergeCells count="7">
    <mergeCell ref="A206:L206"/>
    <mergeCell ref="A2:L2"/>
    <mergeCell ref="A204:L204"/>
    <mergeCell ref="A205:L205"/>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rowBreaks count="2" manualBreakCount="2">
    <brk id="46" max="16383" man="1"/>
    <brk id="152" max="16383" man="1"/>
  </rowBreaks>
  <tableParts count="1">
    <tablePart r:id="rId2"/>
  </tablePart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L267"/>
  <sheetViews>
    <sheetView zoomScaleNormal="100" zoomScaleSheetLayoutView="80" workbookViewId="0">
      <pane xSplit="2" ySplit="5" topLeftCell="F248" activePane="bottomRight" state="frozen"/>
      <selection activeCell="A3" sqref="A3:K3"/>
      <selection pane="topRight" activeCell="A3" sqref="A3:K3"/>
      <selection pane="bottomLeft" activeCell="A3" sqref="A3:K3"/>
      <selection pane="bottomRight" activeCell="A3" sqref="A3:L3"/>
    </sheetView>
  </sheetViews>
  <sheetFormatPr defaultColWidth="9.1796875" defaultRowHeight="12.5" x14ac:dyDescent="0.25"/>
  <cols>
    <col min="1" max="1" width="77.26953125" style="34" customWidth="1"/>
    <col min="2" max="2" width="16.81640625" style="34"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26.81640625" style="13" customWidth="1"/>
    <col min="12" max="12" width="24.453125" style="26" customWidth="1"/>
    <col min="13" max="16384" width="9.1796875" style="26"/>
  </cols>
  <sheetData>
    <row r="1" spans="1:12" s="12" customFormat="1" ht="18.75" customHeight="1" x14ac:dyDescent="0.25">
      <c r="A1" s="183" t="s">
        <v>1726</v>
      </c>
      <c r="B1" s="184"/>
      <c r="C1" s="184"/>
      <c r="D1" s="184"/>
      <c r="E1" s="184"/>
      <c r="F1" s="184"/>
      <c r="G1" s="184"/>
      <c r="H1" s="184"/>
      <c r="I1" s="184"/>
      <c r="J1" s="184"/>
      <c r="K1" s="184"/>
      <c r="L1" s="185"/>
    </row>
    <row r="2" spans="1:12" s="13" customFormat="1" ht="50.25" customHeight="1" x14ac:dyDescent="0.3">
      <c r="A2" s="206" t="s">
        <v>1596</v>
      </c>
      <c r="B2" s="207"/>
      <c r="C2" s="207"/>
      <c r="D2" s="207"/>
      <c r="E2" s="207"/>
      <c r="F2" s="207"/>
      <c r="G2" s="207"/>
      <c r="H2" s="207"/>
      <c r="I2" s="207"/>
      <c r="J2" s="207"/>
      <c r="K2" s="207"/>
      <c r="L2" s="208"/>
    </row>
    <row r="3" spans="1:12" s="13" customFormat="1" ht="13" x14ac:dyDescent="0.3">
      <c r="A3" s="189" t="s">
        <v>1747</v>
      </c>
      <c r="B3" s="190"/>
      <c r="C3" s="190"/>
      <c r="D3" s="190"/>
      <c r="E3" s="190"/>
      <c r="F3" s="190"/>
      <c r="G3" s="190"/>
      <c r="H3" s="190"/>
      <c r="I3" s="190"/>
      <c r="J3" s="190"/>
      <c r="K3" s="190"/>
      <c r="L3" s="191"/>
    </row>
    <row r="4" spans="1:12" s="13" customFormat="1" ht="13" x14ac:dyDescent="0.3">
      <c r="A4" s="203" t="s">
        <v>648</v>
      </c>
      <c r="B4" s="204"/>
      <c r="C4" s="204"/>
      <c r="D4" s="204"/>
      <c r="E4" s="204"/>
      <c r="F4" s="204"/>
      <c r="G4" s="204"/>
      <c r="H4" s="204"/>
      <c r="I4" s="204"/>
      <c r="J4" s="204"/>
      <c r="K4" s="204"/>
      <c r="L4" s="205"/>
    </row>
    <row r="5" spans="1:12" ht="52" x14ac:dyDescent="0.3">
      <c r="A5" s="146" t="s">
        <v>11</v>
      </c>
      <c r="B5" s="115" t="s">
        <v>212</v>
      </c>
      <c r="C5" s="115" t="s">
        <v>649</v>
      </c>
      <c r="D5" s="115" t="s">
        <v>1724</v>
      </c>
      <c r="E5" s="115" t="s">
        <v>1694</v>
      </c>
      <c r="F5" s="115" t="s">
        <v>1721</v>
      </c>
      <c r="G5" s="115" t="s">
        <v>1718</v>
      </c>
      <c r="H5" s="115" t="s">
        <v>1719</v>
      </c>
      <c r="I5" s="147" t="s">
        <v>1725</v>
      </c>
      <c r="J5" s="147" t="s">
        <v>1722</v>
      </c>
      <c r="K5" s="148" t="s">
        <v>741</v>
      </c>
      <c r="L5" s="149" t="s">
        <v>740</v>
      </c>
    </row>
    <row r="6" spans="1:12" x14ac:dyDescent="0.25">
      <c r="A6" s="110" t="s">
        <v>9</v>
      </c>
      <c r="B6" s="22" t="s">
        <v>213</v>
      </c>
      <c r="C6" s="23">
        <v>134337</v>
      </c>
      <c r="D6" s="27" t="str">
        <f>IF($B6="N/A","N/A",IF(C6&gt;10,"No",IF(C6&lt;-10,"No","Yes")))</f>
        <v>N/A</v>
      </c>
      <c r="E6" s="23">
        <v>134804</v>
      </c>
      <c r="F6" s="27" t="str">
        <f>IF($B6="N/A","N/A",IF(E6&gt;10,"No",IF(E6&lt;-10,"No","Yes")))</f>
        <v>N/A</v>
      </c>
      <c r="G6" s="23">
        <v>136517</v>
      </c>
      <c r="H6" s="27" t="str">
        <f>IF($B6="N/A","N/A",IF(G6&gt;10,"No",IF(G6&lt;-10,"No","Yes")))</f>
        <v>N/A</v>
      </c>
      <c r="I6" s="8">
        <v>0.34760000000000002</v>
      </c>
      <c r="J6" s="8">
        <v>1.2709999999999999</v>
      </c>
      <c r="K6" s="28" t="s">
        <v>736</v>
      </c>
      <c r="L6" s="111" t="str">
        <f t="shared" ref="L6:L46" si="0">IF(J6="Div by 0", "N/A", IF(K6="N/A","N/A", IF(J6&gt;VALUE(MID(K6,1,2)), "No", IF(J6&lt;-1*VALUE(MID(K6,1,2)), "No", "Yes"))))</f>
        <v>Yes</v>
      </c>
    </row>
    <row r="7" spans="1:12" x14ac:dyDescent="0.25">
      <c r="A7" s="174" t="s">
        <v>10</v>
      </c>
      <c r="B7" s="22" t="s">
        <v>213</v>
      </c>
      <c r="C7" s="23">
        <v>99067</v>
      </c>
      <c r="D7" s="27" t="str">
        <f>IF($B7="N/A","N/A",IF(C7&gt;10,"No",IF(C7&lt;-10,"No","Yes")))</f>
        <v>N/A</v>
      </c>
      <c r="E7" s="23">
        <v>100353</v>
      </c>
      <c r="F7" s="27" t="str">
        <f>IF($B7="N/A","N/A",IF(E7&gt;10,"No",IF(E7&lt;-10,"No","Yes")))</f>
        <v>N/A</v>
      </c>
      <c r="G7" s="23">
        <v>102550</v>
      </c>
      <c r="H7" s="27" t="str">
        <f>IF($B7="N/A","N/A",IF(G7&gt;10,"No",IF(G7&lt;-10,"No","Yes")))</f>
        <v>N/A</v>
      </c>
      <c r="I7" s="8">
        <v>1.298</v>
      </c>
      <c r="J7" s="8">
        <v>2.1890000000000001</v>
      </c>
      <c r="K7" s="28" t="s">
        <v>736</v>
      </c>
      <c r="L7" s="111" t="str">
        <f t="shared" si="0"/>
        <v>Yes</v>
      </c>
    </row>
    <row r="8" spans="1:12" x14ac:dyDescent="0.25">
      <c r="A8" s="174" t="s">
        <v>91</v>
      </c>
      <c r="B8" s="5" t="s">
        <v>297</v>
      </c>
      <c r="C8" s="4">
        <v>73.745133507999995</v>
      </c>
      <c r="D8" s="27" t="str">
        <f>IF($B8="N/A","N/A",IF(C8&gt;90,"No",IF(C8&lt;65,"No","Yes")))</f>
        <v>Yes</v>
      </c>
      <c r="E8" s="4">
        <v>74.443636686999994</v>
      </c>
      <c r="F8" s="27" t="str">
        <f>IF($B8="N/A","N/A",IF(E8&gt;90,"No",IF(E8&lt;65,"No","Yes")))</f>
        <v>Yes</v>
      </c>
      <c r="G8" s="4">
        <v>75.118849667000006</v>
      </c>
      <c r="H8" s="27" t="str">
        <f>IF($B8="N/A","N/A",IF(G8&gt;90,"No",IF(G8&lt;65,"No","Yes")))</f>
        <v>Yes</v>
      </c>
      <c r="I8" s="8">
        <v>0.94720000000000004</v>
      </c>
      <c r="J8" s="8">
        <v>0.90700000000000003</v>
      </c>
      <c r="K8" s="28" t="s">
        <v>736</v>
      </c>
      <c r="L8" s="111" t="str">
        <f t="shared" si="0"/>
        <v>Yes</v>
      </c>
    </row>
    <row r="9" spans="1:12" x14ac:dyDescent="0.25">
      <c r="A9" s="174" t="s">
        <v>92</v>
      </c>
      <c r="B9" s="5" t="s">
        <v>298</v>
      </c>
      <c r="C9" s="4">
        <v>89.897860284999993</v>
      </c>
      <c r="D9" s="27" t="str">
        <f>IF($B9="N/A","N/A",IF(C9&gt;100,"No",IF(C9&lt;90,"No","Yes")))</f>
        <v>No</v>
      </c>
      <c r="E9" s="4">
        <v>90.496651786000001</v>
      </c>
      <c r="F9" s="27" t="str">
        <f>IF($B9="N/A","N/A",IF(E9&gt;100,"No",IF(E9&lt;90,"No","Yes")))</f>
        <v>Yes</v>
      </c>
      <c r="G9" s="4">
        <v>90.710442517000004</v>
      </c>
      <c r="H9" s="27" t="str">
        <f>IF($B9="N/A","N/A",IF(G9&gt;100,"No",IF(G9&lt;90,"No","Yes")))</f>
        <v>Yes</v>
      </c>
      <c r="I9" s="8">
        <v>0.66610000000000003</v>
      </c>
      <c r="J9" s="8">
        <v>0.23619999999999999</v>
      </c>
      <c r="K9" s="28" t="s">
        <v>736</v>
      </c>
      <c r="L9" s="111" t="str">
        <f t="shared" si="0"/>
        <v>Yes</v>
      </c>
    </row>
    <row r="10" spans="1:12" x14ac:dyDescent="0.25">
      <c r="A10" s="174" t="s">
        <v>93</v>
      </c>
      <c r="B10" s="5" t="s">
        <v>299</v>
      </c>
      <c r="C10" s="4">
        <v>87.015521888999999</v>
      </c>
      <c r="D10" s="27" t="str">
        <f>IF($B10="N/A","N/A",IF(C10&gt;100,"No",IF(C10&lt;85,"No","Yes")))</f>
        <v>Yes</v>
      </c>
      <c r="E10" s="4">
        <v>87.005453872999993</v>
      </c>
      <c r="F10" s="27" t="str">
        <f>IF($B10="N/A","N/A",IF(E10&gt;100,"No",IF(E10&lt;85,"No","Yes")))</f>
        <v>Yes</v>
      </c>
      <c r="G10" s="4">
        <v>88.304423447999994</v>
      </c>
      <c r="H10" s="27" t="str">
        <f>IF($B10="N/A","N/A",IF(G10&gt;100,"No",IF(G10&lt;85,"No","Yes")))</f>
        <v>Yes</v>
      </c>
      <c r="I10" s="8">
        <v>-1.2E-2</v>
      </c>
      <c r="J10" s="8">
        <v>1.4930000000000001</v>
      </c>
      <c r="K10" s="28" t="s">
        <v>736</v>
      </c>
      <c r="L10" s="111" t="str">
        <f t="shared" si="0"/>
        <v>Yes</v>
      </c>
    </row>
    <row r="11" spans="1:12" x14ac:dyDescent="0.25">
      <c r="A11" s="174" t="s">
        <v>94</v>
      </c>
      <c r="B11" s="5" t="s">
        <v>300</v>
      </c>
      <c r="C11" s="4">
        <v>35.601047698000002</v>
      </c>
      <c r="D11" s="27" t="str">
        <f>IF($B11="N/A","N/A",IF(C11&gt;100,"No",IF(C11&lt;80,"No","Yes")))</f>
        <v>No</v>
      </c>
      <c r="E11" s="4">
        <v>37.318813368000001</v>
      </c>
      <c r="F11" s="27" t="str">
        <f>IF($B11="N/A","N/A",IF(E11&gt;100,"No",IF(E11&lt;80,"No","Yes")))</f>
        <v>No</v>
      </c>
      <c r="G11" s="4">
        <v>42.375914111999997</v>
      </c>
      <c r="H11" s="27" t="str">
        <f>IF($B11="N/A","N/A",IF(G11&gt;100,"No",IF(G11&lt;80,"No","Yes")))</f>
        <v>No</v>
      </c>
      <c r="I11" s="8">
        <v>4.8250000000000002</v>
      </c>
      <c r="J11" s="8">
        <v>13.55</v>
      </c>
      <c r="K11" s="28" t="s">
        <v>736</v>
      </c>
      <c r="L11" s="111" t="str">
        <f t="shared" si="0"/>
        <v>Yes</v>
      </c>
    </row>
    <row r="12" spans="1:12" x14ac:dyDescent="0.25">
      <c r="A12" s="174" t="s">
        <v>95</v>
      </c>
      <c r="B12" s="5" t="s">
        <v>300</v>
      </c>
      <c r="C12" s="4">
        <v>35.530011668</v>
      </c>
      <c r="D12" s="27" t="str">
        <f>IF($B12="N/A","N/A",IF(C12&gt;100,"No",IF(C12&lt;80,"No","Yes")))</f>
        <v>No</v>
      </c>
      <c r="E12" s="4">
        <v>37.142740320000001</v>
      </c>
      <c r="F12" s="27" t="str">
        <f>IF($B12="N/A","N/A",IF(E12&gt;100,"No",IF(E12&lt;80,"No","Yes")))</f>
        <v>No</v>
      </c>
      <c r="G12" s="4">
        <v>37.646836638000003</v>
      </c>
      <c r="H12" s="27" t="str">
        <f>IF($B12="N/A","N/A",IF(G12&gt;100,"No",IF(G12&lt;80,"No","Yes")))</f>
        <v>No</v>
      </c>
      <c r="I12" s="8">
        <v>4.5389999999999997</v>
      </c>
      <c r="J12" s="8">
        <v>1.357</v>
      </c>
      <c r="K12" s="28" t="s">
        <v>736</v>
      </c>
      <c r="L12" s="111" t="str">
        <f t="shared" si="0"/>
        <v>Yes</v>
      </c>
    </row>
    <row r="13" spans="1:12" x14ac:dyDescent="0.25">
      <c r="A13" s="110" t="s">
        <v>96</v>
      </c>
      <c r="B13" s="22" t="s">
        <v>213</v>
      </c>
      <c r="C13" s="23">
        <v>96819.63</v>
      </c>
      <c r="D13" s="27" t="str">
        <f t="shared" ref="D13:D44" si="1">IF($B13="N/A","N/A",IF(C13&gt;10,"No",IF(C13&lt;-10,"No","Yes")))</f>
        <v>N/A</v>
      </c>
      <c r="E13" s="23">
        <v>98693.25</v>
      </c>
      <c r="F13" s="27" t="str">
        <f t="shared" ref="F13:F44" si="2">IF($B13="N/A","N/A",IF(E13&gt;10,"No",IF(E13&lt;-10,"No","Yes")))</f>
        <v>N/A</v>
      </c>
      <c r="G13" s="23">
        <v>101607.43</v>
      </c>
      <c r="H13" s="27" t="str">
        <f t="shared" ref="H13:H44" si="3">IF($B13="N/A","N/A",IF(G13&gt;10,"No",IF(G13&lt;-10,"No","Yes")))</f>
        <v>N/A</v>
      </c>
      <c r="I13" s="8">
        <v>1.9350000000000001</v>
      </c>
      <c r="J13" s="8">
        <v>2.9529999999999998</v>
      </c>
      <c r="K13" s="28" t="s">
        <v>736</v>
      </c>
      <c r="L13" s="111" t="str">
        <f t="shared" si="0"/>
        <v>Yes</v>
      </c>
    </row>
    <row r="14" spans="1:12" x14ac:dyDescent="0.25">
      <c r="A14" s="110" t="s">
        <v>100</v>
      </c>
      <c r="B14" s="22" t="s">
        <v>213</v>
      </c>
      <c r="C14" s="23">
        <v>53652</v>
      </c>
      <c r="D14" s="27" t="str">
        <f t="shared" si="1"/>
        <v>N/A</v>
      </c>
      <c r="E14" s="23">
        <v>53760</v>
      </c>
      <c r="F14" s="27" t="str">
        <f t="shared" si="2"/>
        <v>N/A</v>
      </c>
      <c r="G14" s="23">
        <v>54642</v>
      </c>
      <c r="H14" s="27" t="str">
        <f t="shared" si="3"/>
        <v>N/A</v>
      </c>
      <c r="I14" s="8">
        <v>0.20130000000000001</v>
      </c>
      <c r="J14" s="8">
        <v>1.641</v>
      </c>
      <c r="K14" s="28" t="s">
        <v>736</v>
      </c>
      <c r="L14" s="111" t="str">
        <f t="shared" si="0"/>
        <v>Yes</v>
      </c>
    </row>
    <row r="15" spans="1:12" x14ac:dyDescent="0.25">
      <c r="A15" s="110" t="s">
        <v>977</v>
      </c>
      <c r="B15" s="22" t="s">
        <v>213</v>
      </c>
      <c r="C15" s="23">
        <v>27343</v>
      </c>
      <c r="D15" s="27" t="str">
        <f t="shared" si="1"/>
        <v>N/A</v>
      </c>
      <c r="E15" s="23">
        <v>27192</v>
      </c>
      <c r="F15" s="27" t="str">
        <f t="shared" si="2"/>
        <v>N/A</v>
      </c>
      <c r="G15" s="23">
        <v>27498</v>
      </c>
      <c r="H15" s="27" t="str">
        <f t="shared" si="3"/>
        <v>N/A</v>
      </c>
      <c r="I15" s="8">
        <v>-0.55200000000000005</v>
      </c>
      <c r="J15" s="8">
        <v>1.125</v>
      </c>
      <c r="K15" s="28" t="s">
        <v>736</v>
      </c>
      <c r="L15" s="111" t="str">
        <f t="shared" si="0"/>
        <v>Yes</v>
      </c>
    </row>
    <row r="16" spans="1:12" x14ac:dyDescent="0.25">
      <c r="A16" s="110" t="s">
        <v>978</v>
      </c>
      <c r="B16" s="22" t="s">
        <v>213</v>
      </c>
      <c r="C16" s="23">
        <v>23225</v>
      </c>
      <c r="D16" s="27" t="str">
        <f t="shared" si="1"/>
        <v>N/A</v>
      </c>
      <c r="E16" s="23">
        <v>23397</v>
      </c>
      <c r="F16" s="27" t="str">
        <f t="shared" si="2"/>
        <v>N/A</v>
      </c>
      <c r="G16" s="23">
        <v>23970</v>
      </c>
      <c r="H16" s="27" t="str">
        <f t="shared" si="3"/>
        <v>N/A</v>
      </c>
      <c r="I16" s="8">
        <v>0.74060000000000004</v>
      </c>
      <c r="J16" s="8">
        <v>2.4489999999999998</v>
      </c>
      <c r="K16" s="28" t="s">
        <v>736</v>
      </c>
      <c r="L16" s="111" t="str">
        <f t="shared" si="0"/>
        <v>Yes</v>
      </c>
    </row>
    <row r="17" spans="1:12" x14ac:dyDescent="0.25">
      <c r="A17" s="110" t="s">
        <v>979</v>
      </c>
      <c r="B17" s="22" t="s">
        <v>213</v>
      </c>
      <c r="C17" s="23">
        <v>810</v>
      </c>
      <c r="D17" s="27" t="str">
        <f t="shared" si="1"/>
        <v>N/A</v>
      </c>
      <c r="E17" s="23">
        <v>727</v>
      </c>
      <c r="F17" s="27" t="str">
        <f t="shared" si="2"/>
        <v>N/A</v>
      </c>
      <c r="G17" s="23">
        <v>800</v>
      </c>
      <c r="H17" s="27" t="str">
        <f t="shared" si="3"/>
        <v>N/A</v>
      </c>
      <c r="I17" s="8">
        <v>-10.199999999999999</v>
      </c>
      <c r="J17" s="8">
        <v>10.039999999999999</v>
      </c>
      <c r="K17" s="28" t="s">
        <v>736</v>
      </c>
      <c r="L17" s="111" t="str">
        <f t="shared" si="0"/>
        <v>Yes</v>
      </c>
    </row>
    <row r="18" spans="1:12" x14ac:dyDescent="0.25">
      <c r="A18" s="110" t="s">
        <v>980</v>
      </c>
      <c r="B18" s="22" t="s">
        <v>213</v>
      </c>
      <c r="C18" s="23">
        <v>2274</v>
      </c>
      <c r="D18" s="27" t="str">
        <f t="shared" si="1"/>
        <v>N/A</v>
      </c>
      <c r="E18" s="23">
        <v>2441</v>
      </c>
      <c r="F18" s="27" t="str">
        <f t="shared" si="2"/>
        <v>N/A</v>
      </c>
      <c r="G18" s="23">
        <v>2369</v>
      </c>
      <c r="H18" s="27" t="str">
        <f t="shared" si="3"/>
        <v>N/A</v>
      </c>
      <c r="I18" s="8">
        <v>7.3440000000000003</v>
      </c>
      <c r="J18" s="8">
        <v>-2.95</v>
      </c>
      <c r="K18" s="28" t="s">
        <v>736</v>
      </c>
      <c r="L18" s="111" t="str">
        <f t="shared" si="0"/>
        <v>Yes</v>
      </c>
    </row>
    <row r="19" spans="1:12" x14ac:dyDescent="0.25">
      <c r="A19" s="110" t="s">
        <v>981</v>
      </c>
      <c r="B19" s="22" t="s">
        <v>213</v>
      </c>
      <c r="C19" s="23">
        <v>0</v>
      </c>
      <c r="D19" s="27" t="str">
        <f t="shared" si="1"/>
        <v>N/A</v>
      </c>
      <c r="E19" s="23">
        <v>11</v>
      </c>
      <c r="F19" s="27" t="str">
        <f t="shared" si="2"/>
        <v>N/A</v>
      </c>
      <c r="G19" s="23">
        <v>11</v>
      </c>
      <c r="H19" s="27" t="str">
        <f t="shared" si="3"/>
        <v>N/A</v>
      </c>
      <c r="I19" s="8" t="s">
        <v>1748</v>
      </c>
      <c r="J19" s="8">
        <v>66.67</v>
      </c>
      <c r="K19" s="28" t="s">
        <v>736</v>
      </c>
      <c r="L19" s="111" t="str">
        <f t="shared" si="0"/>
        <v>No</v>
      </c>
    </row>
    <row r="20" spans="1:12" x14ac:dyDescent="0.25">
      <c r="A20" s="110" t="s">
        <v>101</v>
      </c>
      <c r="B20" s="22" t="s">
        <v>213</v>
      </c>
      <c r="C20" s="23">
        <v>43036</v>
      </c>
      <c r="D20" s="27" t="str">
        <f t="shared" si="1"/>
        <v>N/A</v>
      </c>
      <c r="E20" s="23">
        <v>43272</v>
      </c>
      <c r="F20" s="27" t="str">
        <f t="shared" si="2"/>
        <v>N/A</v>
      </c>
      <c r="G20" s="23">
        <v>42546</v>
      </c>
      <c r="H20" s="27" t="str">
        <f t="shared" si="3"/>
        <v>N/A</v>
      </c>
      <c r="I20" s="8">
        <v>0.5484</v>
      </c>
      <c r="J20" s="8">
        <v>-1.68</v>
      </c>
      <c r="K20" s="28" t="s">
        <v>736</v>
      </c>
      <c r="L20" s="111" t="str">
        <f t="shared" si="0"/>
        <v>Yes</v>
      </c>
    </row>
    <row r="21" spans="1:12" x14ac:dyDescent="0.25">
      <c r="A21" s="110" t="s">
        <v>982</v>
      </c>
      <c r="B21" s="22" t="s">
        <v>213</v>
      </c>
      <c r="C21" s="23">
        <v>28595</v>
      </c>
      <c r="D21" s="27" t="str">
        <f t="shared" si="1"/>
        <v>N/A</v>
      </c>
      <c r="E21" s="23">
        <v>29318</v>
      </c>
      <c r="F21" s="27" t="str">
        <f t="shared" si="2"/>
        <v>N/A</v>
      </c>
      <c r="G21" s="23">
        <v>29433</v>
      </c>
      <c r="H21" s="27" t="str">
        <f t="shared" si="3"/>
        <v>N/A</v>
      </c>
      <c r="I21" s="8">
        <v>2.528</v>
      </c>
      <c r="J21" s="8">
        <v>0.39229999999999998</v>
      </c>
      <c r="K21" s="28" t="s">
        <v>736</v>
      </c>
      <c r="L21" s="111" t="str">
        <f t="shared" si="0"/>
        <v>Yes</v>
      </c>
    </row>
    <row r="22" spans="1:12" x14ac:dyDescent="0.25">
      <c r="A22" s="110" t="s">
        <v>983</v>
      </c>
      <c r="B22" s="22" t="s">
        <v>213</v>
      </c>
      <c r="C22" s="23">
        <v>8679</v>
      </c>
      <c r="D22" s="27" t="str">
        <f t="shared" si="1"/>
        <v>N/A</v>
      </c>
      <c r="E22" s="23">
        <v>8123</v>
      </c>
      <c r="F22" s="27" t="str">
        <f t="shared" si="2"/>
        <v>N/A</v>
      </c>
      <c r="G22" s="23">
        <v>7203</v>
      </c>
      <c r="H22" s="27" t="str">
        <f t="shared" si="3"/>
        <v>N/A</v>
      </c>
      <c r="I22" s="8">
        <v>-6.41</v>
      </c>
      <c r="J22" s="8">
        <v>-11.3</v>
      </c>
      <c r="K22" s="28" t="s">
        <v>736</v>
      </c>
      <c r="L22" s="111" t="str">
        <f t="shared" si="0"/>
        <v>Yes</v>
      </c>
    </row>
    <row r="23" spans="1:12" x14ac:dyDescent="0.25">
      <c r="A23" s="110" t="s">
        <v>984</v>
      </c>
      <c r="B23" s="22" t="s">
        <v>213</v>
      </c>
      <c r="C23" s="23">
        <v>1911</v>
      </c>
      <c r="D23" s="27" t="str">
        <f>IF($B23="N/A","N/A",IF(C23&gt;10,"No",IF(C23&lt;-10,"No","Yes")))</f>
        <v>N/A</v>
      </c>
      <c r="E23" s="23">
        <v>1790</v>
      </c>
      <c r="F23" s="27" t="str">
        <f t="shared" si="2"/>
        <v>N/A</v>
      </c>
      <c r="G23" s="23">
        <v>1774</v>
      </c>
      <c r="H23" s="27" t="str">
        <f t="shared" si="3"/>
        <v>N/A</v>
      </c>
      <c r="I23" s="8">
        <v>-6.33</v>
      </c>
      <c r="J23" s="8">
        <v>-0.89400000000000002</v>
      </c>
      <c r="K23" s="28" t="s">
        <v>736</v>
      </c>
      <c r="L23" s="111" t="str">
        <f t="shared" si="0"/>
        <v>Yes</v>
      </c>
    </row>
    <row r="24" spans="1:12" x14ac:dyDescent="0.25">
      <c r="A24" s="110" t="s">
        <v>985</v>
      </c>
      <c r="B24" s="22" t="s">
        <v>213</v>
      </c>
      <c r="C24" s="23">
        <v>3850</v>
      </c>
      <c r="D24" s="27" t="str">
        <f t="shared" si="1"/>
        <v>N/A</v>
      </c>
      <c r="E24" s="23">
        <v>4038</v>
      </c>
      <c r="F24" s="27" t="str">
        <f t="shared" si="2"/>
        <v>N/A</v>
      </c>
      <c r="G24" s="23">
        <v>4128</v>
      </c>
      <c r="H24" s="27" t="str">
        <f t="shared" si="3"/>
        <v>N/A</v>
      </c>
      <c r="I24" s="8">
        <v>4.883</v>
      </c>
      <c r="J24" s="8">
        <v>2.2290000000000001</v>
      </c>
      <c r="K24" s="28" t="s">
        <v>736</v>
      </c>
      <c r="L24" s="111" t="str">
        <f t="shared" si="0"/>
        <v>Yes</v>
      </c>
    </row>
    <row r="25" spans="1:12" x14ac:dyDescent="0.25">
      <c r="A25" s="110" t="s">
        <v>986</v>
      </c>
      <c r="B25" s="22" t="s">
        <v>213</v>
      </c>
      <c r="C25" s="23">
        <v>11</v>
      </c>
      <c r="D25" s="27" t="str">
        <f t="shared" si="1"/>
        <v>N/A</v>
      </c>
      <c r="E25" s="23">
        <v>11</v>
      </c>
      <c r="F25" s="27" t="str">
        <f t="shared" si="2"/>
        <v>N/A</v>
      </c>
      <c r="G25" s="23">
        <v>11</v>
      </c>
      <c r="H25" s="27" t="str">
        <f t="shared" si="3"/>
        <v>N/A</v>
      </c>
      <c r="I25" s="8">
        <v>200</v>
      </c>
      <c r="J25" s="8">
        <v>166.7</v>
      </c>
      <c r="K25" s="28" t="s">
        <v>736</v>
      </c>
      <c r="L25" s="111" t="str">
        <f t="shared" si="0"/>
        <v>No</v>
      </c>
    </row>
    <row r="26" spans="1:12" x14ac:dyDescent="0.25">
      <c r="A26" s="110" t="s">
        <v>104</v>
      </c>
      <c r="B26" s="22" t="s">
        <v>213</v>
      </c>
      <c r="C26" s="23">
        <v>14508</v>
      </c>
      <c r="D26" s="27" t="str">
        <f t="shared" si="1"/>
        <v>N/A</v>
      </c>
      <c r="E26" s="23">
        <v>13315</v>
      </c>
      <c r="F26" s="27" t="str">
        <f t="shared" si="2"/>
        <v>N/A</v>
      </c>
      <c r="G26" s="23">
        <v>12854</v>
      </c>
      <c r="H26" s="27" t="str">
        <f t="shared" si="3"/>
        <v>N/A</v>
      </c>
      <c r="I26" s="8">
        <v>-8.2200000000000006</v>
      </c>
      <c r="J26" s="8">
        <v>-3.46</v>
      </c>
      <c r="K26" s="28" t="s">
        <v>736</v>
      </c>
      <c r="L26" s="111" t="str">
        <f t="shared" si="0"/>
        <v>Yes</v>
      </c>
    </row>
    <row r="27" spans="1:12" x14ac:dyDescent="0.25">
      <c r="A27" s="110" t="s">
        <v>987</v>
      </c>
      <c r="B27" s="22" t="s">
        <v>213</v>
      </c>
      <c r="C27" s="23">
        <v>7586</v>
      </c>
      <c r="D27" s="27" t="str">
        <f t="shared" si="1"/>
        <v>N/A</v>
      </c>
      <c r="E27" s="23">
        <v>6650</v>
      </c>
      <c r="F27" s="27" t="str">
        <f t="shared" si="2"/>
        <v>N/A</v>
      </c>
      <c r="G27" s="23">
        <v>6506</v>
      </c>
      <c r="H27" s="27" t="str">
        <f t="shared" si="3"/>
        <v>N/A</v>
      </c>
      <c r="I27" s="8">
        <v>-12.3</v>
      </c>
      <c r="J27" s="8">
        <v>-2.17</v>
      </c>
      <c r="K27" s="28" t="s">
        <v>736</v>
      </c>
      <c r="L27" s="111" t="str">
        <f t="shared" si="0"/>
        <v>Yes</v>
      </c>
    </row>
    <row r="28" spans="1:12" x14ac:dyDescent="0.25">
      <c r="A28" s="110" t="s">
        <v>988</v>
      </c>
      <c r="B28" s="22" t="s">
        <v>213</v>
      </c>
      <c r="C28" s="23">
        <v>0</v>
      </c>
      <c r="D28" s="27" t="str">
        <f t="shared" si="1"/>
        <v>N/A</v>
      </c>
      <c r="E28" s="23">
        <v>0</v>
      </c>
      <c r="F28" s="27" t="str">
        <f t="shared" si="2"/>
        <v>N/A</v>
      </c>
      <c r="G28" s="23">
        <v>0</v>
      </c>
      <c r="H28" s="27" t="str">
        <f t="shared" si="3"/>
        <v>N/A</v>
      </c>
      <c r="I28" s="8" t="s">
        <v>1748</v>
      </c>
      <c r="J28" s="8" t="s">
        <v>1748</v>
      </c>
      <c r="K28" s="28" t="s">
        <v>736</v>
      </c>
      <c r="L28" s="111" t="str">
        <f t="shared" si="0"/>
        <v>N/A</v>
      </c>
    </row>
    <row r="29" spans="1:12" x14ac:dyDescent="0.25">
      <c r="A29" s="110" t="s">
        <v>989</v>
      </c>
      <c r="B29" s="22" t="s">
        <v>213</v>
      </c>
      <c r="C29" s="23">
        <v>1077</v>
      </c>
      <c r="D29" s="27" t="str">
        <f t="shared" si="1"/>
        <v>N/A</v>
      </c>
      <c r="E29" s="23">
        <v>964</v>
      </c>
      <c r="F29" s="27" t="str">
        <f t="shared" si="2"/>
        <v>N/A</v>
      </c>
      <c r="G29" s="23">
        <v>892</v>
      </c>
      <c r="H29" s="27" t="str">
        <f t="shared" si="3"/>
        <v>N/A</v>
      </c>
      <c r="I29" s="8">
        <v>-10.5</v>
      </c>
      <c r="J29" s="8">
        <v>-7.47</v>
      </c>
      <c r="K29" s="28" t="s">
        <v>736</v>
      </c>
      <c r="L29" s="111" t="str">
        <f t="shared" si="0"/>
        <v>Yes</v>
      </c>
    </row>
    <row r="30" spans="1:12" x14ac:dyDescent="0.25">
      <c r="A30" s="110" t="s">
        <v>990</v>
      </c>
      <c r="B30" s="22" t="s">
        <v>213</v>
      </c>
      <c r="C30" s="23">
        <v>4542</v>
      </c>
      <c r="D30" s="27" t="str">
        <f t="shared" si="1"/>
        <v>N/A</v>
      </c>
      <c r="E30" s="23">
        <v>4433</v>
      </c>
      <c r="F30" s="27" t="str">
        <f t="shared" si="2"/>
        <v>N/A</v>
      </c>
      <c r="G30" s="23">
        <v>4122</v>
      </c>
      <c r="H30" s="27" t="str">
        <f t="shared" si="3"/>
        <v>N/A</v>
      </c>
      <c r="I30" s="8">
        <v>-2.4</v>
      </c>
      <c r="J30" s="8">
        <v>-7.02</v>
      </c>
      <c r="K30" s="28" t="s">
        <v>736</v>
      </c>
      <c r="L30" s="111" t="str">
        <f t="shared" si="0"/>
        <v>Yes</v>
      </c>
    </row>
    <row r="31" spans="1:12" x14ac:dyDescent="0.25">
      <c r="A31" s="110" t="s">
        <v>991</v>
      </c>
      <c r="B31" s="22" t="s">
        <v>213</v>
      </c>
      <c r="C31" s="23">
        <v>290</v>
      </c>
      <c r="D31" s="27" t="str">
        <f t="shared" si="1"/>
        <v>N/A</v>
      </c>
      <c r="E31" s="23">
        <v>298</v>
      </c>
      <c r="F31" s="27" t="str">
        <f t="shared" si="2"/>
        <v>N/A</v>
      </c>
      <c r="G31" s="23">
        <v>456</v>
      </c>
      <c r="H31" s="27" t="str">
        <f t="shared" si="3"/>
        <v>N/A</v>
      </c>
      <c r="I31" s="8">
        <v>2.7589999999999999</v>
      </c>
      <c r="J31" s="8">
        <v>53.02</v>
      </c>
      <c r="K31" s="28" t="s">
        <v>736</v>
      </c>
      <c r="L31" s="111" t="str">
        <f t="shared" si="0"/>
        <v>No</v>
      </c>
    </row>
    <row r="32" spans="1:12" x14ac:dyDescent="0.25">
      <c r="A32" s="110" t="s">
        <v>992</v>
      </c>
      <c r="B32" s="22" t="s">
        <v>213</v>
      </c>
      <c r="C32" s="23">
        <v>939</v>
      </c>
      <c r="D32" s="27" t="str">
        <f t="shared" si="1"/>
        <v>N/A</v>
      </c>
      <c r="E32" s="23">
        <v>886</v>
      </c>
      <c r="F32" s="27" t="str">
        <f t="shared" si="2"/>
        <v>N/A</v>
      </c>
      <c r="G32" s="23">
        <v>844</v>
      </c>
      <c r="H32" s="27" t="str">
        <f t="shared" si="3"/>
        <v>N/A</v>
      </c>
      <c r="I32" s="8">
        <v>-5.64</v>
      </c>
      <c r="J32" s="8">
        <v>-4.74</v>
      </c>
      <c r="K32" s="28" t="s">
        <v>736</v>
      </c>
      <c r="L32" s="111" t="str">
        <f t="shared" si="0"/>
        <v>Yes</v>
      </c>
    </row>
    <row r="33" spans="1:12" x14ac:dyDescent="0.25">
      <c r="A33" s="110" t="s">
        <v>993</v>
      </c>
      <c r="B33" s="22" t="s">
        <v>213</v>
      </c>
      <c r="C33" s="23">
        <v>74</v>
      </c>
      <c r="D33" s="27" t="str">
        <f t="shared" si="1"/>
        <v>N/A</v>
      </c>
      <c r="E33" s="23">
        <v>84</v>
      </c>
      <c r="F33" s="27" t="str">
        <f t="shared" si="2"/>
        <v>N/A</v>
      </c>
      <c r="G33" s="23">
        <v>34</v>
      </c>
      <c r="H33" s="27" t="str">
        <f t="shared" si="3"/>
        <v>N/A</v>
      </c>
      <c r="I33" s="8">
        <v>13.51</v>
      </c>
      <c r="J33" s="8">
        <v>-59.5</v>
      </c>
      <c r="K33" s="28" t="s">
        <v>736</v>
      </c>
      <c r="L33" s="111" t="str">
        <f t="shared" si="0"/>
        <v>No</v>
      </c>
    </row>
    <row r="34" spans="1:12" x14ac:dyDescent="0.25">
      <c r="A34" s="110" t="s">
        <v>105</v>
      </c>
      <c r="B34" s="22" t="s">
        <v>213</v>
      </c>
      <c r="C34" s="23">
        <v>23141</v>
      </c>
      <c r="D34" s="27" t="str">
        <f t="shared" si="1"/>
        <v>N/A</v>
      </c>
      <c r="E34" s="23">
        <v>24457</v>
      </c>
      <c r="F34" s="27" t="str">
        <f t="shared" si="2"/>
        <v>N/A</v>
      </c>
      <c r="G34" s="23">
        <v>26475</v>
      </c>
      <c r="H34" s="27" t="str">
        <f t="shared" si="3"/>
        <v>N/A</v>
      </c>
      <c r="I34" s="8">
        <v>5.6870000000000003</v>
      </c>
      <c r="J34" s="8">
        <v>8.2509999999999994</v>
      </c>
      <c r="K34" s="28" t="s">
        <v>736</v>
      </c>
      <c r="L34" s="111" t="str">
        <f t="shared" si="0"/>
        <v>Yes</v>
      </c>
    </row>
    <row r="35" spans="1:12" x14ac:dyDescent="0.25">
      <c r="A35" s="110" t="s">
        <v>994</v>
      </c>
      <c r="B35" s="22" t="s">
        <v>213</v>
      </c>
      <c r="C35" s="23">
        <v>10811</v>
      </c>
      <c r="D35" s="27" t="str">
        <f t="shared" si="1"/>
        <v>N/A</v>
      </c>
      <c r="E35" s="23">
        <v>10773</v>
      </c>
      <c r="F35" s="27" t="str">
        <f t="shared" si="2"/>
        <v>N/A</v>
      </c>
      <c r="G35" s="23">
        <v>10751</v>
      </c>
      <c r="H35" s="27" t="str">
        <f t="shared" si="3"/>
        <v>N/A</v>
      </c>
      <c r="I35" s="8">
        <v>-0.35099999999999998</v>
      </c>
      <c r="J35" s="8">
        <v>-0.20399999999999999</v>
      </c>
      <c r="K35" s="28" t="s">
        <v>736</v>
      </c>
      <c r="L35" s="111" t="str">
        <f t="shared" si="0"/>
        <v>Yes</v>
      </c>
    </row>
    <row r="36" spans="1:12" x14ac:dyDescent="0.25">
      <c r="A36" s="110" t="s">
        <v>995</v>
      </c>
      <c r="B36" s="22" t="s">
        <v>213</v>
      </c>
      <c r="C36" s="23">
        <v>0</v>
      </c>
      <c r="D36" s="27" t="str">
        <f t="shared" si="1"/>
        <v>N/A</v>
      </c>
      <c r="E36" s="23">
        <v>0</v>
      </c>
      <c r="F36" s="27" t="str">
        <f t="shared" si="2"/>
        <v>N/A</v>
      </c>
      <c r="G36" s="23">
        <v>0</v>
      </c>
      <c r="H36" s="27" t="str">
        <f t="shared" si="3"/>
        <v>N/A</v>
      </c>
      <c r="I36" s="8" t="s">
        <v>1748</v>
      </c>
      <c r="J36" s="8" t="s">
        <v>1748</v>
      </c>
      <c r="K36" s="28" t="s">
        <v>736</v>
      </c>
      <c r="L36" s="111" t="str">
        <f t="shared" si="0"/>
        <v>N/A</v>
      </c>
    </row>
    <row r="37" spans="1:12" x14ac:dyDescent="0.25">
      <c r="A37" s="110" t="s">
        <v>996</v>
      </c>
      <c r="B37" s="22" t="s">
        <v>213</v>
      </c>
      <c r="C37" s="23">
        <v>3106</v>
      </c>
      <c r="D37" s="27" t="str">
        <f t="shared" si="1"/>
        <v>N/A</v>
      </c>
      <c r="E37" s="23">
        <v>2921</v>
      </c>
      <c r="F37" s="27" t="str">
        <f t="shared" si="2"/>
        <v>N/A</v>
      </c>
      <c r="G37" s="23">
        <v>2881</v>
      </c>
      <c r="H37" s="27" t="str">
        <f t="shared" si="3"/>
        <v>N/A</v>
      </c>
      <c r="I37" s="8">
        <v>-5.96</v>
      </c>
      <c r="J37" s="8">
        <v>-1.37</v>
      </c>
      <c r="K37" s="28" t="s">
        <v>736</v>
      </c>
      <c r="L37" s="111" t="str">
        <f t="shared" si="0"/>
        <v>Yes</v>
      </c>
    </row>
    <row r="38" spans="1:12" x14ac:dyDescent="0.25">
      <c r="A38" s="110" t="s">
        <v>997</v>
      </c>
      <c r="B38" s="22" t="s">
        <v>213</v>
      </c>
      <c r="C38" s="23">
        <v>1601</v>
      </c>
      <c r="D38" s="27" t="str">
        <f t="shared" si="1"/>
        <v>N/A</v>
      </c>
      <c r="E38" s="23">
        <v>1654</v>
      </c>
      <c r="F38" s="27" t="str">
        <f t="shared" si="2"/>
        <v>N/A</v>
      </c>
      <c r="G38" s="23">
        <v>1257</v>
      </c>
      <c r="H38" s="27" t="str">
        <f t="shared" si="3"/>
        <v>N/A</v>
      </c>
      <c r="I38" s="8">
        <v>3.31</v>
      </c>
      <c r="J38" s="8">
        <v>-24</v>
      </c>
      <c r="K38" s="28" t="s">
        <v>736</v>
      </c>
      <c r="L38" s="111" t="str">
        <f t="shared" si="0"/>
        <v>Yes</v>
      </c>
    </row>
    <row r="39" spans="1:12" x14ac:dyDescent="0.25">
      <c r="A39" s="110" t="s">
        <v>998</v>
      </c>
      <c r="B39" s="22" t="s">
        <v>213</v>
      </c>
      <c r="C39" s="23">
        <v>1240</v>
      </c>
      <c r="D39" s="27" t="str">
        <f t="shared" si="1"/>
        <v>N/A</v>
      </c>
      <c r="E39" s="23">
        <v>1472</v>
      </c>
      <c r="F39" s="27" t="str">
        <f t="shared" si="2"/>
        <v>N/A</v>
      </c>
      <c r="G39" s="23">
        <v>1490</v>
      </c>
      <c r="H39" s="27" t="str">
        <f t="shared" si="3"/>
        <v>N/A</v>
      </c>
      <c r="I39" s="8">
        <v>18.71</v>
      </c>
      <c r="J39" s="8">
        <v>1.2230000000000001</v>
      </c>
      <c r="K39" s="28" t="s">
        <v>736</v>
      </c>
      <c r="L39" s="111" t="str">
        <f t="shared" si="0"/>
        <v>Yes</v>
      </c>
    </row>
    <row r="40" spans="1:12" x14ac:dyDescent="0.25">
      <c r="A40" s="110" t="s">
        <v>999</v>
      </c>
      <c r="B40" s="22" t="s">
        <v>213</v>
      </c>
      <c r="C40" s="23">
        <v>6383</v>
      </c>
      <c r="D40" s="27" t="str">
        <f t="shared" si="1"/>
        <v>N/A</v>
      </c>
      <c r="E40" s="23">
        <v>7637</v>
      </c>
      <c r="F40" s="27" t="str">
        <f t="shared" si="2"/>
        <v>N/A</v>
      </c>
      <c r="G40" s="23">
        <v>10096</v>
      </c>
      <c r="H40" s="27" t="str">
        <f t="shared" si="3"/>
        <v>N/A</v>
      </c>
      <c r="I40" s="8">
        <v>19.649999999999999</v>
      </c>
      <c r="J40" s="8">
        <v>32.200000000000003</v>
      </c>
      <c r="K40" s="28" t="s">
        <v>736</v>
      </c>
      <c r="L40" s="111" t="str">
        <f t="shared" si="0"/>
        <v>No</v>
      </c>
    </row>
    <row r="41" spans="1:12" x14ac:dyDescent="0.25">
      <c r="A41" s="174" t="s">
        <v>84</v>
      </c>
      <c r="B41" s="22" t="s">
        <v>213</v>
      </c>
      <c r="C41" s="29">
        <v>2654529040</v>
      </c>
      <c r="D41" s="27" t="str">
        <f t="shared" si="1"/>
        <v>N/A</v>
      </c>
      <c r="E41" s="29">
        <v>2734131145</v>
      </c>
      <c r="F41" s="27" t="str">
        <f t="shared" si="2"/>
        <v>N/A</v>
      </c>
      <c r="G41" s="29">
        <v>2905509089</v>
      </c>
      <c r="H41" s="27" t="str">
        <f t="shared" si="3"/>
        <v>N/A</v>
      </c>
      <c r="I41" s="8">
        <v>2.9990000000000001</v>
      </c>
      <c r="J41" s="8">
        <v>6.2679999999999998</v>
      </c>
      <c r="K41" s="28" t="s">
        <v>736</v>
      </c>
      <c r="L41" s="111" t="str">
        <f t="shared" si="0"/>
        <v>Yes</v>
      </c>
    </row>
    <row r="42" spans="1:12" x14ac:dyDescent="0.25">
      <c r="A42" s="174" t="s">
        <v>1487</v>
      </c>
      <c r="B42" s="22" t="s">
        <v>213</v>
      </c>
      <c r="C42" s="29">
        <v>19760.222722999999</v>
      </c>
      <c r="D42" s="27" t="str">
        <f t="shared" si="1"/>
        <v>N/A</v>
      </c>
      <c r="E42" s="29">
        <v>20282.270148</v>
      </c>
      <c r="F42" s="27" t="str">
        <f t="shared" si="2"/>
        <v>N/A</v>
      </c>
      <c r="G42" s="29">
        <v>21283.130226000001</v>
      </c>
      <c r="H42" s="27" t="str">
        <f t="shared" si="3"/>
        <v>N/A</v>
      </c>
      <c r="I42" s="8">
        <v>2.6419999999999999</v>
      </c>
      <c r="J42" s="8">
        <v>4.9349999999999996</v>
      </c>
      <c r="K42" s="28" t="s">
        <v>736</v>
      </c>
      <c r="L42" s="111" t="str">
        <f t="shared" si="0"/>
        <v>Yes</v>
      </c>
    </row>
    <row r="43" spans="1:12" x14ac:dyDescent="0.25">
      <c r="A43" s="174" t="s">
        <v>1488</v>
      </c>
      <c r="B43" s="22" t="s">
        <v>213</v>
      </c>
      <c r="C43" s="29">
        <v>26795.29046</v>
      </c>
      <c r="D43" s="27" t="str">
        <f t="shared" si="1"/>
        <v>N/A</v>
      </c>
      <c r="E43" s="29">
        <v>27245.136118999999</v>
      </c>
      <c r="F43" s="27" t="str">
        <f t="shared" si="2"/>
        <v>N/A</v>
      </c>
      <c r="G43" s="29">
        <v>28332.609351999999</v>
      </c>
      <c r="H43" s="27" t="str">
        <f t="shared" si="3"/>
        <v>N/A</v>
      </c>
      <c r="I43" s="8">
        <v>1.679</v>
      </c>
      <c r="J43" s="8">
        <v>3.9910000000000001</v>
      </c>
      <c r="K43" s="28" t="s">
        <v>736</v>
      </c>
      <c r="L43" s="111" t="str">
        <f t="shared" si="0"/>
        <v>Yes</v>
      </c>
    </row>
    <row r="44" spans="1:12" x14ac:dyDescent="0.25">
      <c r="A44" s="143" t="s">
        <v>107</v>
      </c>
      <c r="B44" s="22" t="s">
        <v>213</v>
      </c>
      <c r="C44" s="29">
        <v>998145</v>
      </c>
      <c r="D44" s="27" t="str">
        <f t="shared" si="1"/>
        <v>N/A</v>
      </c>
      <c r="E44" s="29">
        <v>836948</v>
      </c>
      <c r="F44" s="27" t="str">
        <f t="shared" si="2"/>
        <v>N/A</v>
      </c>
      <c r="G44" s="29">
        <v>7012872</v>
      </c>
      <c r="H44" s="27" t="str">
        <f t="shared" si="3"/>
        <v>N/A</v>
      </c>
      <c r="I44" s="8">
        <v>-16.100000000000001</v>
      </c>
      <c r="J44" s="8">
        <v>737.9</v>
      </c>
      <c r="K44" s="28" t="s">
        <v>736</v>
      </c>
      <c r="L44" s="111" t="str">
        <f t="shared" si="0"/>
        <v>No</v>
      </c>
    </row>
    <row r="45" spans="1:12" x14ac:dyDescent="0.25">
      <c r="A45" s="174" t="s">
        <v>158</v>
      </c>
      <c r="B45" s="30" t="s">
        <v>217</v>
      </c>
      <c r="C45" s="1">
        <v>497</v>
      </c>
      <c r="D45" s="27" t="str">
        <f>IF($B45="N/A","N/A",IF(C45&gt;0,"No",IF(C45&lt;0,"No","Yes")))</f>
        <v>No</v>
      </c>
      <c r="E45" s="1">
        <v>504</v>
      </c>
      <c r="F45" s="27" t="str">
        <f>IF($B45="N/A","N/A",IF(E45&gt;0,"No",IF(E45&lt;0,"No","Yes")))</f>
        <v>No</v>
      </c>
      <c r="G45" s="1">
        <v>3016</v>
      </c>
      <c r="H45" s="27" t="str">
        <f>IF($B45="N/A","N/A",IF(G45&gt;0,"No",IF(G45&lt;0,"No","Yes")))</f>
        <v>No</v>
      </c>
      <c r="I45" s="8">
        <v>1.4079999999999999</v>
      </c>
      <c r="J45" s="8">
        <v>498.4</v>
      </c>
      <c r="K45" s="28" t="s">
        <v>736</v>
      </c>
      <c r="L45" s="111" t="str">
        <f t="shared" si="0"/>
        <v>No</v>
      </c>
    </row>
    <row r="46" spans="1:12" x14ac:dyDescent="0.25">
      <c r="A46" s="174" t="s">
        <v>156</v>
      </c>
      <c r="B46" s="22" t="s">
        <v>213</v>
      </c>
      <c r="C46" s="29">
        <v>998145</v>
      </c>
      <c r="D46" s="27" t="str">
        <f t="shared" ref="D46:D47" si="4">IF($B46="N/A","N/A",IF(C46&gt;10,"No",IF(C46&lt;-10,"No","Yes")))</f>
        <v>N/A</v>
      </c>
      <c r="E46" s="29">
        <v>836948</v>
      </c>
      <c r="F46" s="27" t="str">
        <f t="shared" ref="F46:F47" si="5">IF($B46="N/A","N/A",IF(E46&gt;10,"No",IF(E46&lt;-10,"No","Yes")))</f>
        <v>N/A</v>
      </c>
      <c r="G46" s="29">
        <v>7012872</v>
      </c>
      <c r="H46" s="27" t="str">
        <f t="shared" ref="H46:H47" si="6">IF($B46="N/A","N/A",IF(G46&gt;10,"No",IF(G46&lt;-10,"No","Yes")))</f>
        <v>N/A</v>
      </c>
      <c r="I46" s="8">
        <v>-16.100000000000001</v>
      </c>
      <c r="J46" s="8">
        <v>737.9</v>
      </c>
      <c r="K46" s="28" t="s">
        <v>736</v>
      </c>
      <c r="L46" s="111" t="str">
        <f t="shared" si="0"/>
        <v>No</v>
      </c>
    </row>
    <row r="47" spans="1:12" x14ac:dyDescent="0.25">
      <c r="A47" s="174" t="s">
        <v>1290</v>
      </c>
      <c r="B47" s="22" t="s">
        <v>213</v>
      </c>
      <c r="C47" s="29">
        <v>2008.3400402</v>
      </c>
      <c r="D47" s="27" t="str">
        <f t="shared" si="4"/>
        <v>N/A</v>
      </c>
      <c r="E47" s="29">
        <v>1660.6111111</v>
      </c>
      <c r="F47" s="27" t="str">
        <f t="shared" si="5"/>
        <v>N/A</v>
      </c>
      <c r="G47" s="29">
        <v>2325.2228117</v>
      </c>
      <c r="H47" s="27" t="str">
        <f t="shared" si="6"/>
        <v>N/A</v>
      </c>
      <c r="I47" s="8">
        <v>-17.3</v>
      </c>
      <c r="J47" s="8">
        <v>40.020000000000003</v>
      </c>
      <c r="K47" s="28" t="s">
        <v>736</v>
      </c>
      <c r="L47" s="111" t="str">
        <f>IF(J47="Div by 0", "N/A", IF(OR(J47="N/A",K47="N/A"),"N/A", IF(J47&gt;VALUE(MID(K47,1,2)), "No", IF(J47&lt;-1*VALUE(MID(K47,1,2)), "No", "Yes"))))</f>
        <v>No</v>
      </c>
    </row>
    <row r="48" spans="1:12" x14ac:dyDescent="0.25">
      <c r="A48" s="174" t="s">
        <v>1489</v>
      </c>
      <c r="B48" s="22" t="s">
        <v>213</v>
      </c>
      <c r="C48" s="29">
        <v>23126.638223999998</v>
      </c>
      <c r="D48" s="27" t="str">
        <f t="shared" ref="D48:D74" si="7">IF($B48="N/A","N/A",IF(C48&gt;10,"No",IF(C48&lt;-10,"No","Yes")))</f>
        <v>N/A</v>
      </c>
      <c r="E48" s="29">
        <v>24064.303162</v>
      </c>
      <c r="F48" s="27" t="str">
        <f t="shared" ref="F48:F74" si="8">IF($B48="N/A","N/A",IF(E48&gt;10,"No",IF(E48&lt;-10,"No","Yes")))</f>
        <v>N/A</v>
      </c>
      <c r="G48" s="29">
        <v>25572.419677000002</v>
      </c>
      <c r="H48" s="27" t="str">
        <f t="shared" ref="H48:H74" si="9">IF($B48="N/A","N/A",IF(G48&gt;10,"No",IF(G48&lt;-10,"No","Yes")))</f>
        <v>N/A</v>
      </c>
      <c r="I48" s="8">
        <v>4.0540000000000003</v>
      </c>
      <c r="J48" s="8">
        <v>6.2670000000000003</v>
      </c>
      <c r="K48" s="28" t="s">
        <v>736</v>
      </c>
      <c r="L48" s="111" t="str">
        <f t="shared" ref="L48:L74" si="10">IF(J48="Div by 0", "N/A", IF(K48="N/A","N/A", IF(J48&gt;VALUE(MID(K48,1,2)), "No", IF(J48&lt;-1*VALUE(MID(K48,1,2)), "No", "Yes"))))</f>
        <v>Yes</v>
      </c>
    </row>
    <row r="49" spans="1:12" x14ac:dyDescent="0.25">
      <c r="A49" s="174" t="s">
        <v>1490</v>
      </c>
      <c r="B49" s="22" t="s">
        <v>213</v>
      </c>
      <c r="C49" s="29">
        <v>11120.877006999999</v>
      </c>
      <c r="D49" s="27" t="str">
        <f t="shared" si="7"/>
        <v>N/A</v>
      </c>
      <c r="E49" s="29">
        <v>11708.285083999999</v>
      </c>
      <c r="F49" s="27" t="str">
        <f t="shared" si="8"/>
        <v>N/A</v>
      </c>
      <c r="G49" s="29">
        <v>12154.89472</v>
      </c>
      <c r="H49" s="27" t="str">
        <f t="shared" si="9"/>
        <v>N/A</v>
      </c>
      <c r="I49" s="8">
        <v>5.282</v>
      </c>
      <c r="J49" s="8">
        <v>3.8140000000000001</v>
      </c>
      <c r="K49" s="28" t="s">
        <v>736</v>
      </c>
      <c r="L49" s="111" t="str">
        <f t="shared" si="10"/>
        <v>Yes</v>
      </c>
    </row>
    <row r="50" spans="1:12" x14ac:dyDescent="0.25">
      <c r="A50" s="174" t="s">
        <v>1491</v>
      </c>
      <c r="B50" s="22" t="s">
        <v>213</v>
      </c>
      <c r="C50" s="29">
        <v>36792.151129999998</v>
      </c>
      <c r="D50" s="27" t="str">
        <f t="shared" si="7"/>
        <v>N/A</v>
      </c>
      <c r="E50" s="29">
        <v>37776.850578999998</v>
      </c>
      <c r="F50" s="27" t="str">
        <f t="shared" si="8"/>
        <v>N/A</v>
      </c>
      <c r="G50" s="29">
        <v>40223.335503000002</v>
      </c>
      <c r="H50" s="27" t="str">
        <f t="shared" si="9"/>
        <v>N/A</v>
      </c>
      <c r="I50" s="8">
        <v>2.6760000000000002</v>
      </c>
      <c r="J50" s="8">
        <v>6.476</v>
      </c>
      <c r="K50" s="28" t="s">
        <v>736</v>
      </c>
      <c r="L50" s="111" t="str">
        <f t="shared" si="10"/>
        <v>Yes</v>
      </c>
    </row>
    <row r="51" spans="1:12" x14ac:dyDescent="0.25">
      <c r="A51" s="174" t="s">
        <v>1492</v>
      </c>
      <c r="B51" s="22" t="s">
        <v>213</v>
      </c>
      <c r="C51" s="29">
        <v>3181.1740740999999</v>
      </c>
      <c r="D51" s="27" t="str">
        <f t="shared" si="7"/>
        <v>N/A</v>
      </c>
      <c r="E51" s="29">
        <v>4422.6423659000002</v>
      </c>
      <c r="F51" s="27" t="str">
        <f t="shared" si="8"/>
        <v>N/A</v>
      </c>
      <c r="G51" s="29">
        <v>3636.0637499999998</v>
      </c>
      <c r="H51" s="27" t="str">
        <f t="shared" si="9"/>
        <v>N/A</v>
      </c>
      <c r="I51" s="8">
        <v>39.03</v>
      </c>
      <c r="J51" s="8">
        <v>-17.8</v>
      </c>
      <c r="K51" s="28" t="s">
        <v>736</v>
      </c>
      <c r="L51" s="111" t="str">
        <f t="shared" si="10"/>
        <v>Yes</v>
      </c>
    </row>
    <row r="52" spans="1:12" x14ac:dyDescent="0.25">
      <c r="A52" s="174" t="s">
        <v>1493</v>
      </c>
      <c r="B52" s="22" t="s">
        <v>213</v>
      </c>
      <c r="C52" s="29">
        <v>35021.01715</v>
      </c>
      <c r="D52" s="27" t="str">
        <f t="shared" si="7"/>
        <v>N/A</v>
      </c>
      <c r="E52" s="29">
        <v>36090.537075</v>
      </c>
      <c r="F52" s="27" t="str">
        <f t="shared" si="8"/>
        <v>N/A</v>
      </c>
      <c r="G52" s="29">
        <v>40475.085268000003</v>
      </c>
      <c r="H52" s="27" t="str">
        <f t="shared" si="9"/>
        <v>N/A</v>
      </c>
      <c r="I52" s="8">
        <v>3.0539999999999998</v>
      </c>
      <c r="J52" s="8">
        <v>12.15</v>
      </c>
      <c r="K52" s="28" t="s">
        <v>736</v>
      </c>
      <c r="L52" s="111" t="str">
        <f t="shared" si="10"/>
        <v>Yes</v>
      </c>
    </row>
    <row r="53" spans="1:12" x14ac:dyDescent="0.25">
      <c r="A53" s="174" t="s">
        <v>1494</v>
      </c>
      <c r="B53" s="22" t="s">
        <v>213</v>
      </c>
      <c r="C53" s="29" t="s">
        <v>1748</v>
      </c>
      <c r="D53" s="27" t="str">
        <f t="shared" si="7"/>
        <v>N/A</v>
      </c>
      <c r="E53" s="29">
        <v>49338.333333000002</v>
      </c>
      <c r="F53" s="27" t="str">
        <f t="shared" si="8"/>
        <v>N/A</v>
      </c>
      <c r="G53" s="29">
        <v>29036.2</v>
      </c>
      <c r="H53" s="27" t="str">
        <f t="shared" si="9"/>
        <v>N/A</v>
      </c>
      <c r="I53" s="8" t="s">
        <v>1748</v>
      </c>
      <c r="J53" s="8">
        <v>-41.1</v>
      </c>
      <c r="K53" s="28" t="s">
        <v>736</v>
      </c>
      <c r="L53" s="111" t="str">
        <f t="shared" si="10"/>
        <v>No</v>
      </c>
    </row>
    <row r="54" spans="1:12" x14ac:dyDescent="0.25">
      <c r="A54" s="174" t="s">
        <v>1495</v>
      </c>
      <c r="B54" s="22" t="s">
        <v>213</v>
      </c>
      <c r="C54" s="29">
        <v>29286.143368000001</v>
      </c>
      <c r="D54" s="27" t="str">
        <f t="shared" si="7"/>
        <v>N/A</v>
      </c>
      <c r="E54" s="29">
        <v>29807.788361999999</v>
      </c>
      <c r="F54" s="27" t="str">
        <f t="shared" si="8"/>
        <v>N/A</v>
      </c>
      <c r="G54" s="29">
        <v>31522.598927999999</v>
      </c>
      <c r="H54" s="27" t="str">
        <f t="shared" si="9"/>
        <v>N/A</v>
      </c>
      <c r="I54" s="8">
        <v>1.7809999999999999</v>
      </c>
      <c r="J54" s="8">
        <v>5.7530000000000001</v>
      </c>
      <c r="K54" s="28" t="s">
        <v>736</v>
      </c>
      <c r="L54" s="111" t="str">
        <f t="shared" si="10"/>
        <v>Yes</v>
      </c>
    </row>
    <row r="55" spans="1:12" x14ac:dyDescent="0.25">
      <c r="A55" s="174" t="s">
        <v>1496</v>
      </c>
      <c r="B55" s="22" t="s">
        <v>213</v>
      </c>
      <c r="C55" s="29">
        <v>26338.498828</v>
      </c>
      <c r="D55" s="27" t="str">
        <f t="shared" si="7"/>
        <v>N/A</v>
      </c>
      <c r="E55" s="29">
        <v>27013.333583</v>
      </c>
      <c r="F55" s="27" t="str">
        <f t="shared" si="8"/>
        <v>N/A</v>
      </c>
      <c r="G55" s="29">
        <v>28329.497435000001</v>
      </c>
      <c r="H55" s="27" t="str">
        <f t="shared" si="9"/>
        <v>N/A</v>
      </c>
      <c r="I55" s="8">
        <v>2.5619999999999998</v>
      </c>
      <c r="J55" s="8">
        <v>4.8719999999999999</v>
      </c>
      <c r="K55" s="28" t="s">
        <v>736</v>
      </c>
      <c r="L55" s="111" t="str">
        <f t="shared" si="10"/>
        <v>Yes</v>
      </c>
    </row>
    <row r="56" spans="1:12" x14ac:dyDescent="0.25">
      <c r="A56" s="174" t="s">
        <v>1497</v>
      </c>
      <c r="B56" s="22" t="s">
        <v>213</v>
      </c>
      <c r="C56" s="29">
        <v>35916.318931000002</v>
      </c>
      <c r="D56" s="27" t="str">
        <f t="shared" si="7"/>
        <v>N/A</v>
      </c>
      <c r="E56" s="29">
        <v>37111.694571</v>
      </c>
      <c r="F56" s="27" t="str">
        <f t="shared" si="8"/>
        <v>N/A</v>
      </c>
      <c r="G56" s="29">
        <v>41876.424961999997</v>
      </c>
      <c r="H56" s="27" t="str">
        <f t="shared" si="9"/>
        <v>N/A</v>
      </c>
      <c r="I56" s="8">
        <v>3.3279999999999998</v>
      </c>
      <c r="J56" s="8">
        <v>12.84</v>
      </c>
      <c r="K56" s="28" t="s">
        <v>736</v>
      </c>
      <c r="L56" s="111" t="str">
        <f t="shared" si="10"/>
        <v>Yes</v>
      </c>
    </row>
    <row r="57" spans="1:12" x14ac:dyDescent="0.25">
      <c r="A57" s="174" t="s">
        <v>1498</v>
      </c>
      <c r="B57" s="22" t="s">
        <v>213</v>
      </c>
      <c r="C57" s="29">
        <v>9217.8670853000003</v>
      </c>
      <c r="D57" s="27" t="str">
        <f t="shared" si="7"/>
        <v>N/A</v>
      </c>
      <c r="E57" s="29">
        <v>10775.978212</v>
      </c>
      <c r="F57" s="27" t="str">
        <f t="shared" si="8"/>
        <v>N/A</v>
      </c>
      <c r="G57" s="29">
        <v>11226.341601</v>
      </c>
      <c r="H57" s="27" t="str">
        <f t="shared" si="9"/>
        <v>N/A</v>
      </c>
      <c r="I57" s="8">
        <v>16.899999999999999</v>
      </c>
      <c r="J57" s="8">
        <v>4.1790000000000003</v>
      </c>
      <c r="K57" s="28" t="s">
        <v>736</v>
      </c>
      <c r="L57" s="111" t="str">
        <f t="shared" si="10"/>
        <v>Yes</v>
      </c>
    </row>
    <row r="58" spans="1:12" x14ac:dyDescent="0.25">
      <c r="A58" s="174" t="s">
        <v>1499</v>
      </c>
      <c r="B58" s="22" t="s">
        <v>213</v>
      </c>
      <c r="C58" s="29">
        <v>46189.075583999998</v>
      </c>
      <c r="D58" s="27" t="str">
        <f t="shared" si="7"/>
        <v>N/A</v>
      </c>
      <c r="E58" s="29">
        <v>43811.004704999999</v>
      </c>
      <c r="F58" s="27" t="str">
        <f t="shared" si="8"/>
        <v>N/A</v>
      </c>
      <c r="G58" s="29">
        <v>44888.629117999997</v>
      </c>
      <c r="H58" s="27" t="str">
        <f t="shared" si="9"/>
        <v>N/A</v>
      </c>
      <c r="I58" s="8">
        <v>-5.15</v>
      </c>
      <c r="J58" s="8">
        <v>2.46</v>
      </c>
      <c r="K58" s="28" t="s">
        <v>736</v>
      </c>
      <c r="L58" s="111" t="str">
        <f t="shared" si="10"/>
        <v>Yes</v>
      </c>
    </row>
    <row r="59" spans="1:12" x14ac:dyDescent="0.25">
      <c r="A59" s="174" t="s">
        <v>1500</v>
      </c>
      <c r="B59" s="22" t="s">
        <v>213</v>
      </c>
      <c r="C59" s="29">
        <v>48075</v>
      </c>
      <c r="D59" s="27" t="str">
        <f t="shared" si="7"/>
        <v>N/A</v>
      </c>
      <c r="E59" s="29">
        <v>69857</v>
      </c>
      <c r="F59" s="27" t="str">
        <f t="shared" si="8"/>
        <v>N/A</v>
      </c>
      <c r="G59" s="29">
        <v>60839.5</v>
      </c>
      <c r="H59" s="27" t="str">
        <f t="shared" si="9"/>
        <v>N/A</v>
      </c>
      <c r="I59" s="8">
        <v>45.31</v>
      </c>
      <c r="J59" s="8">
        <v>-12.9</v>
      </c>
      <c r="K59" s="28" t="s">
        <v>736</v>
      </c>
      <c r="L59" s="111" t="str">
        <f t="shared" si="10"/>
        <v>Yes</v>
      </c>
    </row>
    <row r="60" spans="1:12" x14ac:dyDescent="0.25">
      <c r="A60" s="174" t="s">
        <v>1501</v>
      </c>
      <c r="B60" s="22" t="s">
        <v>213</v>
      </c>
      <c r="C60" s="29">
        <v>7889.5767851999999</v>
      </c>
      <c r="D60" s="27" t="str">
        <f t="shared" si="7"/>
        <v>N/A</v>
      </c>
      <c r="E60" s="29">
        <v>8594.8514457000001</v>
      </c>
      <c r="F60" s="27" t="str">
        <f t="shared" si="8"/>
        <v>N/A</v>
      </c>
      <c r="G60" s="29">
        <v>9814.0031118999996</v>
      </c>
      <c r="H60" s="27" t="str">
        <f t="shared" si="9"/>
        <v>N/A</v>
      </c>
      <c r="I60" s="8">
        <v>8.9390000000000001</v>
      </c>
      <c r="J60" s="8">
        <v>14.18</v>
      </c>
      <c r="K60" s="28" t="s">
        <v>736</v>
      </c>
      <c r="L60" s="111" t="str">
        <f t="shared" si="10"/>
        <v>Yes</v>
      </c>
    </row>
    <row r="61" spans="1:12" x14ac:dyDescent="0.25">
      <c r="A61" s="174" t="s">
        <v>1502</v>
      </c>
      <c r="B61" s="22" t="s">
        <v>213</v>
      </c>
      <c r="C61" s="29">
        <v>2469.8497232</v>
      </c>
      <c r="D61" s="27" t="str">
        <f t="shared" si="7"/>
        <v>N/A</v>
      </c>
      <c r="E61" s="29">
        <v>2721.3535338000002</v>
      </c>
      <c r="F61" s="27" t="str">
        <f t="shared" si="8"/>
        <v>N/A</v>
      </c>
      <c r="G61" s="29">
        <v>2996.5259759999999</v>
      </c>
      <c r="H61" s="27" t="str">
        <f t="shared" si="9"/>
        <v>N/A</v>
      </c>
      <c r="I61" s="8">
        <v>10.18</v>
      </c>
      <c r="J61" s="8">
        <v>10.11</v>
      </c>
      <c r="K61" s="28" t="s">
        <v>736</v>
      </c>
      <c r="L61" s="111" t="str">
        <f t="shared" si="10"/>
        <v>Yes</v>
      </c>
    </row>
    <row r="62" spans="1:12" x14ac:dyDescent="0.25">
      <c r="A62" s="174" t="s">
        <v>1503</v>
      </c>
      <c r="B62" s="22" t="s">
        <v>213</v>
      </c>
      <c r="C62" s="29" t="s">
        <v>1748</v>
      </c>
      <c r="D62" s="27" t="str">
        <f t="shared" si="7"/>
        <v>N/A</v>
      </c>
      <c r="E62" s="29" t="s">
        <v>1748</v>
      </c>
      <c r="F62" s="27" t="str">
        <f t="shared" si="8"/>
        <v>N/A</v>
      </c>
      <c r="G62" s="29" t="s">
        <v>1748</v>
      </c>
      <c r="H62" s="27" t="str">
        <f t="shared" si="9"/>
        <v>N/A</v>
      </c>
      <c r="I62" s="8" t="s">
        <v>1748</v>
      </c>
      <c r="J62" s="8" t="s">
        <v>1748</v>
      </c>
      <c r="K62" s="28" t="s">
        <v>736</v>
      </c>
      <c r="L62" s="111" t="str">
        <f t="shared" si="10"/>
        <v>N/A</v>
      </c>
    </row>
    <row r="63" spans="1:12" ht="25" x14ac:dyDescent="0.25">
      <c r="A63" s="174" t="s">
        <v>1504</v>
      </c>
      <c r="B63" s="22" t="s">
        <v>213</v>
      </c>
      <c r="C63" s="29">
        <v>33729.092851000001</v>
      </c>
      <c r="D63" s="27" t="str">
        <f t="shared" si="7"/>
        <v>N/A</v>
      </c>
      <c r="E63" s="29">
        <v>33020.417011999998</v>
      </c>
      <c r="F63" s="27" t="str">
        <f t="shared" si="8"/>
        <v>N/A</v>
      </c>
      <c r="G63" s="29">
        <v>37349.485425999999</v>
      </c>
      <c r="H63" s="27" t="str">
        <f t="shared" si="9"/>
        <v>N/A</v>
      </c>
      <c r="I63" s="8">
        <v>-2.1</v>
      </c>
      <c r="J63" s="8">
        <v>13.11</v>
      </c>
      <c r="K63" s="28" t="s">
        <v>736</v>
      </c>
      <c r="L63" s="111" t="str">
        <f t="shared" si="10"/>
        <v>Yes</v>
      </c>
    </row>
    <row r="64" spans="1:12" x14ac:dyDescent="0.25">
      <c r="A64" s="174" t="s">
        <v>1505</v>
      </c>
      <c r="B64" s="22" t="s">
        <v>213</v>
      </c>
      <c r="C64" s="29">
        <v>5631.0953325</v>
      </c>
      <c r="D64" s="27" t="str">
        <f t="shared" si="7"/>
        <v>N/A</v>
      </c>
      <c r="E64" s="29">
        <v>6689.6720053999998</v>
      </c>
      <c r="F64" s="27" t="str">
        <f t="shared" si="8"/>
        <v>N/A</v>
      </c>
      <c r="G64" s="29">
        <v>10210.293062000001</v>
      </c>
      <c r="H64" s="27" t="str">
        <f t="shared" si="9"/>
        <v>N/A</v>
      </c>
      <c r="I64" s="8">
        <v>18.8</v>
      </c>
      <c r="J64" s="8">
        <v>52.63</v>
      </c>
      <c r="K64" s="28" t="s">
        <v>736</v>
      </c>
      <c r="L64" s="111" t="str">
        <f t="shared" si="10"/>
        <v>No</v>
      </c>
    </row>
    <row r="65" spans="1:12" x14ac:dyDescent="0.25">
      <c r="A65" s="174" t="s">
        <v>1506</v>
      </c>
      <c r="B65" s="22" t="s">
        <v>213</v>
      </c>
      <c r="C65" s="29">
        <v>7641.2551724000004</v>
      </c>
      <c r="D65" s="27" t="str">
        <f t="shared" si="7"/>
        <v>N/A</v>
      </c>
      <c r="E65" s="29">
        <v>14512.234898999999</v>
      </c>
      <c r="F65" s="27" t="str">
        <f t="shared" si="8"/>
        <v>N/A</v>
      </c>
      <c r="G65" s="29">
        <v>4568.2346490999998</v>
      </c>
      <c r="H65" s="27" t="str">
        <f t="shared" si="9"/>
        <v>N/A</v>
      </c>
      <c r="I65" s="8">
        <v>89.92</v>
      </c>
      <c r="J65" s="8">
        <v>-68.5</v>
      </c>
      <c r="K65" s="28" t="s">
        <v>736</v>
      </c>
      <c r="L65" s="111" t="str">
        <f t="shared" si="10"/>
        <v>No</v>
      </c>
    </row>
    <row r="66" spans="1:12" x14ac:dyDescent="0.25">
      <c r="A66" s="174" t="s">
        <v>1507</v>
      </c>
      <c r="B66" s="22" t="s">
        <v>213</v>
      </c>
      <c r="C66" s="29">
        <v>33454.261981000003</v>
      </c>
      <c r="D66" s="27" t="str">
        <f t="shared" si="7"/>
        <v>N/A</v>
      </c>
      <c r="E66" s="29">
        <v>34242.484198999999</v>
      </c>
      <c r="F66" s="27" t="str">
        <f t="shared" si="8"/>
        <v>N/A</v>
      </c>
      <c r="G66" s="29">
        <v>34518.940757999997</v>
      </c>
      <c r="H66" s="27" t="str">
        <f t="shared" si="9"/>
        <v>N/A</v>
      </c>
      <c r="I66" s="8">
        <v>2.3559999999999999</v>
      </c>
      <c r="J66" s="8">
        <v>0.80730000000000002</v>
      </c>
      <c r="K66" s="28" t="s">
        <v>736</v>
      </c>
      <c r="L66" s="111" t="str">
        <f t="shared" si="10"/>
        <v>Yes</v>
      </c>
    </row>
    <row r="67" spans="1:12" x14ac:dyDescent="0.25">
      <c r="A67" s="174" t="s">
        <v>1508</v>
      </c>
      <c r="B67" s="22" t="s">
        <v>213</v>
      </c>
      <c r="C67" s="29">
        <v>2615.0810811000001</v>
      </c>
      <c r="D67" s="27" t="str">
        <f t="shared" si="7"/>
        <v>N/A</v>
      </c>
      <c r="E67" s="29">
        <v>2297.1547618999998</v>
      </c>
      <c r="F67" s="27" t="str">
        <f t="shared" si="8"/>
        <v>N/A</v>
      </c>
      <c r="G67" s="29">
        <v>1003.7647059</v>
      </c>
      <c r="H67" s="27" t="str">
        <f t="shared" si="9"/>
        <v>N/A</v>
      </c>
      <c r="I67" s="8">
        <v>-12.2</v>
      </c>
      <c r="J67" s="8">
        <v>-56.3</v>
      </c>
      <c r="K67" s="28" t="s">
        <v>736</v>
      </c>
      <c r="L67" s="111" t="str">
        <f t="shared" si="10"/>
        <v>No</v>
      </c>
    </row>
    <row r="68" spans="1:12" x14ac:dyDescent="0.25">
      <c r="A68" s="174" t="s">
        <v>1509</v>
      </c>
      <c r="B68" s="22" t="s">
        <v>213</v>
      </c>
      <c r="C68" s="29">
        <v>1681.7855754</v>
      </c>
      <c r="D68" s="27" t="str">
        <f t="shared" si="7"/>
        <v>N/A</v>
      </c>
      <c r="E68" s="29">
        <v>1478.1511224000001</v>
      </c>
      <c r="F68" s="27" t="str">
        <f t="shared" si="8"/>
        <v>N/A</v>
      </c>
      <c r="G68" s="29">
        <v>1543.767441</v>
      </c>
      <c r="H68" s="27" t="str">
        <f t="shared" si="9"/>
        <v>N/A</v>
      </c>
      <c r="I68" s="8">
        <v>-12.1</v>
      </c>
      <c r="J68" s="8">
        <v>4.4390000000000001</v>
      </c>
      <c r="K68" s="28" t="s">
        <v>736</v>
      </c>
      <c r="L68" s="111" t="str">
        <f t="shared" si="10"/>
        <v>Yes</v>
      </c>
    </row>
    <row r="69" spans="1:12" x14ac:dyDescent="0.25">
      <c r="A69" s="174" t="s">
        <v>1510</v>
      </c>
      <c r="B69" s="22" t="s">
        <v>213</v>
      </c>
      <c r="C69" s="29">
        <v>1451.7923410999999</v>
      </c>
      <c r="D69" s="27" t="str">
        <f t="shared" si="7"/>
        <v>N/A</v>
      </c>
      <c r="E69" s="29">
        <v>1558.5901792</v>
      </c>
      <c r="F69" s="27" t="str">
        <f t="shared" si="8"/>
        <v>N/A</v>
      </c>
      <c r="G69" s="29">
        <v>1944.0213002999999</v>
      </c>
      <c r="H69" s="27" t="str">
        <f t="shared" si="9"/>
        <v>N/A</v>
      </c>
      <c r="I69" s="8">
        <v>7.3559999999999999</v>
      </c>
      <c r="J69" s="8">
        <v>24.73</v>
      </c>
      <c r="K69" s="28" t="s">
        <v>736</v>
      </c>
      <c r="L69" s="111" t="str">
        <f t="shared" si="10"/>
        <v>Yes</v>
      </c>
    </row>
    <row r="70" spans="1:12" x14ac:dyDescent="0.25">
      <c r="A70" s="174" t="s">
        <v>1511</v>
      </c>
      <c r="B70" s="22" t="s">
        <v>213</v>
      </c>
      <c r="C70" s="29" t="s">
        <v>1748</v>
      </c>
      <c r="D70" s="27" t="str">
        <f t="shared" si="7"/>
        <v>N/A</v>
      </c>
      <c r="E70" s="29" t="s">
        <v>1748</v>
      </c>
      <c r="F70" s="27" t="str">
        <f t="shared" si="8"/>
        <v>N/A</v>
      </c>
      <c r="G70" s="29" t="s">
        <v>1748</v>
      </c>
      <c r="H70" s="27" t="str">
        <f t="shared" si="9"/>
        <v>N/A</v>
      </c>
      <c r="I70" s="8" t="s">
        <v>1748</v>
      </c>
      <c r="J70" s="8" t="s">
        <v>1748</v>
      </c>
      <c r="K70" s="28" t="s">
        <v>736</v>
      </c>
      <c r="L70" s="111" t="str">
        <f t="shared" si="10"/>
        <v>N/A</v>
      </c>
    </row>
    <row r="71" spans="1:12" ht="25" x14ac:dyDescent="0.25">
      <c r="A71" s="174" t="s">
        <v>1512</v>
      </c>
      <c r="B71" s="22" t="s">
        <v>213</v>
      </c>
      <c r="C71" s="29">
        <v>5480.0669672000004</v>
      </c>
      <c r="D71" s="27" t="str">
        <f t="shared" si="7"/>
        <v>N/A</v>
      </c>
      <c r="E71" s="29">
        <v>4317.9209174999996</v>
      </c>
      <c r="F71" s="27" t="str">
        <f t="shared" si="8"/>
        <v>N/A</v>
      </c>
      <c r="G71" s="29">
        <v>4929.2714335000001</v>
      </c>
      <c r="H71" s="27" t="str">
        <f t="shared" si="9"/>
        <v>N/A</v>
      </c>
      <c r="I71" s="8">
        <v>-21.2</v>
      </c>
      <c r="J71" s="8">
        <v>14.16</v>
      </c>
      <c r="K71" s="28" t="s">
        <v>736</v>
      </c>
      <c r="L71" s="111" t="str">
        <f t="shared" si="10"/>
        <v>Yes</v>
      </c>
    </row>
    <row r="72" spans="1:12" x14ac:dyDescent="0.25">
      <c r="A72" s="174" t="s">
        <v>1513</v>
      </c>
      <c r="B72" s="22" t="s">
        <v>213</v>
      </c>
      <c r="C72" s="29">
        <v>990.40662085999998</v>
      </c>
      <c r="D72" s="27" t="str">
        <f t="shared" si="7"/>
        <v>N/A</v>
      </c>
      <c r="E72" s="29">
        <v>1276.0102781000001</v>
      </c>
      <c r="F72" s="27" t="str">
        <f t="shared" si="8"/>
        <v>N/A</v>
      </c>
      <c r="G72" s="29">
        <v>938.65075577000005</v>
      </c>
      <c r="H72" s="27" t="str">
        <f t="shared" si="9"/>
        <v>N/A</v>
      </c>
      <c r="I72" s="8">
        <v>28.84</v>
      </c>
      <c r="J72" s="8">
        <v>-26.4</v>
      </c>
      <c r="K72" s="28" t="s">
        <v>736</v>
      </c>
      <c r="L72" s="111" t="str">
        <f t="shared" si="10"/>
        <v>Yes</v>
      </c>
    </row>
    <row r="73" spans="1:12" x14ac:dyDescent="0.25">
      <c r="A73" s="174" t="s">
        <v>1514</v>
      </c>
      <c r="B73" s="22" t="s">
        <v>213</v>
      </c>
      <c r="C73" s="29">
        <v>1728.5427419</v>
      </c>
      <c r="D73" s="27" t="str">
        <f t="shared" si="7"/>
        <v>N/A</v>
      </c>
      <c r="E73" s="29">
        <v>1440.5421196</v>
      </c>
      <c r="F73" s="27" t="str">
        <f t="shared" si="8"/>
        <v>N/A</v>
      </c>
      <c r="G73" s="29">
        <v>1651.5624161000001</v>
      </c>
      <c r="H73" s="27" t="str">
        <f t="shared" si="9"/>
        <v>N/A</v>
      </c>
      <c r="I73" s="8">
        <v>-16.7</v>
      </c>
      <c r="J73" s="8">
        <v>14.65</v>
      </c>
      <c r="K73" s="28" t="s">
        <v>736</v>
      </c>
      <c r="L73" s="111" t="str">
        <f t="shared" si="10"/>
        <v>Yes</v>
      </c>
    </row>
    <row r="74" spans="1:12" x14ac:dyDescent="0.25">
      <c r="A74" s="174" t="s">
        <v>1515</v>
      </c>
      <c r="B74" s="22" t="s">
        <v>213</v>
      </c>
      <c r="C74" s="29">
        <v>387.39636535</v>
      </c>
      <c r="D74" s="27" t="str">
        <f t="shared" si="7"/>
        <v>N/A</v>
      </c>
      <c r="E74" s="29">
        <v>329.55401336</v>
      </c>
      <c r="F74" s="27" t="str">
        <f t="shared" si="8"/>
        <v>N/A</v>
      </c>
      <c r="G74" s="29">
        <v>210.88817352999999</v>
      </c>
      <c r="H74" s="27" t="str">
        <f t="shared" si="9"/>
        <v>N/A</v>
      </c>
      <c r="I74" s="8">
        <v>-14.9</v>
      </c>
      <c r="J74" s="8">
        <v>-36</v>
      </c>
      <c r="K74" s="28" t="s">
        <v>736</v>
      </c>
      <c r="L74" s="111" t="str">
        <f t="shared" si="10"/>
        <v>No</v>
      </c>
    </row>
    <row r="75" spans="1:12" x14ac:dyDescent="0.25">
      <c r="A75" s="174" t="s">
        <v>1597</v>
      </c>
      <c r="B75" s="22" t="s">
        <v>213</v>
      </c>
      <c r="C75" s="29">
        <v>344376407</v>
      </c>
      <c r="D75" s="27" t="str">
        <f t="shared" ref="D75:D144" si="11">IF($B75="N/A","N/A",IF(C75&gt;10,"No",IF(C75&lt;-10,"No","Yes")))</f>
        <v>N/A</v>
      </c>
      <c r="E75" s="29">
        <v>330806669</v>
      </c>
      <c r="F75" s="27" t="str">
        <f t="shared" ref="F75:F144" si="12">IF($B75="N/A","N/A",IF(E75&gt;10,"No",IF(E75&lt;-10,"No","Yes")))</f>
        <v>N/A</v>
      </c>
      <c r="G75" s="29">
        <v>320105630</v>
      </c>
      <c r="H75" s="27" t="str">
        <f t="shared" ref="H75:H144" si="13">IF($B75="N/A","N/A",IF(G75&gt;10,"No",IF(G75&lt;-10,"No","Yes")))</f>
        <v>N/A</v>
      </c>
      <c r="I75" s="8">
        <v>-3.94</v>
      </c>
      <c r="J75" s="8">
        <v>-3.23</v>
      </c>
      <c r="K75" s="28" t="s">
        <v>736</v>
      </c>
      <c r="L75" s="111" t="str">
        <f t="shared" ref="L75:L135" si="14">IF(J75="Div by 0", "N/A", IF(K75="N/A","N/A", IF(J75&gt;VALUE(MID(K75,1,2)), "No", IF(J75&lt;-1*VALUE(MID(K75,1,2)), "No", "Yes"))))</f>
        <v>Yes</v>
      </c>
    </row>
    <row r="76" spans="1:12" x14ac:dyDescent="0.25">
      <c r="A76" s="174" t="s">
        <v>596</v>
      </c>
      <c r="B76" s="22" t="s">
        <v>213</v>
      </c>
      <c r="C76" s="23">
        <v>25734</v>
      </c>
      <c r="D76" s="27" t="str">
        <f t="shared" si="11"/>
        <v>N/A</v>
      </c>
      <c r="E76" s="23">
        <v>24894</v>
      </c>
      <c r="F76" s="27" t="str">
        <f t="shared" si="12"/>
        <v>N/A</v>
      </c>
      <c r="G76" s="23">
        <v>24472</v>
      </c>
      <c r="H76" s="27" t="str">
        <f t="shared" si="13"/>
        <v>N/A</v>
      </c>
      <c r="I76" s="8">
        <v>-3.26</v>
      </c>
      <c r="J76" s="8">
        <v>-1.7</v>
      </c>
      <c r="K76" s="28" t="s">
        <v>736</v>
      </c>
      <c r="L76" s="111" t="str">
        <f t="shared" si="14"/>
        <v>Yes</v>
      </c>
    </row>
    <row r="77" spans="1:12" x14ac:dyDescent="0.25">
      <c r="A77" s="174" t="s">
        <v>1424</v>
      </c>
      <c r="B77" s="22" t="s">
        <v>213</v>
      </c>
      <c r="C77" s="29">
        <v>13382.156175</v>
      </c>
      <c r="D77" s="27" t="str">
        <f t="shared" si="11"/>
        <v>N/A</v>
      </c>
      <c r="E77" s="29">
        <v>13288.610468000001</v>
      </c>
      <c r="F77" s="27" t="str">
        <f t="shared" si="12"/>
        <v>N/A</v>
      </c>
      <c r="G77" s="29">
        <v>13080.485043999999</v>
      </c>
      <c r="H77" s="27" t="str">
        <f t="shared" si="13"/>
        <v>N/A</v>
      </c>
      <c r="I77" s="8">
        <v>-0.69899999999999995</v>
      </c>
      <c r="J77" s="8">
        <v>-1.57</v>
      </c>
      <c r="K77" s="28" t="s">
        <v>736</v>
      </c>
      <c r="L77" s="111" t="str">
        <f t="shared" si="14"/>
        <v>Yes</v>
      </c>
    </row>
    <row r="78" spans="1:12" x14ac:dyDescent="0.25">
      <c r="A78" s="174" t="s">
        <v>1425</v>
      </c>
      <c r="B78" s="22" t="s">
        <v>213</v>
      </c>
      <c r="C78" s="23">
        <v>4.8024792103999996</v>
      </c>
      <c r="D78" s="27" t="str">
        <f t="shared" si="11"/>
        <v>N/A</v>
      </c>
      <c r="E78" s="23">
        <v>4.3189121876999996</v>
      </c>
      <c r="F78" s="27" t="str">
        <f t="shared" si="12"/>
        <v>N/A</v>
      </c>
      <c r="G78" s="23">
        <v>4.1716655769999997</v>
      </c>
      <c r="H78" s="27" t="str">
        <f t="shared" si="13"/>
        <v>N/A</v>
      </c>
      <c r="I78" s="8">
        <v>-10.1</v>
      </c>
      <c r="J78" s="8">
        <v>-3.41</v>
      </c>
      <c r="K78" s="28" t="s">
        <v>736</v>
      </c>
      <c r="L78" s="111" t="str">
        <f t="shared" si="14"/>
        <v>Yes</v>
      </c>
    </row>
    <row r="79" spans="1:12" x14ac:dyDescent="0.25">
      <c r="A79" s="174" t="s">
        <v>597</v>
      </c>
      <c r="B79" s="22" t="s">
        <v>213</v>
      </c>
      <c r="C79" s="29">
        <v>4116193</v>
      </c>
      <c r="D79" s="27" t="str">
        <f t="shared" si="11"/>
        <v>N/A</v>
      </c>
      <c r="E79" s="29">
        <v>3601453</v>
      </c>
      <c r="F79" s="27" t="str">
        <f t="shared" si="12"/>
        <v>N/A</v>
      </c>
      <c r="G79" s="29">
        <v>2399967</v>
      </c>
      <c r="H79" s="27" t="str">
        <f t="shared" si="13"/>
        <v>N/A</v>
      </c>
      <c r="I79" s="8">
        <v>-12.5</v>
      </c>
      <c r="J79" s="8">
        <v>-33.4</v>
      </c>
      <c r="K79" s="28" t="s">
        <v>736</v>
      </c>
      <c r="L79" s="111" t="str">
        <f t="shared" si="14"/>
        <v>No</v>
      </c>
    </row>
    <row r="80" spans="1:12" x14ac:dyDescent="0.25">
      <c r="A80" s="174" t="s">
        <v>598</v>
      </c>
      <c r="B80" s="22" t="s">
        <v>213</v>
      </c>
      <c r="C80" s="23">
        <v>29</v>
      </c>
      <c r="D80" s="27" t="str">
        <f t="shared" si="11"/>
        <v>N/A</v>
      </c>
      <c r="E80" s="23">
        <v>33</v>
      </c>
      <c r="F80" s="27" t="str">
        <f t="shared" si="12"/>
        <v>N/A</v>
      </c>
      <c r="G80" s="23">
        <v>19</v>
      </c>
      <c r="H80" s="27" t="str">
        <f t="shared" si="13"/>
        <v>N/A</v>
      </c>
      <c r="I80" s="8">
        <v>13.79</v>
      </c>
      <c r="J80" s="8">
        <v>-42.4</v>
      </c>
      <c r="K80" s="28" t="s">
        <v>736</v>
      </c>
      <c r="L80" s="111" t="str">
        <f t="shared" si="14"/>
        <v>No</v>
      </c>
    </row>
    <row r="81" spans="1:12" x14ac:dyDescent="0.25">
      <c r="A81" s="174" t="s">
        <v>1426</v>
      </c>
      <c r="B81" s="22" t="s">
        <v>213</v>
      </c>
      <c r="C81" s="29">
        <v>141937.68966</v>
      </c>
      <c r="D81" s="27" t="str">
        <f t="shared" si="11"/>
        <v>N/A</v>
      </c>
      <c r="E81" s="29">
        <v>109134.93939</v>
      </c>
      <c r="F81" s="27" t="str">
        <f t="shared" si="12"/>
        <v>N/A</v>
      </c>
      <c r="G81" s="29">
        <v>126314.05263000001</v>
      </c>
      <c r="H81" s="27" t="str">
        <f t="shared" si="13"/>
        <v>N/A</v>
      </c>
      <c r="I81" s="8">
        <v>-23.1</v>
      </c>
      <c r="J81" s="8">
        <v>15.74</v>
      </c>
      <c r="K81" s="28" t="s">
        <v>736</v>
      </c>
      <c r="L81" s="111" t="str">
        <f t="shared" si="14"/>
        <v>Yes</v>
      </c>
    </row>
    <row r="82" spans="1:12" ht="25" x14ac:dyDescent="0.25">
      <c r="A82" s="174" t="s">
        <v>599</v>
      </c>
      <c r="B82" s="22" t="s">
        <v>213</v>
      </c>
      <c r="C82" s="29">
        <v>34755189</v>
      </c>
      <c r="D82" s="27" t="str">
        <f t="shared" si="11"/>
        <v>N/A</v>
      </c>
      <c r="E82" s="29">
        <v>31682858</v>
      </c>
      <c r="F82" s="27" t="str">
        <f t="shared" si="12"/>
        <v>N/A</v>
      </c>
      <c r="G82" s="29">
        <v>27267129</v>
      </c>
      <c r="H82" s="27" t="str">
        <f t="shared" si="13"/>
        <v>N/A</v>
      </c>
      <c r="I82" s="8">
        <v>-8.84</v>
      </c>
      <c r="J82" s="8">
        <v>-13.9</v>
      </c>
      <c r="K82" s="28" t="s">
        <v>736</v>
      </c>
      <c r="L82" s="111" t="str">
        <f t="shared" si="14"/>
        <v>Yes</v>
      </c>
    </row>
    <row r="83" spans="1:12" x14ac:dyDescent="0.25">
      <c r="A83" s="174" t="s">
        <v>600</v>
      </c>
      <c r="B83" s="22" t="s">
        <v>213</v>
      </c>
      <c r="C83" s="23">
        <v>394</v>
      </c>
      <c r="D83" s="27" t="str">
        <f t="shared" si="11"/>
        <v>N/A</v>
      </c>
      <c r="E83" s="23">
        <v>375</v>
      </c>
      <c r="F83" s="27" t="str">
        <f t="shared" si="12"/>
        <v>N/A</v>
      </c>
      <c r="G83" s="23">
        <v>364</v>
      </c>
      <c r="H83" s="27" t="str">
        <f t="shared" si="13"/>
        <v>N/A</v>
      </c>
      <c r="I83" s="8">
        <v>-4.82</v>
      </c>
      <c r="J83" s="8">
        <v>-2.93</v>
      </c>
      <c r="K83" s="28" t="s">
        <v>736</v>
      </c>
      <c r="L83" s="111" t="str">
        <f t="shared" si="14"/>
        <v>Yes</v>
      </c>
    </row>
    <row r="84" spans="1:12" ht="25" x14ac:dyDescent="0.25">
      <c r="A84" s="143" t="s">
        <v>1427</v>
      </c>
      <c r="B84" s="22" t="s">
        <v>213</v>
      </c>
      <c r="C84" s="29">
        <v>88211.139593999993</v>
      </c>
      <c r="D84" s="27" t="str">
        <f t="shared" si="11"/>
        <v>N/A</v>
      </c>
      <c r="E84" s="29">
        <v>84487.621333000003</v>
      </c>
      <c r="F84" s="27" t="str">
        <f t="shared" si="12"/>
        <v>N/A</v>
      </c>
      <c r="G84" s="29">
        <v>74909.695055000004</v>
      </c>
      <c r="H84" s="27" t="str">
        <f t="shared" si="13"/>
        <v>N/A</v>
      </c>
      <c r="I84" s="8">
        <v>-4.22</v>
      </c>
      <c r="J84" s="8">
        <v>-11.3</v>
      </c>
      <c r="K84" s="28" t="s">
        <v>736</v>
      </c>
      <c r="L84" s="111" t="str">
        <f t="shared" si="14"/>
        <v>Yes</v>
      </c>
    </row>
    <row r="85" spans="1:12" x14ac:dyDescent="0.25">
      <c r="A85" s="143" t="s">
        <v>601</v>
      </c>
      <c r="B85" s="22" t="s">
        <v>213</v>
      </c>
      <c r="C85" s="29">
        <v>25023174</v>
      </c>
      <c r="D85" s="27" t="str">
        <f t="shared" si="11"/>
        <v>N/A</v>
      </c>
      <c r="E85" s="29">
        <v>23886192</v>
      </c>
      <c r="F85" s="27" t="str">
        <f t="shared" si="12"/>
        <v>N/A</v>
      </c>
      <c r="G85" s="29">
        <v>22704980</v>
      </c>
      <c r="H85" s="27" t="str">
        <f t="shared" si="13"/>
        <v>N/A</v>
      </c>
      <c r="I85" s="8">
        <v>-4.54</v>
      </c>
      <c r="J85" s="8">
        <v>-4.95</v>
      </c>
      <c r="K85" s="28" t="s">
        <v>736</v>
      </c>
      <c r="L85" s="111" t="str">
        <f t="shared" si="14"/>
        <v>Yes</v>
      </c>
    </row>
    <row r="86" spans="1:12" x14ac:dyDescent="0.25">
      <c r="A86" s="143" t="s">
        <v>602</v>
      </c>
      <c r="B86" s="22" t="s">
        <v>213</v>
      </c>
      <c r="C86" s="23">
        <v>141</v>
      </c>
      <c r="D86" s="27" t="str">
        <f t="shared" si="11"/>
        <v>N/A</v>
      </c>
      <c r="E86" s="23">
        <v>133</v>
      </c>
      <c r="F86" s="27" t="str">
        <f t="shared" si="12"/>
        <v>N/A</v>
      </c>
      <c r="G86" s="23">
        <v>125</v>
      </c>
      <c r="H86" s="27" t="str">
        <f t="shared" si="13"/>
        <v>N/A</v>
      </c>
      <c r="I86" s="8">
        <v>-5.67</v>
      </c>
      <c r="J86" s="8">
        <v>-6.02</v>
      </c>
      <c r="K86" s="28" t="s">
        <v>736</v>
      </c>
      <c r="L86" s="111" t="str">
        <f t="shared" si="14"/>
        <v>Yes</v>
      </c>
    </row>
    <row r="87" spans="1:12" x14ac:dyDescent="0.25">
      <c r="A87" s="143" t="s">
        <v>1428</v>
      </c>
      <c r="B87" s="22" t="s">
        <v>213</v>
      </c>
      <c r="C87" s="29">
        <v>177469.31915</v>
      </c>
      <c r="D87" s="27" t="str">
        <f t="shared" si="11"/>
        <v>N/A</v>
      </c>
      <c r="E87" s="29">
        <v>179595.42856999999</v>
      </c>
      <c r="F87" s="27" t="str">
        <f t="shared" si="12"/>
        <v>N/A</v>
      </c>
      <c r="G87" s="29">
        <v>181639.84</v>
      </c>
      <c r="H87" s="27" t="str">
        <f t="shared" si="13"/>
        <v>N/A</v>
      </c>
      <c r="I87" s="8">
        <v>1.198</v>
      </c>
      <c r="J87" s="8">
        <v>1.1379999999999999</v>
      </c>
      <c r="K87" s="28" t="s">
        <v>736</v>
      </c>
      <c r="L87" s="111" t="str">
        <f t="shared" si="14"/>
        <v>Yes</v>
      </c>
    </row>
    <row r="88" spans="1:12" x14ac:dyDescent="0.25">
      <c r="A88" s="174" t="s">
        <v>603</v>
      </c>
      <c r="B88" s="22" t="s">
        <v>213</v>
      </c>
      <c r="C88" s="29">
        <v>1063113638</v>
      </c>
      <c r="D88" s="27" t="str">
        <f t="shared" si="11"/>
        <v>N/A</v>
      </c>
      <c r="E88" s="29">
        <v>1096856340</v>
      </c>
      <c r="F88" s="27" t="str">
        <f t="shared" si="12"/>
        <v>N/A</v>
      </c>
      <c r="G88" s="29">
        <v>1206238895</v>
      </c>
      <c r="H88" s="27" t="str">
        <f t="shared" si="13"/>
        <v>N/A</v>
      </c>
      <c r="I88" s="8">
        <v>3.1739999999999999</v>
      </c>
      <c r="J88" s="8">
        <v>9.9719999999999995</v>
      </c>
      <c r="K88" s="28" t="s">
        <v>736</v>
      </c>
      <c r="L88" s="111" t="str">
        <f t="shared" si="14"/>
        <v>Yes</v>
      </c>
    </row>
    <row r="89" spans="1:12" x14ac:dyDescent="0.25">
      <c r="A89" s="178" t="s">
        <v>604</v>
      </c>
      <c r="B89" s="23" t="s">
        <v>213</v>
      </c>
      <c r="C89" s="23">
        <v>21468</v>
      </c>
      <c r="D89" s="27" t="str">
        <f t="shared" si="11"/>
        <v>N/A</v>
      </c>
      <c r="E89" s="23">
        <v>21408</v>
      </c>
      <c r="F89" s="27" t="str">
        <f t="shared" si="12"/>
        <v>N/A</v>
      </c>
      <c r="G89" s="23">
        <v>21423</v>
      </c>
      <c r="H89" s="27" t="str">
        <f t="shared" si="13"/>
        <v>N/A</v>
      </c>
      <c r="I89" s="8">
        <v>-0.27900000000000003</v>
      </c>
      <c r="J89" s="8">
        <v>7.0099999999999996E-2</v>
      </c>
      <c r="K89" s="31" t="s">
        <v>736</v>
      </c>
      <c r="L89" s="111" t="str">
        <f t="shared" si="14"/>
        <v>Yes</v>
      </c>
    </row>
    <row r="90" spans="1:12" x14ac:dyDescent="0.25">
      <c r="A90" s="174" t="s">
        <v>1429</v>
      </c>
      <c r="B90" s="22" t="s">
        <v>213</v>
      </c>
      <c r="C90" s="29">
        <v>49520.851407000002</v>
      </c>
      <c r="D90" s="27" t="str">
        <f t="shared" si="11"/>
        <v>N/A</v>
      </c>
      <c r="E90" s="29">
        <v>51235.815583000003</v>
      </c>
      <c r="F90" s="27" t="str">
        <f t="shared" si="12"/>
        <v>N/A</v>
      </c>
      <c r="G90" s="29">
        <v>56305.787938000001</v>
      </c>
      <c r="H90" s="27" t="str">
        <f t="shared" si="13"/>
        <v>N/A</v>
      </c>
      <c r="I90" s="8">
        <v>3.4630000000000001</v>
      </c>
      <c r="J90" s="8">
        <v>9.8949999999999996</v>
      </c>
      <c r="K90" s="28" t="s">
        <v>736</v>
      </c>
      <c r="L90" s="111" t="str">
        <f t="shared" si="14"/>
        <v>Yes</v>
      </c>
    </row>
    <row r="91" spans="1:12" x14ac:dyDescent="0.25">
      <c r="A91" s="174" t="s">
        <v>605</v>
      </c>
      <c r="B91" s="22" t="s">
        <v>213</v>
      </c>
      <c r="C91" s="29">
        <v>46133528</v>
      </c>
      <c r="D91" s="27" t="str">
        <f t="shared" si="11"/>
        <v>N/A</v>
      </c>
      <c r="E91" s="29">
        <v>44892439</v>
      </c>
      <c r="F91" s="27" t="str">
        <f t="shared" si="12"/>
        <v>N/A</v>
      </c>
      <c r="G91" s="29">
        <v>76323644</v>
      </c>
      <c r="H91" s="27" t="str">
        <f t="shared" si="13"/>
        <v>N/A</v>
      </c>
      <c r="I91" s="8">
        <v>-2.69</v>
      </c>
      <c r="J91" s="8">
        <v>70.010000000000005</v>
      </c>
      <c r="K91" s="28" t="s">
        <v>736</v>
      </c>
      <c r="L91" s="111" t="str">
        <f t="shared" si="14"/>
        <v>No</v>
      </c>
    </row>
    <row r="92" spans="1:12" x14ac:dyDescent="0.25">
      <c r="A92" s="174" t="s">
        <v>606</v>
      </c>
      <c r="B92" s="22" t="s">
        <v>213</v>
      </c>
      <c r="C92" s="23">
        <v>75763</v>
      </c>
      <c r="D92" s="27" t="str">
        <f t="shared" si="11"/>
        <v>N/A</v>
      </c>
      <c r="E92" s="23">
        <v>76500</v>
      </c>
      <c r="F92" s="27" t="str">
        <f t="shared" si="12"/>
        <v>N/A</v>
      </c>
      <c r="G92" s="23">
        <v>81955</v>
      </c>
      <c r="H92" s="27" t="str">
        <f t="shared" si="13"/>
        <v>N/A</v>
      </c>
      <c r="I92" s="8">
        <v>0.9728</v>
      </c>
      <c r="J92" s="8">
        <v>7.1310000000000002</v>
      </c>
      <c r="K92" s="28" t="s">
        <v>736</v>
      </c>
      <c r="L92" s="111" t="str">
        <f t="shared" si="14"/>
        <v>Yes</v>
      </c>
    </row>
    <row r="93" spans="1:12" x14ac:dyDescent="0.25">
      <c r="A93" s="174" t="s">
        <v>1430</v>
      </c>
      <c r="B93" s="22" t="s">
        <v>213</v>
      </c>
      <c r="C93" s="29">
        <v>608.91897100000006</v>
      </c>
      <c r="D93" s="27" t="str">
        <f t="shared" si="11"/>
        <v>N/A</v>
      </c>
      <c r="E93" s="29">
        <v>586.82926797000005</v>
      </c>
      <c r="F93" s="27" t="str">
        <f t="shared" si="12"/>
        <v>N/A</v>
      </c>
      <c r="G93" s="29">
        <v>931.28721859999996</v>
      </c>
      <c r="H93" s="27" t="str">
        <f t="shared" si="13"/>
        <v>N/A</v>
      </c>
      <c r="I93" s="8">
        <v>-3.63</v>
      </c>
      <c r="J93" s="8">
        <v>58.7</v>
      </c>
      <c r="K93" s="28" t="s">
        <v>736</v>
      </c>
      <c r="L93" s="111" t="str">
        <f t="shared" si="14"/>
        <v>No</v>
      </c>
    </row>
    <row r="94" spans="1:12" x14ac:dyDescent="0.25">
      <c r="A94" s="174" t="s">
        <v>607</v>
      </c>
      <c r="B94" s="22" t="s">
        <v>213</v>
      </c>
      <c r="C94" s="29">
        <v>1221905</v>
      </c>
      <c r="D94" s="27" t="str">
        <f t="shared" si="11"/>
        <v>N/A</v>
      </c>
      <c r="E94" s="29">
        <v>1185794</v>
      </c>
      <c r="F94" s="27" t="str">
        <f t="shared" si="12"/>
        <v>N/A</v>
      </c>
      <c r="G94" s="29">
        <v>1586687</v>
      </c>
      <c r="H94" s="27" t="str">
        <f t="shared" si="13"/>
        <v>N/A</v>
      </c>
      <c r="I94" s="8">
        <v>-2.96</v>
      </c>
      <c r="J94" s="8">
        <v>33.81</v>
      </c>
      <c r="K94" s="28" t="s">
        <v>736</v>
      </c>
      <c r="L94" s="111" t="str">
        <f t="shared" si="14"/>
        <v>No</v>
      </c>
    </row>
    <row r="95" spans="1:12" x14ac:dyDescent="0.25">
      <c r="A95" s="174" t="s">
        <v>608</v>
      </c>
      <c r="B95" s="22" t="s">
        <v>213</v>
      </c>
      <c r="C95" s="23">
        <v>2985</v>
      </c>
      <c r="D95" s="27" t="str">
        <f t="shared" si="11"/>
        <v>N/A</v>
      </c>
      <c r="E95" s="23">
        <v>3081</v>
      </c>
      <c r="F95" s="27" t="str">
        <f t="shared" si="12"/>
        <v>N/A</v>
      </c>
      <c r="G95" s="23">
        <v>4175</v>
      </c>
      <c r="H95" s="27" t="str">
        <f t="shared" si="13"/>
        <v>N/A</v>
      </c>
      <c r="I95" s="8">
        <v>3.2160000000000002</v>
      </c>
      <c r="J95" s="8">
        <v>35.51</v>
      </c>
      <c r="K95" s="28" t="s">
        <v>736</v>
      </c>
      <c r="L95" s="111" t="str">
        <f t="shared" si="14"/>
        <v>No</v>
      </c>
    </row>
    <row r="96" spans="1:12" x14ac:dyDescent="0.25">
      <c r="A96" s="174" t="s">
        <v>1431</v>
      </c>
      <c r="B96" s="22" t="s">
        <v>213</v>
      </c>
      <c r="C96" s="29">
        <v>409.34840871</v>
      </c>
      <c r="D96" s="27" t="str">
        <f t="shared" si="11"/>
        <v>N/A</v>
      </c>
      <c r="E96" s="29">
        <v>384.87309314999999</v>
      </c>
      <c r="F96" s="27" t="str">
        <f t="shared" si="12"/>
        <v>N/A</v>
      </c>
      <c r="G96" s="29">
        <v>380.04479042000003</v>
      </c>
      <c r="H96" s="27" t="str">
        <f t="shared" si="13"/>
        <v>N/A</v>
      </c>
      <c r="I96" s="8">
        <v>-5.98</v>
      </c>
      <c r="J96" s="8">
        <v>-1.25</v>
      </c>
      <c r="K96" s="28" t="s">
        <v>736</v>
      </c>
      <c r="L96" s="111" t="str">
        <f t="shared" si="14"/>
        <v>Yes</v>
      </c>
    </row>
    <row r="97" spans="1:12" ht="25" x14ac:dyDescent="0.25">
      <c r="A97" s="174" t="s">
        <v>609</v>
      </c>
      <c r="B97" s="22" t="s">
        <v>213</v>
      </c>
      <c r="C97" s="29">
        <v>572419</v>
      </c>
      <c r="D97" s="27" t="str">
        <f t="shared" si="11"/>
        <v>N/A</v>
      </c>
      <c r="E97" s="29">
        <v>680966</v>
      </c>
      <c r="F97" s="27" t="str">
        <f t="shared" si="12"/>
        <v>N/A</v>
      </c>
      <c r="G97" s="29">
        <v>778034</v>
      </c>
      <c r="H97" s="27" t="str">
        <f t="shared" si="13"/>
        <v>N/A</v>
      </c>
      <c r="I97" s="8">
        <v>18.96</v>
      </c>
      <c r="J97" s="8">
        <v>14.25</v>
      </c>
      <c r="K97" s="28" t="s">
        <v>736</v>
      </c>
      <c r="L97" s="111" t="str">
        <f t="shared" si="14"/>
        <v>Yes</v>
      </c>
    </row>
    <row r="98" spans="1:12" x14ac:dyDescent="0.25">
      <c r="A98" s="174" t="s">
        <v>610</v>
      </c>
      <c r="B98" s="22" t="s">
        <v>213</v>
      </c>
      <c r="C98" s="23">
        <v>10929</v>
      </c>
      <c r="D98" s="27" t="str">
        <f t="shared" si="11"/>
        <v>N/A</v>
      </c>
      <c r="E98" s="23">
        <v>12132</v>
      </c>
      <c r="F98" s="27" t="str">
        <f t="shared" si="12"/>
        <v>N/A</v>
      </c>
      <c r="G98" s="23">
        <v>13370</v>
      </c>
      <c r="H98" s="27" t="str">
        <f t="shared" si="13"/>
        <v>N/A</v>
      </c>
      <c r="I98" s="8">
        <v>11.01</v>
      </c>
      <c r="J98" s="8">
        <v>10.199999999999999</v>
      </c>
      <c r="K98" s="28" t="s">
        <v>736</v>
      </c>
      <c r="L98" s="111" t="str">
        <f t="shared" si="14"/>
        <v>Yes</v>
      </c>
    </row>
    <row r="99" spans="1:12" ht="25" x14ac:dyDescent="0.25">
      <c r="A99" s="174" t="s">
        <v>1432</v>
      </c>
      <c r="B99" s="22" t="s">
        <v>213</v>
      </c>
      <c r="C99" s="29">
        <v>52.376155183000002</v>
      </c>
      <c r="D99" s="27" t="str">
        <f t="shared" si="11"/>
        <v>N/A</v>
      </c>
      <c r="E99" s="29">
        <v>56.129739532000002</v>
      </c>
      <c r="F99" s="27" t="str">
        <f t="shared" si="12"/>
        <v>N/A</v>
      </c>
      <c r="G99" s="29">
        <v>58.192520567999999</v>
      </c>
      <c r="H99" s="27" t="str">
        <f t="shared" si="13"/>
        <v>N/A</v>
      </c>
      <c r="I99" s="8">
        <v>7.1669999999999998</v>
      </c>
      <c r="J99" s="8">
        <v>3.6749999999999998</v>
      </c>
      <c r="K99" s="28" t="s">
        <v>736</v>
      </c>
      <c r="L99" s="111" t="str">
        <f t="shared" si="14"/>
        <v>Yes</v>
      </c>
    </row>
    <row r="100" spans="1:12" x14ac:dyDescent="0.25">
      <c r="A100" s="174" t="s">
        <v>611</v>
      </c>
      <c r="B100" s="22" t="s">
        <v>213</v>
      </c>
      <c r="C100" s="29">
        <v>69116844</v>
      </c>
      <c r="D100" s="27" t="str">
        <f t="shared" si="11"/>
        <v>N/A</v>
      </c>
      <c r="E100" s="29">
        <v>77806777</v>
      </c>
      <c r="F100" s="27" t="str">
        <f t="shared" si="12"/>
        <v>N/A</v>
      </c>
      <c r="G100" s="29">
        <v>73935907</v>
      </c>
      <c r="H100" s="27" t="str">
        <f t="shared" si="13"/>
        <v>N/A</v>
      </c>
      <c r="I100" s="8">
        <v>12.57</v>
      </c>
      <c r="J100" s="8">
        <v>-4.97</v>
      </c>
      <c r="K100" s="28" t="s">
        <v>736</v>
      </c>
      <c r="L100" s="111" t="str">
        <f t="shared" si="14"/>
        <v>Yes</v>
      </c>
    </row>
    <row r="101" spans="1:12" x14ac:dyDescent="0.25">
      <c r="A101" s="174" t="s">
        <v>612</v>
      </c>
      <c r="B101" s="22" t="s">
        <v>213</v>
      </c>
      <c r="C101" s="23">
        <v>39962</v>
      </c>
      <c r="D101" s="27" t="str">
        <f t="shared" si="11"/>
        <v>N/A</v>
      </c>
      <c r="E101" s="23">
        <v>41216</v>
      </c>
      <c r="F101" s="27" t="str">
        <f t="shared" si="12"/>
        <v>N/A</v>
      </c>
      <c r="G101" s="23">
        <v>38416</v>
      </c>
      <c r="H101" s="27" t="str">
        <f t="shared" si="13"/>
        <v>N/A</v>
      </c>
      <c r="I101" s="8">
        <v>3.1379999999999999</v>
      </c>
      <c r="J101" s="8">
        <v>-6.79</v>
      </c>
      <c r="K101" s="28" t="s">
        <v>736</v>
      </c>
      <c r="L101" s="111" t="str">
        <f t="shared" si="14"/>
        <v>Yes</v>
      </c>
    </row>
    <row r="102" spans="1:12" x14ac:dyDescent="0.25">
      <c r="A102" s="174" t="s">
        <v>1433</v>
      </c>
      <c r="B102" s="22" t="s">
        <v>213</v>
      </c>
      <c r="C102" s="29">
        <v>1729.5641860000001</v>
      </c>
      <c r="D102" s="27" t="str">
        <f t="shared" si="11"/>
        <v>N/A</v>
      </c>
      <c r="E102" s="29">
        <v>1887.7808861000001</v>
      </c>
      <c r="F102" s="27" t="str">
        <f t="shared" si="12"/>
        <v>N/A</v>
      </c>
      <c r="G102" s="29">
        <v>1924.6123230000001</v>
      </c>
      <c r="H102" s="27" t="str">
        <f t="shared" si="13"/>
        <v>N/A</v>
      </c>
      <c r="I102" s="8">
        <v>9.1479999999999997</v>
      </c>
      <c r="J102" s="8">
        <v>1.9510000000000001</v>
      </c>
      <c r="K102" s="28" t="s">
        <v>736</v>
      </c>
      <c r="L102" s="111" t="str">
        <f t="shared" si="14"/>
        <v>Yes</v>
      </c>
    </row>
    <row r="103" spans="1:12" x14ac:dyDescent="0.25">
      <c r="A103" s="174" t="s">
        <v>613</v>
      </c>
      <c r="B103" s="22" t="s">
        <v>213</v>
      </c>
      <c r="C103" s="29">
        <v>1823122</v>
      </c>
      <c r="D103" s="27" t="str">
        <f t="shared" si="11"/>
        <v>N/A</v>
      </c>
      <c r="E103" s="29">
        <v>2035391</v>
      </c>
      <c r="F103" s="27" t="str">
        <f t="shared" si="12"/>
        <v>N/A</v>
      </c>
      <c r="G103" s="29">
        <v>3084121</v>
      </c>
      <c r="H103" s="27" t="str">
        <f t="shared" si="13"/>
        <v>N/A</v>
      </c>
      <c r="I103" s="8">
        <v>11.64</v>
      </c>
      <c r="J103" s="8">
        <v>51.52</v>
      </c>
      <c r="K103" s="28" t="s">
        <v>736</v>
      </c>
      <c r="L103" s="111" t="str">
        <f t="shared" si="14"/>
        <v>No</v>
      </c>
    </row>
    <row r="104" spans="1:12" x14ac:dyDescent="0.25">
      <c r="A104" s="174" t="s">
        <v>614</v>
      </c>
      <c r="B104" s="22" t="s">
        <v>213</v>
      </c>
      <c r="C104" s="23">
        <v>6846</v>
      </c>
      <c r="D104" s="27" t="str">
        <f t="shared" si="11"/>
        <v>N/A</v>
      </c>
      <c r="E104" s="23">
        <v>7515</v>
      </c>
      <c r="F104" s="27" t="str">
        <f t="shared" si="12"/>
        <v>N/A</v>
      </c>
      <c r="G104" s="23">
        <v>11836</v>
      </c>
      <c r="H104" s="27" t="str">
        <f t="shared" si="13"/>
        <v>N/A</v>
      </c>
      <c r="I104" s="8">
        <v>9.7720000000000002</v>
      </c>
      <c r="J104" s="8">
        <v>57.5</v>
      </c>
      <c r="K104" s="28" t="s">
        <v>736</v>
      </c>
      <c r="L104" s="111" t="str">
        <f t="shared" si="14"/>
        <v>No</v>
      </c>
    </row>
    <row r="105" spans="1:12" x14ac:dyDescent="0.25">
      <c r="A105" s="174" t="s">
        <v>1434</v>
      </c>
      <c r="B105" s="22" t="s">
        <v>213</v>
      </c>
      <c r="C105" s="29">
        <v>266.30470348</v>
      </c>
      <c r="D105" s="27" t="str">
        <f t="shared" si="11"/>
        <v>N/A</v>
      </c>
      <c r="E105" s="29">
        <v>270.84377911000001</v>
      </c>
      <c r="F105" s="27" t="str">
        <f t="shared" si="12"/>
        <v>N/A</v>
      </c>
      <c r="G105" s="29">
        <v>260.57122339</v>
      </c>
      <c r="H105" s="27" t="str">
        <f t="shared" si="13"/>
        <v>N/A</v>
      </c>
      <c r="I105" s="8">
        <v>1.704</v>
      </c>
      <c r="J105" s="8">
        <v>-3.79</v>
      </c>
      <c r="K105" s="28" t="s">
        <v>736</v>
      </c>
      <c r="L105" s="111" t="str">
        <f t="shared" si="14"/>
        <v>Yes</v>
      </c>
    </row>
    <row r="106" spans="1:12" ht="25" x14ac:dyDescent="0.25">
      <c r="A106" s="174" t="s">
        <v>615</v>
      </c>
      <c r="B106" s="22" t="s">
        <v>213</v>
      </c>
      <c r="C106" s="29">
        <v>164874549</v>
      </c>
      <c r="D106" s="27" t="str">
        <f t="shared" si="11"/>
        <v>N/A</v>
      </c>
      <c r="E106" s="29">
        <v>190093117</v>
      </c>
      <c r="F106" s="27" t="str">
        <f t="shared" si="12"/>
        <v>N/A</v>
      </c>
      <c r="G106" s="29">
        <v>174925126</v>
      </c>
      <c r="H106" s="27" t="str">
        <f t="shared" si="13"/>
        <v>N/A</v>
      </c>
      <c r="I106" s="8">
        <v>15.3</v>
      </c>
      <c r="J106" s="8">
        <v>-7.98</v>
      </c>
      <c r="K106" s="28" t="s">
        <v>736</v>
      </c>
      <c r="L106" s="111" t="str">
        <f t="shared" si="14"/>
        <v>Yes</v>
      </c>
    </row>
    <row r="107" spans="1:12" x14ac:dyDescent="0.25">
      <c r="A107" s="174" t="s">
        <v>616</v>
      </c>
      <c r="B107" s="22" t="s">
        <v>213</v>
      </c>
      <c r="C107" s="23">
        <v>13869</v>
      </c>
      <c r="D107" s="27" t="str">
        <f t="shared" si="11"/>
        <v>N/A</v>
      </c>
      <c r="E107" s="23">
        <v>15978</v>
      </c>
      <c r="F107" s="27" t="str">
        <f t="shared" si="12"/>
        <v>N/A</v>
      </c>
      <c r="G107" s="23">
        <v>15840</v>
      </c>
      <c r="H107" s="27" t="str">
        <f t="shared" si="13"/>
        <v>N/A</v>
      </c>
      <c r="I107" s="8">
        <v>15.21</v>
      </c>
      <c r="J107" s="8">
        <v>-0.86399999999999999</v>
      </c>
      <c r="K107" s="28" t="s">
        <v>736</v>
      </c>
      <c r="L107" s="111" t="str">
        <f t="shared" si="14"/>
        <v>Yes</v>
      </c>
    </row>
    <row r="108" spans="1:12" x14ac:dyDescent="0.25">
      <c r="A108" s="174" t="s">
        <v>1435</v>
      </c>
      <c r="B108" s="22" t="s">
        <v>213</v>
      </c>
      <c r="C108" s="29">
        <v>11887.991131000001</v>
      </c>
      <c r="D108" s="27" t="str">
        <f t="shared" si="11"/>
        <v>N/A</v>
      </c>
      <c r="E108" s="29">
        <v>11897.178432999999</v>
      </c>
      <c r="F108" s="27" t="str">
        <f t="shared" si="12"/>
        <v>N/A</v>
      </c>
      <c r="G108" s="29">
        <v>11043.252904000001</v>
      </c>
      <c r="H108" s="27" t="str">
        <f t="shared" si="13"/>
        <v>N/A</v>
      </c>
      <c r="I108" s="8">
        <v>7.7299999999999994E-2</v>
      </c>
      <c r="J108" s="8">
        <v>-7.18</v>
      </c>
      <c r="K108" s="28" t="s">
        <v>736</v>
      </c>
      <c r="L108" s="111" t="str">
        <f t="shared" si="14"/>
        <v>Yes</v>
      </c>
    </row>
    <row r="109" spans="1:12" x14ac:dyDescent="0.25">
      <c r="A109" s="174" t="s">
        <v>617</v>
      </c>
      <c r="B109" s="22" t="s">
        <v>213</v>
      </c>
      <c r="C109" s="29">
        <v>29214927</v>
      </c>
      <c r="D109" s="27" t="str">
        <f t="shared" si="11"/>
        <v>N/A</v>
      </c>
      <c r="E109" s="29">
        <v>29221433</v>
      </c>
      <c r="F109" s="27" t="str">
        <f t="shared" si="12"/>
        <v>N/A</v>
      </c>
      <c r="G109" s="29">
        <v>30671126</v>
      </c>
      <c r="H109" s="27" t="str">
        <f t="shared" si="13"/>
        <v>N/A</v>
      </c>
      <c r="I109" s="8">
        <v>2.23E-2</v>
      </c>
      <c r="J109" s="8">
        <v>4.9610000000000003</v>
      </c>
      <c r="K109" s="28" t="s">
        <v>736</v>
      </c>
      <c r="L109" s="111" t="str">
        <f t="shared" si="14"/>
        <v>Yes</v>
      </c>
    </row>
    <row r="110" spans="1:12" x14ac:dyDescent="0.25">
      <c r="A110" s="174" t="s">
        <v>618</v>
      </c>
      <c r="B110" s="22" t="s">
        <v>213</v>
      </c>
      <c r="C110" s="23">
        <v>53454</v>
      </c>
      <c r="D110" s="27" t="str">
        <f t="shared" si="11"/>
        <v>N/A</v>
      </c>
      <c r="E110" s="23">
        <v>54038</v>
      </c>
      <c r="F110" s="27" t="str">
        <f t="shared" si="12"/>
        <v>N/A</v>
      </c>
      <c r="G110" s="23">
        <v>56679</v>
      </c>
      <c r="H110" s="27" t="str">
        <f t="shared" si="13"/>
        <v>N/A</v>
      </c>
      <c r="I110" s="8">
        <v>1.093</v>
      </c>
      <c r="J110" s="8">
        <v>4.8869999999999996</v>
      </c>
      <c r="K110" s="28" t="s">
        <v>736</v>
      </c>
      <c r="L110" s="111" t="str">
        <f t="shared" si="14"/>
        <v>Yes</v>
      </c>
    </row>
    <row r="111" spans="1:12" x14ac:dyDescent="0.25">
      <c r="A111" s="174" t="s">
        <v>1436</v>
      </c>
      <c r="B111" s="22" t="s">
        <v>213</v>
      </c>
      <c r="C111" s="29">
        <v>546.54332696999995</v>
      </c>
      <c r="D111" s="27" t="str">
        <f t="shared" si="11"/>
        <v>N/A</v>
      </c>
      <c r="E111" s="29">
        <v>540.75711535999994</v>
      </c>
      <c r="F111" s="27" t="str">
        <f t="shared" si="12"/>
        <v>N/A</v>
      </c>
      <c r="G111" s="29">
        <v>541.13738775000002</v>
      </c>
      <c r="H111" s="27" t="str">
        <f t="shared" si="13"/>
        <v>N/A</v>
      </c>
      <c r="I111" s="8">
        <v>-1.06</v>
      </c>
      <c r="J111" s="8">
        <v>7.0300000000000001E-2</v>
      </c>
      <c r="K111" s="28" t="s">
        <v>736</v>
      </c>
      <c r="L111" s="111" t="str">
        <f t="shared" si="14"/>
        <v>Yes</v>
      </c>
    </row>
    <row r="112" spans="1:12" x14ac:dyDescent="0.25">
      <c r="A112" s="174" t="s">
        <v>619</v>
      </c>
      <c r="B112" s="22" t="s">
        <v>213</v>
      </c>
      <c r="C112" s="29">
        <v>81315097</v>
      </c>
      <c r="D112" s="27" t="str">
        <f t="shared" si="11"/>
        <v>N/A</v>
      </c>
      <c r="E112" s="29">
        <v>79989399</v>
      </c>
      <c r="F112" s="27" t="str">
        <f t="shared" si="12"/>
        <v>N/A</v>
      </c>
      <c r="G112" s="29">
        <v>75098292</v>
      </c>
      <c r="H112" s="27" t="str">
        <f t="shared" si="13"/>
        <v>N/A</v>
      </c>
      <c r="I112" s="8">
        <v>-1.63</v>
      </c>
      <c r="J112" s="8">
        <v>-6.11</v>
      </c>
      <c r="K112" s="28" t="s">
        <v>736</v>
      </c>
      <c r="L112" s="111" t="str">
        <f t="shared" si="14"/>
        <v>Yes</v>
      </c>
    </row>
    <row r="113" spans="1:12" x14ac:dyDescent="0.25">
      <c r="A113" s="174" t="s">
        <v>620</v>
      </c>
      <c r="B113" s="22" t="s">
        <v>213</v>
      </c>
      <c r="C113" s="23">
        <v>43523</v>
      </c>
      <c r="D113" s="27" t="str">
        <f t="shared" si="11"/>
        <v>N/A</v>
      </c>
      <c r="E113" s="23">
        <v>43077</v>
      </c>
      <c r="F113" s="27" t="str">
        <f t="shared" si="12"/>
        <v>N/A</v>
      </c>
      <c r="G113" s="23">
        <v>31425</v>
      </c>
      <c r="H113" s="27" t="str">
        <f t="shared" si="13"/>
        <v>N/A</v>
      </c>
      <c r="I113" s="8">
        <v>-1.02</v>
      </c>
      <c r="J113" s="8">
        <v>-27</v>
      </c>
      <c r="K113" s="28" t="s">
        <v>736</v>
      </c>
      <c r="L113" s="111" t="str">
        <f t="shared" si="14"/>
        <v>Yes</v>
      </c>
    </row>
    <row r="114" spans="1:12" x14ac:dyDescent="0.25">
      <c r="A114" s="174" t="s">
        <v>1437</v>
      </c>
      <c r="B114" s="22" t="s">
        <v>213</v>
      </c>
      <c r="C114" s="29">
        <v>1868.3247249000001</v>
      </c>
      <c r="D114" s="27" t="str">
        <f t="shared" si="11"/>
        <v>N/A</v>
      </c>
      <c r="E114" s="29">
        <v>1856.8934466000001</v>
      </c>
      <c r="F114" s="27" t="str">
        <f t="shared" si="12"/>
        <v>N/A</v>
      </c>
      <c r="G114" s="29">
        <v>2389.7626730000002</v>
      </c>
      <c r="H114" s="27" t="str">
        <f t="shared" si="13"/>
        <v>N/A</v>
      </c>
      <c r="I114" s="8">
        <v>-0.61199999999999999</v>
      </c>
      <c r="J114" s="8">
        <v>28.7</v>
      </c>
      <c r="K114" s="28" t="s">
        <v>736</v>
      </c>
      <c r="L114" s="111" t="str">
        <f t="shared" si="14"/>
        <v>Yes</v>
      </c>
    </row>
    <row r="115" spans="1:12" ht="25" x14ac:dyDescent="0.25">
      <c r="A115" s="174" t="s">
        <v>621</v>
      </c>
      <c r="B115" s="22" t="s">
        <v>213</v>
      </c>
      <c r="C115" s="29">
        <v>39997871</v>
      </c>
      <c r="D115" s="27" t="str">
        <f t="shared" si="11"/>
        <v>N/A</v>
      </c>
      <c r="E115" s="29">
        <v>40542295</v>
      </c>
      <c r="F115" s="27" t="str">
        <f t="shared" si="12"/>
        <v>N/A</v>
      </c>
      <c r="G115" s="29">
        <v>71119008</v>
      </c>
      <c r="H115" s="27" t="str">
        <f t="shared" si="13"/>
        <v>N/A</v>
      </c>
      <c r="I115" s="8">
        <v>1.361</v>
      </c>
      <c r="J115" s="8">
        <v>75.42</v>
      </c>
      <c r="K115" s="28" t="s">
        <v>736</v>
      </c>
      <c r="L115" s="111" t="str">
        <f t="shared" si="14"/>
        <v>No</v>
      </c>
    </row>
    <row r="116" spans="1:12" x14ac:dyDescent="0.25">
      <c r="A116" s="178" t="s">
        <v>622</v>
      </c>
      <c r="B116" s="23" t="s">
        <v>213</v>
      </c>
      <c r="C116" s="23">
        <v>16159</v>
      </c>
      <c r="D116" s="27" t="str">
        <f t="shared" si="11"/>
        <v>N/A</v>
      </c>
      <c r="E116" s="23">
        <v>17660</v>
      </c>
      <c r="F116" s="27" t="str">
        <f t="shared" si="12"/>
        <v>N/A</v>
      </c>
      <c r="G116" s="23">
        <v>30060</v>
      </c>
      <c r="H116" s="27" t="str">
        <f t="shared" si="13"/>
        <v>N/A</v>
      </c>
      <c r="I116" s="8">
        <v>9.2889999999999997</v>
      </c>
      <c r="J116" s="8">
        <v>70.22</v>
      </c>
      <c r="K116" s="31" t="s">
        <v>736</v>
      </c>
      <c r="L116" s="111" t="str">
        <f t="shared" si="14"/>
        <v>No</v>
      </c>
    </row>
    <row r="117" spans="1:12" x14ac:dyDescent="0.25">
      <c r="A117" s="174" t="s">
        <v>1438</v>
      </c>
      <c r="B117" s="22" t="s">
        <v>213</v>
      </c>
      <c r="C117" s="29">
        <v>2475.2689522999999</v>
      </c>
      <c r="D117" s="27" t="str">
        <f t="shared" si="11"/>
        <v>N/A</v>
      </c>
      <c r="E117" s="29">
        <v>2295.7131936999999</v>
      </c>
      <c r="F117" s="27" t="str">
        <f t="shared" si="12"/>
        <v>N/A</v>
      </c>
      <c r="G117" s="29">
        <v>2365.9017964</v>
      </c>
      <c r="H117" s="27" t="str">
        <f t="shared" si="13"/>
        <v>N/A</v>
      </c>
      <c r="I117" s="8">
        <v>-7.25</v>
      </c>
      <c r="J117" s="8">
        <v>3.0569999999999999</v>
      </c>
      <c r="K117" s="28" t="s">
        <v>736</v>
      </c>
      <c r="L117" s="111" t="str">
        <f t="shared" si="14"/>
        <v>Yes</v>
      </c>
    </row>
    <row r="118" spans="1:12" ht="25" x14ac:dyDescent="0.25">
      <c r="A118" s="174" t="s">
        <v>623</v>
      </c>
      <c r="B118" s="22" t="s">
        <v>213</v>
      </c>
      <c r="C118" s="29">
        <v>3738531</v>
      </c>
      <c r="D118" s="27" t="str">
        <f t="shared" si="11"/>
        <v>N/A</v>
      </c>
      <c r="E118" s="29">
        <v>3864611</v>
      </c>
      <c r="F118" s="27" t="str">
        <f t="shared" si="12"/>
        <v>N/A</v>
      </c>
      <c r="G118" s="29">
        <v>3762097</v>
      </c>
      <c r="H118" s="27" t="str">
        <f t="shared" si="13"/>
        <v>N/A</v>
      </c>
      <c r="I118" s="8">
        <v>3.3719999999999999</v>
      </c>
      <c r="J118" s="8">
        <v>-2.65</v>
      </c>
      <c r="K118" s="28" t="s">
        <v>736</v>
      </c>
      <c r="L118" s="111" t="str">
        <f t="shared" si="14"/>
        <v>Yes</v>
      </c>
    </row>
    <row r="119" spans="1:12" x14ac:dyDescent="0.25">
      <c r="A119" s="174" t="s">
        <v>624</v>
      </c>
      <c r="B119" s="22" t="s">
        <v>213</v>
      </c>
      <c r="C119" s="23">
        <v>15334</v>
      </c>
      <c r="D119" s="27" t="str">
        <f t="shared" si="11"/>
        <v>N/A</v>
      </c>
      <c r="E119" s="23">
        <v>14841</v>
      </c>
      <c r="F119" s="27" t="str">
        <f t="shared" si="12"/>
        <v>N/A</v>
      </c>
      <c r="G119" s="23">
        <v>15516</v>
      </c>
      <c r="H119" s="27" t="str">
        <f t="shared" si="13"/>
        <v>N/A</v>
      </c>
      <c r="I119" s="8">
        <v>-3.22</v>
      </c>
      <c r="J119" s="8">
        <v>4.548</v>
      </c>
      <c r="K119" s="28" t="s">
        <v>736</v>
      </c>
      <c r="L119" s="111" t="str">
        <f t="shared" si="14"/>
        <v>Yes</v>
      </c>
    </row>
    <row r="120" spans="1:12" x14ac:dyDescent="0.25">
      <c r="A120" s="174" t="s">
        <v>1439</v>
      </c>
      <c r="B120" s="22" t="s">
        <v>213</v>
      </c>
      <c r="C120" s="29">
        <v>243.80663884000001</v>
      </c>
      <c r="D120" s="27" t="str">
        <f t="shared" si="11"/>
        <v>N/A</v>
      </c>
      <c r="E120" s="29">
        <v>260.40098375999997</v>
      </c>
      <c r="F120" s="27" t="str">
        <f t="shared" si="12"/>
        <v>N/A</v>
      </c>
      <c r="G120" s="29">
        <v>242.46564835999999</v>
      </c>
      <c r="H120" s="27" t="str">
        <f t="shared" si="13"/>
        <v>N/A</v>
      </c>
      <c r="I120" s="8">
        <v>6.806</v>
      </c>
      <c r="J120" s="8">
        <v>-6.89</v>
      </c>
      <c r="K120" s="28" t="s">
        <v>736</v>
      </c>
      <c r="L120" s="111" t="str">
        <f t="shared" si="14"/>
        <v>Yes</v>
      </c>
    </row>
    <row r="121" spans="1:12" ht="25" x14ac:dyDescent="0.25">
      <c r="A121" s="174" t="s">
        <v>625</v>
      </c>
      <c r="B121" s="22" t="s">
        <v>213</v>
      </c>
      <c r="C121" s="29">
        <v>31843956</v>
      </c>
      <c r="D121" s="27" t="str">
        <f t="shared" si="11"/>
        <v>N/A</v>
      </c>
      <c r="E121" s="29">
        <v>32526539</v>
      </c>
      <c r="F121" s="27" t="str">
        <f t="shared" si="12"/>
        <v>N/A</v>
      </c>
      <c r="G121" s="29">
        <v>33714663</v>
      </c>
      <c r="H121" s="27" t="str">
        <f t="shared" si="13"/>
        <v>N/A</v>
      </c>
      <c r="I121" s="8">
        <v>2.1440000000000001</v>
      </c>
      <c r="J121" s="8">
        <v>3.653</v>
      </c>
      <c r="K121" s="28" t="s">
        <v>736</v>
      </c>
      <c r="L121" s="111" t="str">
        <f t="shared" si="14"/>
        <v>Yes</v>
      </c>
    </row>
    <row r="122" spans="1:12" x14ac:dyDescent="0.25">
      <c r="A122" s="174" t="s">
        <v>626</v>
      </c>
      <c r="B122" s="22" t="s">
        <v>213</v>
      </c>
      <c r="C122" s="23">
        <v>4291</v>
      </c>
      <c r="D122" s="27" t="str">
        <f t="shared" si="11"/>
        <v>N/A</v>
      </c>
      <c r="E122" s="23">
        <v>5377</v>
      </c>
      <c r="F122" s="27" t="str">
        <f t="shared" si="12"/>
        <v>N/A</v>
      </c>
      <c r="G122" s="23">
        <v>6552</v>
      </c>
      <c r="H122" s="27" t="str">
        <f t="shared" si="13"/>
        <v>N/A</v>
      </c>
      <c r="I122" s="8">
        <v>25.31</v>
      </c>
      <c r="J122" s="8">
        <v>21.85</v>
      </c>
      <c r="K122" s="28" t="s">
        <v>736</v>
      </c>
      <c r="L122" s="111" t="str">
        <f t="shared" si="14"/>
        <v>Yes</v>
      </c>
    </row>
    <row r="123" spans="1:12" ht="25" x14ac:dyDescent="0.25">
      <c r="A123" s="174" t="s">
        <v>1440</v>
      </c>
      <c r="B123" s="22" t="s">
        <v>213</v>
      </c>
      <c r="C123" s="29">
        <v>7421.1037053999999</v>
      </c>
      <c r="D123" s="27" t="str">
        <f t="shared" si="11"/>
        <v>N/A</v>
      </c>
      <c r="E123" s="29">
        <v>6049.1982518000004</v>
      </c>
      <c r="F123" s="27" t="str">
        <f t="shared" si="12"/>
        <v>N/A</v>
      </c>
      <c r="G123" s="29">
        <v>5145.7055860999999</v>
      </c>
      <c r="H123" s="27" t="str">
        <f t="shared" si="13"/>
        <v>N/A</v>
      </c>
      <c r="I123" s="8">
        <v>-18.5</v>
      </c>
      <c r="J123" s="8">
        <v>-14.9</v>
      </c>
      <c r="K123" s="28" t="s">
        <v>736</v>
      </c>
      <c r="L123" s="111" t="str">
        <f t="shared" si="14"/>
        <v>Yes</v>
      </c>
    </row>
    <row r="124" spans="1:12" ht="25" x14ac:dyDescent="0.25">
      <c r="A124" s="174" t="s">
        <v>627</v>
      </c>
      <c r="B124" s="22" t="s">
        <v>213</v>
      </c>
      <c r="C124" s="29">
        <v>352760</v>
      </c>
      <c r="D124" s="27" t="str">
        <f t="shared" si="11"/>
        <v>N/A</v>
      </c>
      <c r="E124" s="29">
        <v>345708</v>
      </c>
      <c r="F124" s="27" t="str">
        <f t="shared" si="12"/>
        <v>N/A</v>
      </c>
      <c r="G124" s="29">
        <v>1680373</v>
      </c>
      <c r="H124" s="27" t="str">
        <f t="shared" si="13"/>
        <v>N/A</v>
      </c>
      <c r="I124" s="8">
        <v>-2</v>
      </c>
      <c r="J124" s="8">
        <v>386.1</v>
      </c>
      <c r="K124" s="28" t="s">
        <v>736</v>
      </c>
      <c r="L124" s="111" t="str">
        <f t="shared" si="14"/>
        <v>No</v>
      </c>
    </row>
    <row r="125" spans="1:12" x14ac:dyDescent="0.25">
      <c r="A125" s="174" t="s">
        <v>628</v>
      </c>
      <c r="B125" s="22" t="s">
        <v>213</v>
      </c>
      <c r="C125" s="23">
        <v>1409</v>
      </c>
      <c r="D125" s="27" t="str">
        <f t="shared" si="11"/>
        <v>N/A</v>
      </c>
      <c r="E125" s="23">
        <v>1481</v>
      </c>
      <c r="F125" s="27" t="str">
        <f t="shared" si="12"/>
        <v>N/A</v>
      </c>
      <c r="G125" s="23">
        <v>5781</v>
      </c>
      <c r="H125" s="27" t="str">
        <f t="shared" si="13"/>
        <v>N/A</v>
      </c>
      <c r="I125" s="8">
        <v>5.1100000000000003</v>
      </c>
      <c r="J125" s="8">
        <v>290.3</v>
      </c>
      <c r="K125" s="28" t="s">
        <v>736</v>
      </c>
      <c r="L125" s="111" t="str">
        <f t="shared" si="14"/>
        <v>No</v>
      </c>
    </row>
    <row r="126" spans="1:12" ht="25" x14ac:dyDescent="0.25">
      <c r="A126" s="174" t="s">
        <v>1441</v>
      </c>
      <c r="B126" s="22" t="s">
        <v>213</v>
      </c>
      <c r="C126" s="29">
        <v>250.36195884</v>
      </c>
      <c r="D126" s="27" t="str">
        <f t="shared" si="11"/>
        <v>N/A</v>
      </c>
      <c r="E126" s="29">
        <v>233.42876434999999</v>
      </c>
      <c r="F126" s="27" t="str">
        <f t="shared" si="12"/>
        <v>N/A</v>
      </c>
      <c r="G126" s="29">
        <v>290.6716831</v>
      </c>
      <c r="H126" s="27" t="str">
        <f t="shared" si="13"/>
        <v>N/A</v>
      </c>
      <c r="I126" s="8">
        <v>-6.76</v>
      </c>
      <c r="J126" s="8">
        <v>24.52</v>
      </c>
      <c r="K126" s="28" t="s">
        <v>736</v>
      </c>
      <c r="L126" s="111" t="str">
        <f t="shared" si="14"/>
        <v>Yes</v>
      </c>
    </row>
    <row r="127" spans="1:12" ht="25" x14ac:dyDescent="0.25">
      <c r="A127" s="174" t="s">
        <v>629</v>
      </c>
      <c r="B127" s="22" t="s">
        <v>213</v>
      </c>
      <c r="C127" s="29">
        <v>69248</v>
      </c>
      <c r="D127" s="27" t="str">
        <f t="shared" si="11"/>
        <v>N/A</v>
      </c>
      <c r="E127" s="29">
        <v>48308</v>
      </c>
      <c r="F127" s="27" t="str">
        <f t="shared" si="12"/>
        <v>N/A</v>
      </c>
      <c r="G127" s="29">
        <v>720719</v>
      </c>
      <c r="H127" s="27" t="str">
        <f t="shared" si="13"/>
        <v>N/A</v>
      </c>
      <c r="I127" s="8">
        <v>-30.2</v>
      </c>
      <c r="J127" s="8">
        <v>1392</v>
      </c>
      <c r="K127" s="28" t="s">
        <v>736</v>
      </c>
      <c r="L127" s="111" t="str">
        <f t="shared" si="14"/>
        <v>No</v>
      </c>
    </row>
    <row r="128" spans="1:12" x14ac:dyDescent="0.25">
      <c r="A128" s="174" t="s">
        <v>630</v>
      </c>
      <c r="B128" s="22" t="s">
        <v>213</v>
      </c>
      <c r="C128" s="23">
        <v>71</v>
      </c>
      <c r="D128" s="27" t="str">
        <f t="shared" si="11"/>
        <v>N/A</v>
      </c>
      <c r="E128" s="23">
        <v>52</v>
      </c>
      <c r="F128" s="27" t="str">
        <f t="shared" si="12"/>
        <v>N/A</v>
      </c>
      <c r="G128" s="23">
        <v>943</v>
      </c>
      <c r="H128" s="27" t="str">
        <f t="shared" si="13"/>
        <v>N/A</v>
      </c>
      <c r="I128" s="8">
        <v>-26.8</v>
      </c>
      <c r="J128" s="8">
        <v>1713</v>
      </c>
      <c r="K128" s="28" t="s">
        <v>736</v>
      </c>
      <c r="L128" s="111" t="str">
        <f t="shared" si="14"/>
        <v>No</v>
      </c>
    </row>
    <row r="129" spans="1:12" ht="25" x14ac:dyDescent="0.25">
      <c r="A129" s="174" t="s">
        <v>1442</v>
      </c>
      <c r="B129" s="22" t="s">
        <v>213</v>
      </c>
      <c r="C129" s="29">
        <v>975.32394366000005</v>
      </c>
      <c r="D129" s="27" t="str">
        <f t="shared" si="11"/>
        <v>N/A</v>
      </c>
      <c r="E129" s="29">
        <v>929</v>
      </c>
      <c r="F129" s="27" t="str">
        <f t="shared" si="12"/>
        <v>N/A</v>
      </c>
      <c r="G129" s="29">
        <v>764.28313892000006</v>
      </c>
      <c r="H129" s="27" t="str">
        <f t="shared" si="13"/>
        <v>N/A</v>
      </c>
      <c r="I129" s="8">
        <v>-4.75</v>
      </c>
      <c r="J129" s="8">
        <v>-17.7</v>
      </c>
      <c r="K129" s="28" t="s">
        <v>736</v>
      </c>
      <c r="L129" s="111" t="str">
        <f t="shared" si="14"/>
        <v>Yes</v>
      </c>
    </row>
    <row r="130" spans="1:12" ht="25" x14ac:dyDescent="0.25">
      <c r="A130" s="174" t="s">
        <v>631</v>
      </c>
      <c r="B130" s="22" t="s">
        <v>213</v>
      </c>
      <c r="C130" s="29">
        <v>10509342</v>
      </c>
      <c r="D130" s="27" t="str">
        <f t="shared" si="11"/>
        <v>N/A</v>
      </c>
      <c r="E130" s="29">
        <v>11325196</v>
      </c>
      <c r="F130" s="27" t="str">
        <f t="shared" si="12"/>
        <v>N/A</v>
      </c>
      <c r="G130" s="29">
        <v>9643525</v>
      </c>
      <c r="H130" s="27" t="str">
        <f t="shared" si="13"/>
        <v>N/A</v>
      </c>
      <c r="I130" s="8">
        <v>7.7629999999999999</v>
      </c>
      <c r="J130" s="8">
        <v>-14.8</v>
      </c>
      <c r="K130" s="28" t="s">
        <v>736</v>
      </c>
      <c r="L130" s="111" t="str">
        <f t="shared" si="14"/>
        <v>Yes</v>
      </c>
    </row>
    <row r="131" spans="1:12" x14ac:dyDescent="0.25">
      <c r="A131" s="174" t="s">
        <v>632</v>
      </c>
      <c r="B131" s="22" t="s">
        <v>213</v>
      </c>
      <c r="C131" s="23">
        <v>10791</v>
      </c>
      <c r="D131" s="27" t="str">
        <f t="shared" si="11"/>
        <v>N/A</v>
      </c>
      <c r="E131" s="23">
        <v>11902</v>
      </c>
      <c r="F131" s="27" t="str">
        <f t="shared" si="12"/>
        <v>N/A</v>
      </c>
      <c r="G131" s="23">
        <v>11907</v>
      </c>
      <c r="H131" s="27" t="str">
        <f t="shared" si="13"/>
        <v>N/A</v>
      </c>
      <c r="I131" s="8">
        <v>10.3</v>
      </c>
      <c r="J131" s="8">
        <v>4.2000000000000003E-2</v>
      </c>
      <c r="K131" s="28" t="s">
        <v>736</v>
      </c>
      <c r="L131" s="111" t="str">
        <f t="shared" si="14"/>
        <v>Yes</v>
      </c>
    </row>
    <row r="132" spans="1:12" ht="25" x14ac:dyDescent="0.25">
      <c r="A132" s="174" t="s">
        <v>1443</v>
      </c>
      <c r="B132" s="22" t="s">
        <v>213</v>
      </c>
      <c r="C132" s="29">
        <v>973.89880456000003</v>
      </c>
      <c r="D132" s="27" t="str">
        <f t="shared" si="11"/>
        <v>N/A</v>
      </c>
      <c r="E132" s="29">
        <v>951.53722063999999</v>
      </c>
      <c r="F132" s="27" t="str">
        <f t="shared" si="12"/>
        <v>N/A</v>
      </c>
      <c r="G132" s="29">
        <v>809.90383808000001</v>
      </c>
      <c r="H132" s="27" t="str">
        <f t="shared" si="13"/>
        <v>N/A</v>
      </c>
      <c r="I132" s="8">
        <v>-2.2999999999999998</v>
      </c>
      <c r="J132" s="8">
        <v>-14.9</v>
      </c>
      <c r="K132" s="28" t="s">
        <v>736</v>
      </c>
      <c r="L132" s="111" t="str">
        <f t="shared" si="14"/>
        <v>Yes</v>
      </c>
    </row>
    <row r="133" spans="1:12" x14ac:dyDescent="0.25">
      <c r="A133" s="174" t="s">
        <v>633</v>
      </c>
      <c r="B133" s="22" t="s">
        <v>213</v>
      </c>
      <c r="C133" s="29">
        <v>36081795</v>
      </c>
      <c r="D133" s="27" t="str">
        <f t="shared" si="11"/>
        <v>N/A</v>
      </c>
      <c r="E133" s="29">
        <v>36179372</v>
      </c>
      <c r="F133" s="27" t="str">
        <f t="shared" si="12"/>
        <v>N/A</v>
      </c>
      <c r="G133" s="29">
        <v>42282523</v>
      </c>
      <c r="H133" s="27" t="str">
        <f t="shared" si="13"/>
        <v>N/A</v>
      </c>
      <c r="I133" s="8">
        <v>0.27039999999999997</v>
      </c>
      <c r="J133" s="8">
        <v>16.87</v>
      </c>
      <c r="K133" s="28" t="s">
        <v>736</v>
      </c>
      <c r="L133" s="111" t="str">
        <f t="shared" si="14"/>
        <v>Yes</v>
      </c>
    </row>
    <row r="134" spans="1:12" x14ac:dyDescent="0.25">
      <c r="A134" s="174" t="s">
        <v>634</v>
      </c>
      <c r="B134" s="22" t="s">
        <v>213</v>
      </c>
      <c r="C134" s="23">
        <v>1999</v>
      </c>
      <c r="D134" s="27" t="str">
        <f t="shared" si="11"/>
        <v>N/A</v>
      </c>
      <c r="E134" s="23">
        <v>2058</v>
      </c>
      <c r="F134" s="27" t="str">
        <f t="shared" si="12"/>
        <v>N/A</v>
      </c>
      <c r="G134" s="23">
        <v>2160</v>
      </c>
      <c r="H134" s="27" t="str">
        <f t="shared" si="13"/>
        <v>N/A</v>
      </c>
      <c r="I134" s="8">
        <v>2.9510000000000001</v>
      </c>
      <c r="J134" s="8">
        <v>4.9560000000000004</v>
      </c>
      <c r="K134" s="28" t="s">
        <v>736</v>
      </c>
      <c r="L134" s="111" t="str">
        <f t="shared" si="14"/>
        <v>Yes</v>
      </c>
    </row>
    <row r="135" spans="1:12" x14ac:dyDescent="0.25">
      <c r="A135" s="174" t="s">
        <v>1444</v>
      </c>
      <c r="B135" s="22" t="s">
        <v>213</v>
      </c>
      <c r="C135" s="29">
        <v>18049.922460999998</v>
      </c>
      <c r="D135" s="27" t="str">
        <f t="shared" si="11"/>
        <v>N/A</v>
      </c>
      <c r="E135" s="29">
        <v>17579.869776</v>
      </c>
      <c r="F135" s="27" t="str">
        <f t="shared" si="12"/>
        <v>N/A</v>
      </c>
      <c r="G135" s="29">
        <v>19575.242129999999</v>
      </c>
      <c r="H135" s="27" t="str">
        <f t="shared" si="13"/>
        <v>N/A</v>
      </c>
      <c r="I135" s="8">
        <v>-2.6</v>
      </c>
      <c r="J135" s="8">
        <v>11.35</v>
      </c>
      <c r="K135" s="28" t="s">
        <v>736</v>
      </c>
      <c r="L135" s="111" t="str">
        <f t="shared" si="14"/>
        <v>Yes</v>
      </c>
    </row>
    <row r="136" spans="1:12" ht="25" x14ac:dyDescent="0.25">
      <c r="A136" s="174" t="s">
        <v>635</v>
      </c>
      <c r="B136" s="22" t="s">
        <v>213</v>
      </c>
      <c r="C136" s="29">
        <v>1196570</v>
      </c>
      <c r="D136" s="27" t="str">
        <f t="shared" si="11"/>
        <v>N/A</v>
      </c>
      <c r="E136" s="29">
        <v>1135868</v>
      </c>
      <c r="F136" s="27" t="str">
        <f t="shared" si="12"/>
        <v>N/A</v>
      </c>
      <c r="G136" s="29">
        <v>1742861</v>
      </c>
      <c r="H136" s="27" t="str">
        <f t="shared" si="13"/>
        <v>N/A</v>
      </c>
      <c r="I136" s="8">
        <v>-5.07</v>
      </c>
      <c r="J136" s="8">
        <v>53.44</v>
      </c>
      <c r="K136" s="28" t="s">
        <v>736</v>
      </c>
      <c r="L136" s="111" t="str">
        <f>IF(J136="Div by 0", "N/A", IF(OR(J136="N/A",K136="N/A"),"N/A", IF(J136&gt;VALUE(MID(K136,1,2)), "No", IF(J136&lt;-1*VALUE(MID(K136,1,2)), "No", "Yes"))))</f>
        <v>No</v>
      </c>
    </row>
    <row r="137" spans="1:12" x14ac:dyDescent="0.25">
      <c r="A137" s="174" t="s">
        <v>636</v>
      </c>
      <c r="B137" s="22" t="s">
        <v>213</v>
      </c>
      <c r="C137" s="23">
        <v>6233</v>
      </c>
      <c r="D137" s="27" t="str">
        <f t="shared" si="11"/>
        <v>N/A</v>
      </c>
      <c r="E137" s="23">
        <v>6209</v>
      </c>
      <c r="F137" s="27" t="str">
        <f t="shared" si="12"/>
        <v>N/A</v>
      </c>
      <c r="G137" s="23">
        <v>6483</v>
      </c>
      <c r="H137" s="27" t="str">
        <f t="shared" si="13"/>
        <v>N/A</v>
      </c>
      <c r="I137" s="8">
        <v>-0.38500000000000001</v>
      </c>
      <c r="J137" s="8">
        <v>4.4130000000000003</v>
      </c>
      <c r="K137" s="28" t="s">
        <v>736</v>
      </c>
      <c r="L137" s="111" t="str">
        <f t="shared" ref="L137:L141" si="15">IF(J137="Div by 0", "N/A", IF(OR(J137="N/A",K137="N/A"),"N/A", IF(J137&gt;VALUE(MID(K137,1,2)), "No", IF(J137&lt;-1*VALUE(MID(K137,1,2)), "No", "Yes"))))</f>
        <v>Yes</v>
      </c>
    </row>
    <row r="138" spans="1:12" ht="25" x14ac:dyDescent="0.25">
      <c r="A138" s="174" t="s">
        <v>1445</v>
      </c>
      <c r="B138" s="22" t="s">
        <v>213</v>
      </c>
      <c r="C138" s="29">
        <v>191.97336756000001</v>
      </c>
      <c r="D138" s="27" t="str">
        <f t="shared" si="11"/>
        <v>N/A</v>
      </c>
      <c r="E138" s="29">
        <v>182.93895957000001</v>
      </c>
      <c r="F138" s="27" t="str">
        <f t="shared" si="12"/>
        <v>N/A</v>
      </c>
      <c r="G138" s="29">
        <v>268.83556994999998</v>
      </c>
      <c r="H138" s="27" t="str">
        <f t="shared" si="13"/>
        <v>N/A</v>
      </c>
      <c r="I138" s="8">
        <v>-4.71</v>
      </c>
      <c r="J138" s="8">
        <v>46.95</v>
      </c>
      <c r="K138" s="28" t="s">
        <v>736</v>
      </c>
      <c r="L138" s="111" t="str">
        <f t="shared" si="15"/>
        <v>No</v>
      </c>
    </row>
    <row r="139" spans="1:12" ht="25" x14ac:dyDescent="0.25">
      <c r="A139" s="174" t="s">
        <v>637</v>
      </c>
      <c r="B139" s="22" t="s">
        <v>213</v>
      </c>
      <c r="C139" s="29">
        <v>90583219</v>
      </c>
      <c r="D139" s="27" t="str">
        <f t="shared" si="11"/>
        <v>N/A</v>
      </c>
      <c r="E139" s="29">
        <v>90179996</v>
      </c>
      <c r="F139" s="27" t="str">
        <f t="shared" si="12"/>
        <v>N/A</v>
      </c>
      <c r="G139" s="29">
        <v>96412982</v>
      </c>
      <c r="H139" s="27" t="str">
        <f t="shared" si="13"/>
        <v>N/A</v>
      </c>
      <c r="I139" s="8">
        <v>-0.44500000000000001</v>
      </c>
      <c r="J139" s="8">
        <v>6.9119999999999999</v>
      </c>
      <c r="K139" s="28" t="s">
        <v>736</v>
      </c>
      <c r="L139" s="111" t="str">
        <f t="shared" si="15"/>
        <v>Yes</v>
      </c>
    </row>
    <row r="140" spans="1:12" x14ac:dyDescent="0.25">
      <c r="A140" s="174" t="s">
        <v>638</v>
      </c>
      <c r="B140" s="22" t="s">
        <v>213</v>
      </c>
      <c r="C140" s="23">
        <v>805</v>
      </c>
      <c r="D140" s="27" t="str">
        <f t="shared" si="11"/>
        <v>N/A</v>
      </c>
      <c r="E140" s="23">
        <v>816</v>
      </c>
      <c r="F140" s="27" t="str">
        <f t="shared" si="12"/>
        <v>N/A</v>
      </c>
      <c r="G140" s="23">
        <v>852</v>
      </c>
      <c r="H140" s="27" t="str">
        <f t="shared" si="13"/>
        <v>N/A</v>
      </c>
      <c r="I140" s="8">
        <v>1.3660000000000001</v>
      </c>
      <c r="J140" s="8">
        <v>4.4119999999999999</v>
      </c>
      <c r="K140" s="28" t="s">
        <v>736</v>
      </c>
      <c r="L140" s="111" t="str">
        <f t="shared" si="15"/>
        <v>Yes</v>
      </c>
    </row>
    <row r="141" spans="1:12" ht="25" x14ac:dyDescent="0.25">
      <c r="A141" s="174" t="s">
        <v>1446</v>
      </c>
      <c r="B141" s="22" t="s">
        <v>213</v>
      </c>
      <c r="C141" s="29">
        <v>112525.73789</v>
      </c>
      <c r="D141" s="27" t="str">
        <f t="shared" si="11"/>
        <v>N/A</v>
      </c>
      <c r="E141" s="29">
        <v>110514.70097999999</v>
      </c>
      <c r="F141" s="27" t="str">
        <f t="shared" si="12"/>
        <v>N/A</v>
      </c>
      <c r="G141" s="29">
        <v>113160.777</v>
      </c>
      <c r="H141" s="27" t="str">
        <f t="shared" si="13"/>
        <v>N/A</v>
      </c>
      <c r="I141" s="8">
        <v>-1.79</v>
      </c>
      <c r="J141" s="8">
        <v>2.3940000000000001</v>
      </c>
      <c r="K141" s="28" t="s">
        <v>736</v>
      </c>
      <c r="L141" s="111" t="str">
        <f t="shared" si="15"/>
        <v>Yes</v>
      </c>
    </row>
    <row r="142" spans="1:12" ht="25" x14ac:dyDescent="0.25">
      <c r="A142" s="174" t="s">
        <v>639</v>
      </c>
      <c r="B142" s="22" t="s">
        <v>213</v>
      </c>
      <c r="C142" s="29">
        <v>68248569</v>
      </c>
      <c r="D142" s="27" t="str">
        <f t="shared" si="11"/>
        <v>N/A</v>
      </c>
      <c r="E142" s="29">
        <v>69262307</v>
      </c>
      <c r="F142" s="27" t="str">
        <f t="shared" si="12"/>
        <v>N/A</v>
      </c>
      <c r="G142" s="29">
        <v>67151394</v>
      </c>
      <c r="H142" s="27" t="str">
        <f t="shared" si="13"/>
        <v>N/A</v>
      </c>
      <c r="I142" s="8">
        <v>1.4850000000000001</v>
      </c>
      <c r="J142" s="8">
        <v>-3.05</v>
      </c>
      <c r="K142" s="28" t="s">
        <v>736</v>
      </c>
      <c r="L142" s="111" t="str">
        <f t="shared" ref="L142:L153" si="16">IF(J142="Div by 0", "N/A", IF(K142="N/A","N/A", IF(J142&gt;VALUE(MID(K142,1,2)), "No", IF(J142&lt;-1*VALUE(MID(K142,1,2)), "No", "Yes"))))</f>
        <v>Yes</v>
      </c>
    </row>
    <row r="143" spans="1:12" x14ac:dyDescent="0.25">
      <c r="A143" s="174" t="s">
        <v>640</v>
      </c>
      <c r="B143" s="22" t="s">
        <v>213</v>
      </c>
      <c r="C143" s="23">
        <v>37145</v>
      </c>
      <c r="D143" s="27" t="str">
        <f t="shared" si="11"/>
        <v>N/A</v>
      </c>
      <c r="E143" s="23">
        <v>39013</v>
      </c>
      <c r="F143" s="27" t="str">
        <f t="shared" si="12"/>
        <v>N/A</v>
      </c>
      <c r="G143" s="23">
        <v>37975</v>
      </c>
      <c r="H143" s="27" t="str">
        <f t="shared" si="13"/>
        <v>N/A</v>
      </c>
      <c r="I143" s="8">
        <v>5.0289999999999999</v>
      </c>
      <c r="J143" s="8">
        <v>-2.66</v>
      </c>
      <c r="K143" s="28" t="s">
        <v>736</v>
      </c>
      <c r="L143" s="111" t="str">
        <f t="shared" si="16"/>
        <v>Yes</v>
      </c>
    </row>
    <row r="144" spans="1:12" ht="25" x14ac:dyDescent="0.25">
      <c r="A144" s="174" t="s">
        <v>1447</v>
      </c>
      <c r="B144" s="22" t="s">
        <v>213</v>
      </c>
      <c r="C144" s="29">
        <v>1837.3554718</v>
      </c>
      <c r="D144" s="27" t="str">
        <f t="shared" si="11"/>
        <v>N/A</v>
      </c>
      <c r="E144" s="29">
        <v>1775.3648015000001</v>
      </c>
      <c r="F144" s="27" t="str">
        <f t="shared" si="12"/>
        <v>N/A</v>
      </c>
      <c r="G144" s="29">
        <v>1768.3053061000001</v>
      </c>
      <c r="H144" s="27" t="str">
        <f t="shared" si="13"/>
        <v>N/A</v>
      </c>
      <c r="I144" s="8">
        <v>-3.37</v>
      </c>
      <c r="J144" s="8">
        <v>-0.39800000000000002</v>
      </c>
      <c r="K144" s="28" t="s">
        <v>736</v>
      </c>
      <c r="L144" s="111" t="str">
        <f t="shared" si="16"/>
        <v>Yes</v>
      </c>
    </row>
    <row r="145" spans="1:12" ht="25" x14ac:dyDescent="0.25">
      <c r="A145" s="174" t="s">
        <v>641</v>
      </c>
      <c r="B145" s="22" t="s">
        <v>213</v>
      </c>
      <c r="C145" s="29">
        <v>307447128</v>
      </c>
      <c r="D145" s="27" t="str">
        <f t="shared" ref="D145:D153" si="17">IF($B145="N/A","N/A",IF(C145&gt;10,"No",IF(C145&lt;-10,"No","Yes")))</f>
        <v>N/A</v>
      </c>
      <c r="E145" s="29">
        <v>322295425</v>
      </c>
      <c r="F145" s="27" t="str">
        <f t="shared" ref="F145:F153" si="18">IF($B145="N/A","N/A",IF(E145&gt;10,"No",IF(E145&lt;-10,"No","Yes")))</f>
        <v>N/A</v>
      </c>
      <c r="G145" s="29">
        <v>340131632</v>
      </c>
      <c r="H145" s="27" t="str">
        <f t="shared" ref="H145:H153" si="19">IF($B145="N/A","N/A",IF(G145&gt;10,"No",IF(G145&lt;-10,"No","Yes")))</f>
        <v>N/A</v>
      </c>
      <c r="I145" s="8">
        <v>4.83</v>
      </c>
      <c r="J145" s="8">
        <v>5.5339999999999998</v>
      </c>
      <c r="K145" s="28" t="s">
        <v>736</v>
      </c>
      <c r="L145" s="111" t="str">
        <f t="shared" si="16"/>
        <v>Yes</v>
      </c>
    </row>
    <row r="146" spans="1:12" x14ac:dyDescent="0.25">
      <c r="A146" s="174" t="s">
        <v>642</v>
      </c>
      <c r="B146" s="22" t="s">
        <v>213</v>
      </c>
      <c r="C146" s="23">
        <v>7615</v>
      </c>
      <c r="D146" s="27" t="str">
        <f t="shared" si="17"/>
        <v>N/A</v>
      </c>
      <c r="E146" s="23">
        <v>8505</v>
      </c>
      <c r="F146" s="27" t="str">
        <f t="shared" si="18"/>
        <v>N/A</v>
      </c>
      <c r="G146" s="23">
        <v>9935</v>
      </c>
      <c r="H146" s="27" t="str">
        <f t="shared" si="19"/>
        <v>N/A</v>
      </c>
      <c r="I146" s="8">
        <v>11.69</v>
      </c>
      <c r="J146" s="8">
        <v>16.809999999999999</v>
      </c>
      <c r="K146" s="28" t="s">
        <v>736</v>
      </c>
      <c r="L146" s="111" t="str">
        <f t="shared" si="16"/>
        <v>Yes</v>
      </c>
    </row>
    <row r="147" spans="1:12" ht="25" x14ac:dyDescent="0.25">
      <c r="A147" s="174" t="s">
        <v>1448</v>
      </c>
      <c r="B147" s="22" t="s">
        <v>213</v>
      </c>
      <c r="C147" s="29">
        <v>40373.884176</v>
      </c>
      <c r="D147" s="27" t="str">
        <f t="shared" si="17"/>
        <v>N/A</v>
      </c>
      <c r="E147" s="29">
        <v>37894.817754000003</v>
      </c>
      <c r="F147" s="27" t="str">
        <f t="shared" si="18"/>
        <v>N/A</v>
      </c>
      <c r="G147" s="29">
        <v>34235.695219000001</v>
      </c>
      <c r="H147" s="27" t="str">
        <f t="shared" si="19"/>
        <v>N/A</v>
      </c>
      <c r="I147" s="8">
        <v>-6.14</v>
      </c>
      <c r="J147" s="8">
        <v>-9.66</v>
      </c>
      <c r="K147" s="28" t="s">
        <v>736</v>
      </c>
      <c r="L147" s="111" t="str">
        <f t="shared" si="16"/>
        <v>Yes</v>
      </c>
    </row>
    <row r="148" spans="1:12" ht="25" x14ac:dyDescent="0.25">
      <c r="A148" s="174" t="s">
        <v>643</v>
      </c>
      <c r="B148" s="22" t="s">
        <v>213</v>
      </c>
      <c r="C148" s="29">
        <v>61761005</v>
      </c>
      <c r="D148" s="27" t="str">
        <f t="shared" si="17"/>
        <v>N/A</v>
      </c>
      <c r="E148" s="29">
        <v>63061756</v>
      </c>
      <c r="F148" s="27" t="str">
        <f t="shared" si="18"/>
        <v>N/A</v>
      </c>
      <c r="G148" s="29">
        <v>62255940</v>
      </c>
      <c r="H148" s="27" t="str">
        <f t="shared" si="19"/>
        <v>N/A</v>
      </c>
      <c r="I148" s="8">
        <v>2.1059999999999999</v>
      </c>
      <c r="J148" s="8">
        <v>-1.28</v>
      </c>
      <c r="K148" s="28" t="s">
        <v>736</v>
      </c>
      <c r="L148" s="111" t="str">
        <f t="shared" si="16"/>
        <v>Yes</v>
      </c>
    </row>
    <row r="149" spans="1:12" x14ac:dyDescent="0.25">
      <c r="A149" s="174" t="s">
        <v>644</v>
      </c>
      <c r="B149" s="22" t="s">
        <v>213</v>
      </c>
      <c r="C149" s="23">
        <v>20027</v>
      </c>
      <c r="D149" s="27" t="str">
        <f t="shared" si="17"/>
        <v>N/A</v>
      </c>
      <c r="E149" s="23">
        <v>21589</v>
      </c>
      <c r="F149" s="27" t="str">
        <f t="shared" si="18"/>
        <v>N/A</v>
      </c>
      <c r="G149" s="23">
        <v>17951</v>
      </c>
      <c r="H149" s="27" t="str">
        <f t="shared" si="19"/>
        <v>N/A</v>
      </c>
      <c r="I149" s="8">
        <v>7.7990000000000004</v>
      </c>
      <c r="J149" s="8">
        <v>-16.899999999999999</v>
      </c>
      <c r="K149" s="28" t="s">
        <v>736</v>
      </c>
      <c r="L149" s="111" t="str">
        <f t="shared" si="16"/>
        <v>Yes</v>
      </c>
    </row>
    <row r="150" spans="1:12" x14ac:dyDescent="0.25">
      <c r="A150" s="174" t="s">
        <v>1449</v>
      </c>
      <c r="B150" s="22" t="s">
        <v>213</v>
      </c>
      <c r="C150" s="29">
        <v>3083.8870025000001</v>
      </c>
      <c r="D150" s="27" t="str">
        <f t="shared" si="17"/>
        <v>N/A</v>
      </c>
      <c r="E150" s="29">
        <v>2921.0132938000002</v>
      </c>
      <c r="F150" s="27" t="str">
        <f t="shared" si="18"/>
        <v>N/A</v>
      </c>
      <c r="G150" s="29">
        <v>3468.1042839000002</v>
      </c>
      <c r="H150" s="27" t="str">
        <f t="shared" si="19"/>
        <v>N/A</v>
      </c>
      <c r="I150" s="8">
        <v>-5.28</v>
      </c>
      <c r="J150" s="8">
        <v>18.73</v>
      </c>
      <c r="K150" s="28" t="s">
        <v>736</v>
      </c>
      <c r="L150" s="111" t="str">
        <f t="shared" si="16"/>
        <v>Yes</v>
      </c>
    </row>
    <row r="151" spans="1:12" ht="25" x14ac:dyDescent="0.25">
      <c r="A151" s="174" t="s">
        <v>645</v>
      </c>
      <c r="B151" s="22" t="s">
        <v>213</v>
      </c>
      <c r="C151" s="29">
        <v>135917799</v>
      </c>
      <c r="D151" s="27" t="str">
        <f t="shared" si="17"/>
        <v>N/A</v>
      </c>
      <c r="E151" s="29">
        <v>150557343</v>
      </c>
      <c r="F151" s="27" t="str">
        <f t="shared" si="18"/>
        <v>N/A</v>
      </c>
      <c r="G151" s="29">
        <v>159685262</v>
      </c>
      <c r="H151" s="27" t="str">
        <f t="shared" si="19"/>
        <v>N/A</v>
      </c>
      <c r="I151" s="8">
        <v>10.77</v>
      </c>
      <c r="J151" s="8">
        <v>6.0629999999999997</v>
      </c>
      <c r="K151" s="28" t="s">
        <v>736</v>
      </c>
      <c r="L151" s="111" t="str">
        <f t="shared" si="16"/>
        <v>Yes</v>
      </c>
    </row>
    <row r="152" spans="1:12" x14ac:dyDescent="0.25">
      <c r="A152" s="174" t="s">
        <v>646</v>
      </c>
      <c r="B152" s="22" t="s">
        <v>213</v>
      </c>
      <c r="C152" s="23">
        <v>9462</v>
      </c>
      <c r="D152" s="27" t="str">
        <f t="shared" si="17"/>
        <v>N/A</v>
      </c>
      <c r="E152" s="23">
        <v>9802</v>
      </c>
      <c r="F152" s="27" t="str">
        <f t="shared" si="18"/>
        <v>N/A</v>
      </c>
      <c r="G152" s="23">
        <v>10203</v>
      </c>
      <c r="H152" s="27" t="str">
        <f t="shared" si="19"/>
        <v>N/A</v>
      </c>
      <c r="I152" s="8">
        <v>3.593</v>
      </c>
      <c r="J152" s="8">
        <v>4.0910000000000002</v>
      </c>
      <c r="K152" s="28" t="s">
        <v>736</v>
      </c>
      <c r="L152" s="111" t="str">
        <f t="shared" si="16"/>
        <v>Yes</v>
      </c>
    </row>
    <row r="153" spans="1:12" x14ac:dyDescent="0.25">
      <c r="A153" s="174" t="s">
        <v>1450</v>
      </c>
      <c r="B153" s="22" t="s">
        <v>213</v>
      </c>
      <c r="C153" s="29">
        <v>14364.595117000001</v>
      </c>
      <c r="D153" s="27" t="str">
        <f t="shared" si="17"/>
        <v>N/A</v>
      </c>
      <c r="E153" s="29">
        <v>15359.859517999999</v>
      </c>
      <c r="F153" s="27" t="str">
        <f t="shared" si="18"/>
        <v>N/A</v>
      </c>
      <c r="G153" s="29">
        <v>15650.814662000001</v>
      </c>
      <c r="H153" s="27" t="str">
        <f t="shared" si="19"/>
        <v>N/A</v>
      </c>
      <c r="I153" s="8">
        <v>6.9290000000000003</v>
      </c>
      <c r="J153" s="8">
        <v>1.8939999999999999</v>
      </c>
      <c r="K153" s="28" t="s">
        <v>736</v>
      </c>
      <c r="L153" s="111" t="str">
        <f t="shared" si="16"/>
        <v>Yes</v>
      </c>
    </row>
    <row r="154" spans="1:12" x14ac:dyDescent="0.25">
      <c r="A154" s="174" t="s">
        <v>1516</v>
      </c>
      <c r="B154" s="22" t="s">
        <v>213</v>
      </c>
      <c r="C154" s="29">
        <v>2563.5261096999998</v>
      </c>
      <c r="D154" s="27" t="str">
        <f t="shared" ref="D154:D173" si="20">IF($B154="N/A","N/A",IF(C154&gt;10,"No",IF(C154&lt;-10,"No","Yes")))</f>
        <v>N/A</v>
      </c>
      <c r="E154" s="29">
        <v>2453.9825894999999</v>
      </c>
      <c r="F154" s="27" t="str">
        <f t="shared" ref="F154:F173" si="21">IF($B154="N/A","N/A",IF(E154&gt;10,"No",IF(E154&lt;-10,"No","Yes")))</f>
        <v>N/A</v>
      </c>
      <c r="G154" s="29">
        <v>2344.8041635999998</v>
      </c>
      <c r="H154" s="27" t="str">
        <f t="shared" ref="H154:H173" si="22">IF($B154="N/A","N/A",IF(G154&gt;10,"No",IF(G154&lt;-10,"No","Yes")))</f>
        <v>N/A</v>
      </c>
      <c r="I154" s="8">
        <v>-4.2699999999999996</v>
      </c>
      <c r="J154" s="8">
        <v>-4.45</v>
      </c>
      <c r="K154" s="28" t="s">
        <v>736</v>
      </c>
      <c r="L154" s="111" t="str">
        <f t="shared" ref="L154:L173" si="23">IF(J154="Div by 0", "N/A", IF(K154="N/A","N/A", IF(J154&gt;VALUE(MID(K154,1,2)), "No", IF(J154&lt;-1*VALUE(MID(K154,1,2)), "No", "Yes"))))</f>
        <v>Yes</v>
      </c>
    </row>
    <row r="155" spans="1:12" x14ac:dyDescent="0.25">
      <c r="A155" s="180" t="s">
        <v>1517</v>
      </c>
      <c r="B155" s="22" t="s">
        <v>213</v>
      </c>
      <c r="C155" s="29">
        <v>1225.016607</v>
      </c>
      <c r="D155" s="27" t="str">
        <f t="shared" si="20"/>
        <v>N/A</v>
      </c>
      <c r="E155" s="29">
        <v>1133.3250372</v>
      </c>
      <c r="F155" s="27" t="str">
        <f t="shared" si="21"/>
        <v>N/A</v>
      </c>
      <c r="G155" s="29">
        <v>970.05495771999995</v>
      </c>
      <c r="H155" s="27" t="str">
        <f t="shared" si="22"/>
        <v>N/A</v>
      </c>
      <c r="I155" s="8">
        <v>-7.48</v>
      </c>
      <c r="J155" s="8">
        <v>-14.4</v>
      </c>
      <c r="K155" s="28" t="s">
        <v>736</v>
      </c>
      <c r="L155" s="111" t="str">
        <f t="shared" si="23"/>
        <v>Yes</v>
      </c>
    </row>
    <row r="156" spans="1:12" x14ac:dyDescent="0.25">
      <c r="A156" s="180" t="s">
        <v>1518</v>
      </c>
      <c r="B156" s="22" t="s">
        <v>213</v>
      </c>
      <c r="C156" s="29">
        <v>5244.2209777999997</v>
      </c>
      <c r="D156" s="27" t="str">
        <f t="shared" si="20"/>
        <v>N/A</v>
      </c>
      <c r="E156" s="29">
        <v>5079.6726058000004</v>
      </c>
      <c r="F156" s="27" t="str">
        <f t="shared" si="21"/>
        <v>N/A</v>
      </c>
      <c r="G156" s="29">
        <v>4806.4128238000003</v>
      </c>
      <c r="H156" s="27" t="str">
        <f t="shared" si="22"/>
        <v>N/A</v>
      </c>
      <c r="I156" s="8">
        <v>-3.14</v>
      </c>
      <c r="J156" s="8">
        <v>-5.38</v>
      </c>
      <c r="K156" s="28" t="s">
        <v>736</v>
      </c>
      <c r="L156" s="111" t="str">
        <f t="shared" si="23"/>
        <v>Yes</v>
      </c>
    </row>
    <row r="157" spans="1:12" x14ac:dyDescent="0.25">
      <c r="A157" s="180" t="s">
        <v>1519</v>
      </c>
      <c r="B157" s="22" t="s">
        <v>213</v>
      </c>
      <c r="C157" s="29">
        <v>2224.3342982999998</v>
      </c>
      <c r="D157" s="27" t="str">
        <f t="shared" si="20"/>
        <v>N/A</v>
      </c>
      <c r="E157" s="29">
        <v>2537.2868945</v>
      </c>
      <c r="F157" s="27" t="str">
        <f t="shared" si="21"/>
        <v>N/A</v>
      </c>
      <c r="G157" s="29">
        <v>3527.7528395999998</v>
      </c>
      <c r="H157" s="27" t="str">
        <f t="shared" si="22"/>
        <v>N/A</v>
      </c>
      <c r="I157" s="8">
        <v>14.07</v>
      </c>
      <c r="J157" s="8">
        <v>39.04</v>
      </c>
      <c r="K157" s="28" t="s">
        <v>736</v>
      </c>
      <c r="L157" s="111" t="str">
        <f t="shared" si="23"/>
        <v>No</v>
      </c>
    </row>
    <row r="158" spans="1:12" x14ac:dyDescent="0.25">
      <c r="A158" s="180" t="s">
        <v>1520</v>
      </c>
      <c r="B158" s="22" t="s">
        <v>213</v>
      </c>
      <c r="C158" s="29">
        <v>894.12212091000004</v>
      </c>
      <c r="D158" s="27" t="str">
        <f t="shared" si="20"/>
        <v>N/A</v>
      </c>
      <c r="E158" s="29">
        <v>665.96667620999995</v>
      </c>
      <c r="F158" s="27" t="str">
        <f t="shared" si="21"/>
        <v>N/A</v>
      </c>
      <c r="G158" s="29">
        <v>651.95512747999999</v>
      </c>
      <c r="H158" s="27" t="str">
        <f t="shared" si="22"/>
        <v>N/A</v>
      </c>
      <c r="I158" s="8">
        <v>-25.5</v>
      </c>
      <c r="J158" s="8">
        <v>-2.1</v>
      </c>
      <c r="K158" s="28" t="s">
        <v>736</v>
      </c>
      <c r="L158" s="111" t="str">
        <f t="shared" si="23"/>
        <v>Yes</v>
      </c>
    </row>
    <row r="159" spans="1:12" x14ac:dyDescent="0.25">
      <c r="A159" s="174" t="s">
        <v>1521</v>
      </c>
      <c r="B159" s="22" t="s">
        <v>213</v>
      </c>
      <c r="C159" s="29">
        <v>8389.4101699000003</v>
      </c>
      <c r="D159" s="27" t="str">
        <f t="shared" si="20"/>
        <v>N/A</v>
      </c>
      <c r="E159" s="29">
        <v>8575.6123186000004</v>
      </c>
      <c r="F159" s="27" t="str">
        <f t="shared" si="21"/>
        <v>N/A</v>
      </c>
      <c r="G159" s="29">
        <v>9219.4449848999993</v>
      </c>
      <c r="H159" s="27" t="str">
        <f t="shared" si="22"/>
        <v>N/A</v>
      </c>
      <c r="I159" s="8">
        <v>2.2189999999999999</v>
      </c>
      <c r="J159" s="8">
        <v>7.508</v>
      </c>
      <c r="K159" s="28" t="s">
        <v>736</v>
      </c>
      <c r="L159" s="111" t="str">
        <f t="shared" si="23"/>
        <v>Yes</v>
      </c>
    </row>
    <row r="160" spans="1:12" x14ac:dyDescent="0.25">
      <c r="A160" s="180" t="s">
        <v>1522</v>
      </c>
      <c r="B160" s="22" t="s">
        <v>213</v>
      </c>
      <c r="C160" s="29">
        <v>15720.661018999999</v>
      </c>
      <c r="D160" s="27" t="str">
        <f t="shared" si="20"/>
        <v>N/A</v>
      </c>
      <c r="E160" s="29">
        <v>16289.608929</v>
      </c>
      <c r="F160" s="27" t="str">
        <f t="shared" si="21"/>
        <v>N/A</v>
      </c>
      <c r="G160" s="29">
        <v>17559.204440000001</v>
      </c>
      <c r="H160" s="27" t="str">
        <f t="shared" si="22"/>
        <v>N/A</v>
      </c>
      <c r="I160" s="8">
        <v>3.6190000000000002</v>
      </c>
      <c r="J160" s="8">
        <v>7.7939999999999996</v>
      </c>
      <c r="K160" s="28" t="s">
        <v>736</v>
      </c>
      <c r="L160" s="111" t="str">
        <f t="shared" si="23"/>
        <v>Yes</v>
      </c>
    </row>
    <row r="161" spans="1:12" x14ac:dyDescent="0.25">
      <c r="A161" s="180" t="s">
        <v>1523</v>
      </c>
      <c r="B161" s="22" t="s">
        <v>213</v>
      </c>
      <c r="C161" s="29">
        <v>5915.7997026000003</v>
      </c>
      <c r="D161" s="27" t="str">
        <f t="shared" si="20"/>
        <v>N/A</v>
      </c>
      <c r="E161" s="29">
        <v>5877.9981974000002</v>
      </c>
      <c r="F161" s="27" t="str">
        <f t="shared" si="21"/>
        <v>N/A</v>
      </c>
      <c r="G161" s="29">
        <v>6521.5751657000001</v>
      </c>
      <c r="H161" s="27" t="str">
        <f t="shared" si="22"/>
        <v>N/A</v>
      </c>
      <c r="I161" s="8">
        <v>-0.63900000000000001</v>
      </c>
      <c r="J161" s="8">
        <v>10.95</v>
      </c>
      <c r="K161" s="28" t="s">
        <v>736</v>
      </c>
      <c r="L161" s="111" t="str">
        <f t="shared" si="23"/>
        <v>Yes</v>
      </c>
    </row>
    <row r="162" spans="1:12" x14ac:dyDescent="0.25">
      <c r="A162" s="180" t="s">
        <v>1524</v>
      </c>
      <c r="B162" s="22" t="s">
        <v>213</v>
      </c>
      <c r="C162" s="29">
        <v>1990.0765094999999</v>
      </c>
      <c r="D162" s="27" t="str">
        <f t="shared" si="20"/>
        <v>N/A</v>
      </c>
      <c r="E162" s="29">
        <v>1938.1741645</v>
      </c>
      <c r="F162" s="27" t="str">
        <f t="shared" si="21"/>
        <v>N/A</v>
      </c>
      <c r="G162" s="29">
        <v>1674.3097868</v>
      </c>
      <c r="H162" s="27" t="str">
        <f t="shared" si="22"/>
        <v>N/A</v>
      </c>
      <c r="I162" s="8">
        <v>-2.61</v>
      </c>
      <c r="J162" s="8">
        <v>-13.6</v>
      </c>
      <c r="K162" s="28" t="s">
        <v>736</v>
      </c>
      <c r="L162" s="111" t="str">
        <f t="shared" si="23"/>
        <v>Yes</v>
      </c>
    </row>
    <row r="163" spans="1:12" x14ac:dyDescent="0.25">
      <c r="A163" s="180" t="s">
        <v>1525</v>
      </c>
      <c r="B163" s="22" t="s">
        <v>213</v>
      </c>
      <c r="C163" s="29">
        <v>4.2739293894000001</v>
      </c>
      <c r="D163" s="27" t="str">
        <f t="shared" si="20"/>
        <v>N/A</v>
      </c>
      <c r="E163" s="29">
        <v>5.6401030380000003</v>
      </c>
      <c r="F163" s="27" t="str">
        <f t="shared" si="21"/>
        <v>N/A</v>
      </c>
      <c r="G163" s="29">
        <v>5.7566383381000001</v>
      </c>
      <c r="H163" s="27" t="str">
        <f t="shared" si="22"/>
        <v>N/A</v>
      </c>
      <c r="I163" s="8">
        <v>31.97</v>
      </c>
      <c r="J163" s="8">
        <v>2.0659999999999998</v>
      </c>
      <c r="K163" s="28" t="s">
        <v>736</v>
      </c>
      <c r="L163" s="111" t="str">
        <f t="shared" si="23"/>
        <v>Yes</v>
      </c>
    </row>
    <row r="164" spans="1:12" x14ac:dyDescent="0.25">
      <c r="A164" s="174" t="s">
        <v>1526</v>
      </c>
      <c r="B164" s="22" t="s">
        <v>213</v>
      </c>
      <c r="C164" s="29">
        <v>605.30678071</v>
      </c>
      <c r="D164" s="27" t="str">
        <f t="shared" si="20"/>
        <v>N/A</v>
      </c>
      <c r="E164" s="29">
        <v>593.37556007000001</v>
      </c>
      <c r="F164" s="27" t="str">
        <f t="shared" si="21"/>
        <v>N/A</v>
      </c>
      <c r="G164" s="29">
        <v>550.10212648000004</v>
      </c>
      <c r="H164" s="27" t="str">
        <f t="shared" si="22"/>
        <v>N/A</v>
      </c>
      <c r="I164" s="8">
        <v>-1.97</v>
      </c>
      <c r="J164" s="8">
        <v>-7.29</v>
      </c>
      <c r="K164" s="28" t="s">
        <v>736</v>
      </c>
      <c r="L164" s="111" t="str">
        <f t="shared" si="23"/>
        <v>Yes</v>
      </c>
    </row>
    <row r="165" spans="1:12" x14ac:dyDescent="0.25">
      <c r="A165" s="180" t="s">
        <v>1527</v>
      </c>
      <c r="B165" s="22" t="s">
        <v>213</v>
      </c>
      <c r="C165" s="29">
        <v>319.80999775999999</v>
      </c>
      <c r="D165" s="27" t="str">
        <f t="shared" si="20"/>
        <v>N/A</v>
      </c>
      <c r="E165" s="29">
        <v>301.70520833</v>
      </c>
      <c r="F165" s="27" t="str">
        <f t="shared" si="21"/>
        <v>N/A</v>
      </c>
      <c r="G165" s="29">
        <v>184.94560960000001</v>
      </c>
      <c r="H165" s="27" t="str">
        <f t="shared" si="22"/>
        <v>N/A</v>
      </c>
      <c r="I165" s="8">
        <v>-5.66</v>
      </c>
      <c r="J165" s="8">
        <v>-38.700000000000003</v>
      </c>
      <c r="K165" s="28" t="s">
        <v>736</v>
      </c>
      <c r="L165" s="111" t="str">
        <f t="shared" si="23"/>
        <v>No</v>
      </c>
    </row>
    <row r="166" spans="1:12" x14ac:dyDescent="0.25">
      <c r="A166" s="180" t="s">
        <v>1528</v>
      </c>
      <c r="B166" s="22" t="s">
        <v>213</v>
      </c>
      <c r="C166" s="29">
        <v>1104.771238</v>
      </c>
      <c r="D166" s="27" t="str">
        <f t="shared" si="20"/>
        <v>N/A</v>
      </c>
      <c r="E166" s="29">
        <v>1065.5835875</v>
      </c>
      <c r="F166" s="27" t="str">
        <f t="shared" si="21"/>
        <v>N/A</v>
      </c>
      <c r="G166" s="29">
        <v>1081.4838293</v>
      </c>
      <c r="H166" s="27" t="str">
        <f t="shared" si="22"/>
        <v>N/A</v>
      </c>
      <c r="I166" s="8">
        <v>-3.55</v>
      </c>
      <c r="J166" s="8">
        <v>1.492</v>
      </c>
      <c r="K166" s="28" t="s">
        <v>736</v>
      </c>
      <c r="L166" s="111" t="str">
        <f t="shared" si="23"/>
        <v>Yes</v>
      </c>
    </row>
    <row r="167" spans="1:12" x14ac:dyDescent="0.25">
      <c r="A167" s="180" t="s">
        <v>1529</v>
      </c>
      <c r="B167" s="22" t="s">
        <v>213</v>
      </c>
      <c r="C167" s="29">
        <v>1055.2171905</v>
      </c>
      <c r="D167" s="27" t="str">
        <f t="shared" si="20"/>
        <v>N/A</v>
      </c>
      <c r="E167" s="29">
        <v>1227.1951183000001</v>
      </c>
      <c r="F167" s="27" t="str">
        <f t="shared" si="21"/>
        <v>N/A</v>
      </c>
      <c r="G167" s="29">
        <v>1286.8857164999999</v>
      </c>
      <c r="H167" s="27" t="str">
        <f t="shared" si="22"/>
        <v>N/A</v>
      </c>
      <c r="I167" s="8">
        <v>16.3</v>
      </c>
      <c r="J167" s="8">
        <v>4.8639999999999999</v>
      </c>
      <c r="K167" s="28" t="s">
        <v>736</v>
      </c>
      <c r="L167" s="111" t="str">
        <f t="shared" si="23"/>
        <v>Yes</v>
      </c>
    </row>
    <row r="168" spans="1:12" x14ac:dyDescent="0.25">
      <c r="A168" s="180" t="s">
        <v>1530</v>
      </c>
      <c r="B168" s="22" t="s">
        <v>213</v>
      </c>
      <c r="C168" s="29">
        <v>56.290782594</v>
      </c>
      <c r="D168" s="27" t="str">
        <f t="shared" si="20"/>
        <v>N/A</v>
      </c>
      <c r="E168" s="29">
        <v>53.959643456000002</v>
      </c>
      <c r="F168" s="27" t="str">
        <f t="shared" si="21"/>
        <v>N/A</v>
      </c>
      <c r="G168" s="29">
        <v>92.088914070000001</v>
      </c>
      <c r="H168" s="27" t="str">
        <f t="shared" si="22"/>
        <v>N/A</v>
      </c>
      <c r="I168" s="8">
        <v>-4.1399999999999997</v>
      </c>
      <c r="J168" s="8">
        <v>70.66</v>
      </c>
      <c r="K168" s="28" t="s">
        <v>736</v>
      </c>
      <c r="L168" s="111" t="str">
        <f t="shared" si="23"/>
        <v>No</v>
      </c>
    </row>
    <row r="169" spans="1:12" x14ac:dyDescent="0.25">
      <c r="A169" s="174" t="s">
        <v>1531</v>
      </c>
      <c r="B169" s="22" t="s">
        <v>213</v>
      </c>
      <c r="C169" s="29">
        <v>8201.9796631000008</v>
      </c>
      <c r="D169" s="27" t="str">
        <f t="shared" si="20"/>
        <v>N/A</v>
      </c>
      <c r="E169" s="29">
        <v>8659.2996794999999</v>
      </c>
      <c r="F169" s="27" t="str">
        <f t="shared" si="21"/>
        <v>N/A</v>
      </c>
      <c r="G169" s="29">
        <v>9168.7789506000008</v>
      </c>
      <c r="H169" s="27" t="str">
        <f t="shared" si="22"/>
        <v>N/A</v>
      </c>
      <c r="I169" s="8">
        <v>5.5759999999999996</v>
      </c>
      <c r="J169" s="8">
        <v>5.8840000000000003</v>
      </c>
      <c r="K169" s="28" t="s">
        <v>736</v>
      </c>
      <c r="L169" s="111" t="str">
        <f t="shared" si="23"/>
        <v>Yes</v>
      </c>
    </row>
    <row r="170" spans="1:12" x14ac:dyDescent="0.25">
      <c r="A170" s="180" t="s">
        <v>1532</v>
      </c>
      <c r="B170" s="22" t="s">
        <v>213</v>
      </c>
      <c r="C170" s="29">
        <v>5861.1506001999996</v>
      </c>
      <c r="D170" s="27" t="str">
        <f t="shared" si="20"/>
        <v>N/A</v>
      </c>
      <c r="E170" s="29">
        <v>6339.6639881000001</v>
      </c>
      <c r="F170" s="27" t="str">
        <f t="shared" si="21"/>
        <v>N/A</v>
      </c>
      <c r="G170" s="29">
        <v>6858.2146700000003</v>
      </c>
      <c r="H170" s="27" t="str">
        <f t="shared" si="22"/>
        <v>N/A</v>
      </c>
      <c r="I170" s="8">
        <v>8.1639999999999997</v>
      </c>
      <c r="J170" s="8">
        <v>8.1790000000000003</v>
      </c>
      <c r="K170" s="28" t="s">
        <v>736</v>
      </c>
      <c r="L170" s="111" t="str">
        <f t="shared" si="23"/>
        <v>Yes</v>
      </c>
    </row>
    <row r="171" spans="1:12" x14ac:dyDescent="0.25">
      <c r="A171" s="180" t="s">
        <v>1533</v>
      </c>
      <c r="B171" s="22" t="s">
        <v>213</v>
      </c>
      <c r="C171" s="29">
        <v>17021.351449999998</v>
      </c>
      <c r="D171" s="27" t="str">
        <f t="shared" si="20"/>
        <v>N/A</v>
      </c>
      <c r="E171" s="29">
        <v>17784.533971000001</v>
      </c>
      <c r="F171" s="27" t="str">
        <f t="shared" si="21"/>
        <v>N/A</v>
      </c>
      <c r="G171" s="29">
        <v>19113.127109000001</v>
      </c>
      <c r="H171" s="27" t="str">
        <f t="shared" si="22"/>
        <v>N/A</v>
      </c>
      <c r="I171" s="8">
        <v>4.484</v>
      </c>
      <c r="J171" s="8">
        <v>7.47</v>
      </c>
      <c r="K171" s="28" t="s">
        <v>736</v>
      </c>
      <c r="L171" s="111" t="str">
        <f t="shared" si="23"/>
        <v>Yes</v>
      </c>
    </row>
    <row r="172" spans="1:12" x14ac:dyDescent="0.25">
      <c r="A172" s="180" t="s">
        <v>1534</v>
      </c>
      <c r="B172" s="22" t="s">
        <v>213</v>
      </c>
      <c r="C172" s="29">
        <v>2619.9487869</v>
      </c>
      <c r="D172" s="27" t="str">
        <f t="shared" si="20"/>
        <v>N/A</v>
      </c>
      <c r="E172" s="29">
        <v>2892.1952685000001</v>
      </c>
      <c r="F172" s="27" t="str">
        <f t="shared" si="21"/>
        <v>N/A</v>
      </c>
      <c r="G172" s="29">
        <v>3325.0547689</v>
      </c>
      <c r="H172" s="27" t="str">
        <f t="shared" si="22"/>
        <v>N/A</v>
      </c>
      <c r="I172" s="8">
        <v>10.39</v>
      </c>
      <c r="J172" s="8">
        <v>14.97</v>
      </c>
      <c r="K172" s="28" t="s">
        <v>736</v>
      </c>
      <c r="L172" s="111" t="str">
        <f t="shared" si="23"/>
        <v>Yes</v>
      </c>
    </row>
    <row r="173" spans="1:12" x14ac:dyDescent="0.25">
      <c r="A173" s="180" t="s">
        <v>1535</v>
      </c>
      <c r="B173" s="22" t="s">
        <v>213</v>
      </c>
      <c r="C173" s="29">
        <v>727.09874248999995</v>
      </c>
      <c r="D173" s="27" t="str">
        <f t="shared" si="20"/>
        <v>N/A</v>
      </c>
      <c r="E173" s="29">
        <v>752.58469967999997</v>
      </c>
      <c r="F173" s="27" t="str">
        <f t="shared" si="21"/>
        <v>N/A</v>
      </c>
      <c r="G173" s="29">
        <v>793.96676109999999</v>
      </c>
      <c r="H173" s="27" t="str">
        <f t="shared" si="22"/>
        <v>N/A</v>
      </c>
      <c r="I173" s="8">
        <v>3.5049999999999999</v>
      </c>
      <c r="J173" s="8">
        <v>5.4989999999999997</v>
      </c>
      <c r="K173" s="28" t="s">
        <v>736</v>
      </c>
      <c r="L173" s="111" t="str">
        <f t="shared" si="23"/>
        <v>Yes</v>
      </c>
    </row>
    <row r="174" spans="1:12" x14ac:dyDescent="0.25">
      <c r="A174" s="174" t="s">
        <v>371</v>
      </c>
      <c r="B174" s="22" t="s">
        <v>213</v>
      </c>
      <c r="C174" s="4">
        <v>19.156300945000002</v>
      </c>
      <c r="D174" s="27" t="str">
        <f t="shared" ref="D174:D203" si="24">IF($B174="N/A","N/A",IF(C174&gt;10,"No",IF(C174&lt;-10,"No","Yes")))</f>
        <v>N/A</v>
      </c>
      <c r="E174" s="4">
        <v>18.466811073999999</v>
      </c>
      <c r="F174" s="27" t="str">
        <f t="shared" ref="F174:F203" si="25">IF($B174="N/A","N/A",IF(E174&gt;10,"No",IF(E174&lt;-10,"No","Yes")))</f>
        <v>N/A</v>
      </c>
      <c r="G174" s="4">
        <v>17.925972589000001</v>
      </c>
      <c r="H174" s="27" t="str">
        <f t="shared" ref="H174:H203" si="26">IF($B174="N/A","N/A",IF(G174&gt;10,"No",IF(G174&lt;-10,"No","Yes")))</f>
        <v>N/A</v>
      </c>
      <c r="I174" s="8">
        <v>-3.6</v>
      </c>
      <c r="J174" s="8">
        <v>-2.93</v>
      </c>
      <c r="K174" s="28" t="s">
        <v>736</v>
      </c>
      <c r="L174" s="111" t="str">
        <f t="shared" ref="L174:L203" si="27">IF(J174="Div by 0", "N/A", IF(K174="N/A","N/A", IF(J174&gt;VALUE(MID(K174,1,2)), "No", IF(J174&lt;-1*VALUE(MID(K174,1,2)), "No", "Yes"))))</f>
        <v>Yes</v>
      </c>
    </row>
    <row r="175" spans="1:12" x14ac:dyDescent="0.25">
      <c r="A175" s="180" t="s">
        <v>481</v>
      </c>
      <c r="B175" s="22" t="s">
        <v>213</v>
      </c>
      <c r="C175" s="4">
        <v>21.186535451000001</v>
      </c>
      <c r="D175" s="27" t="str">
        <f t="shared" si="24"/>
        <v>N/A</v>
      </c>
      <c r="E175" s="4">
        <v>20.412946429000002</v>
      </c>
      <c r="F175" s="27" t="str">
        <f t="shared" si="25"/>
        <v>N/A</v>
      </c>
      <c r="G175" s="4">
        <v>20.304893671999999</v>
      </c>
      <c r="H175" s="27" t="str">
        <f t="shared" si="26"/>
        <v>N/A</v>
      </c>
      <c r="I175" s="8">
        <v>-3.65</v>
      </c>
      <c r="J175" s="8">
        <v>-0.52900000000000003</v>
      </c>
      <c r="K175" s="28" t="s">
        <v>736</v>
      </c>
      <c r="L175" s="111" t="str">
        <f t="shared" si="27"/>
        <v>Yes</v>
      </c>
    </row>
    <row r="176" spans="1:12" x14ac:dyDescent="0.25">
      <c r="A176" s="180" t="s">
        <v>482</v>
      </c>
      <c r="B176" s="22" t="s">
        <v>213</v>
      </c>
      <c r="C176" s="4">
        <v>24.690956409000002</v>
      </c>
      <c r="D176" s="27" t="str">
        <f t="shared" si="24"/>
        <v>N/A</v>
      </c>
      <c r="E176" s="4">
        <v>23.537160287999999</v>
      </c>
      <c r="F176" s="27" t="str">
        <f t="shared" si="25"/>
        <v>N/A</v>
      </c>
      <c r="G176" s="4">
        <v>23.146711794000002</v>
      </c>
      <c r="H176" s="27" t="str">
        <f t="shared" si="26"/>
        <v>N/A</v>
      </c>
      <c r="I176" s="8">
        <v>-4.67</v>
      </c>
      <c r="J176" s="8">
        <v>-1.66</v>
      </c>
      <c r="K176" s="28" t="s">
        <v>736</v>
      </c>
      <c r="L176" s="111" t="str">
        <f t="shared" si="27"/>
        <v>Yes</v>
      </c>
    </row>
    <row r="177" spans="1:12" x14ac:dyDescent="0.25">
      <c r="A177" s="180" t="s">
        <v>483</v>
      </c>
      <c r="B177" s="22" t="s">
        <v>213</v>
      </c>
      <c r="C177" s="4">
        <v>10.987041632</v>
      </c>
      <c r="D177" s="27" t="str">
        <f t="shared" si="24"/>
        <v>N/A</v>
      </c>
      <c r="E177" s="4">
        <v>11.595944424000001</v>
      </c>
      <c r="F177" s="27" t="str">
        <f t="shared" si="25"/>
        <v>N/A</v>
      </c>
      <c r="G177" s="4">
        <v>12.081842227999999</v>
      </c>
      <c r="H177" s="27" t="str">
        <f t="shared" si="26"/>
        <v>N/A</v>
      </c>
      <c r="I177" s="8">
        <v>5.5419999999999998</v>
      </c>
      <c r="J177" s="8">
        <v>4.1900000000000004</v>
      </c>
      <c r="K177" s="28" t="s">
        <v>736</v>
      </c>
      <c r="L177" s="111" t="str">
        <f t="shared" si="27"/>
        <v>Yes</v>
      </c>
    </row>
    <row r="178" spans="1:12" x14ac:dyDescent="0.25">
      <c r="A178" s="180" t="s">
        <v>484</v>
      </c>
      <c r="B178" s="22" t="s">
        <v>213</v>
      </c>
      <c r="C178" s="4">
        <v>9.2779050171000002</v>
      </c>
      <c r="D178" s="27" t="str">
        <f t="shared" si="24"/>
        <v>N/A</v>
      </c>
      <c r="E178" s="4">
        <v>8.9585803654999996</v>
      </c>
      <c r="F178" s="27" t="str">
        <f t="shared" si="25"/>
        <v>N/A</v>
      </c>
      <c r="G178" s="4">
        <v>7.4636449480999998</v>
      </c>
      <c r="H178" s="27" t="str">
        <f t="shared" si="26"/>
        <v>N/A</v>
      </c>
      <c r="I178" s="8">
        <v>-3.44</v>
      </c>
      <c r="J178" s="8">
        <v>-16.7</v>
      </c>
      <c r="K178" s="28" t="s">
        <v>736</v>
      </c>
      <c r="L178" s="111" t="str">
        <f t="shared" si="27"/>
        <v>Yes</v>
      </c>
    </row>
    <row r="179" spans="1:12" x14ac:dyDescent="0.25">
      <c r="A179" s="174" t="s">
        <v>1536</v>
      </c>
      <c r="B179" s="22" t="s">
        <v>213</v>
      </c>
      <c r="C179" s="4">
        <v>16.398311709000001</v>
      </c>
      <c r="D179" s="27" t="str">
        <f t="shared" si="24"/>
        <v>N/A</v>
      </c>
      <c r="E179" s="4">
        <v>16.274739621999998</v>
      </c>
      <c r="F179" s="27" t="str">
        <f t="shared" si="25"/>
        <v>N/A</v>
      </c>
      <c r="G179" s="4">
        <v>16.062468411000001</v>
      </c>
      <c r="H179" s="27" t="str">
        <f t="shared" si="26"/>
        <v>N/A</v>
      </c>
      <c r="I179" s="8">
        <v>-0.754</v>
      </c>
      <c r="J179" s="8">
        <v>-1.3</v>
      </c>
      <c r="K179" s="28" t="s">
        <v>736</v>
      </c>
      <c r="L179" s="111" t="str">
        <f t="shared" si="27"/>
        <v>Yes</v>
      </c>
    </row>
    <row r="180" spans="1:12" x14ac:dyDescent="0.25">
      <c r="A180" s="180" t="s">
        <v>1537</v>
      </c>
      <c r="B180" s="22" t="s">
        <v>213</v>
      </c>
      <c r="C180" s="4">
        <v>32.731305450000001</v>
      </c>
      <c r="D180" s="27" t="str">
        <f t="shared" si="24"/>
        <v>N/A</v>
      </c>
      <c r="E180" s="4">
        <v>32.557663689999998</v>
      </c>
      <c r="F180" s="27" t="str">
        <f t="shared" si="25"/>
        <v>N/A</v>
      </c>
      <c r="G180" s="4">
        <v>32.158412941999998</v>
      </c>
      <c r="H180" s="27" t="str">
        <f t="shared" si="26"/>
        <v>N/A</v>
      </c>
      <c r="I180" s="8">
        <v>-0.53100000000000003</v>
      </c>
      <c r="J180" s="8">
        <v>-1.23</v>
      </c>
      <c r="K180" s="28" t="s">
        <v>736</v>
      </c>
      <c r="L180" s="111" t="str">
        <f t="shared" si="27"/>
        <v>Yes</v>
      </c>
    </row>
    <row r="181" spans="1:12" x14ac:dyDescent="0.25">
      <c r="A181" s="180" t="s">
        <v>1538</v>
      </c>
      <c r="B181" s="22" t="s">
        <v>213</v>
      </c>
      <c r="C181" s="4">
        <v>9.5803513337999995</v>
      </c>
      <c r="D181" s="27" t="str">
        <f t="shared" si="24"/>
        <v>N/A</v>
      </c>
      <c r="E181" s="4">
        <v>9.5073026436999992</v>
      </c>
      <c r="F181" s="27" t="str">
        <f t="shared" si="25"/>
        <v>N/A</v>
      </c>
      <c r="G181" s="4">
        <v>9.5308607154999994</v>
      </c>
      <c r="H181" s="27" t="str">
        <f t="shared" si="26"/>
        <v>N/A</v>
      </c>
      <c r="I181" s="8">
        <v>-0.76200000000000001</v>
      </c>
      <c r="J181" s="8">
        <v>0.24779999999999999</v>
      </c>
      <c r="K181" s="28" t="s">
        <v>736</v>
      </c>
      <c r="L181" s="111" t="str">
        <f t="shared" si="27"/>
        <v>Yes</v>
      </c>
    </row>
    <row r="182" spans="1:12" x14ac:dyDescent="0.25">
      <c r="A182" s="180" t="s">
        <v>1539</v>
      </c>
      <c r="B182" s="22" t="s">
        <v>213</v>
      </c>
      <c r="C182" s="4">
        <v>2.247036118</v>
      </c>
      <c r="D182" s="27" t="str">
        <f t="shared" si="24"/>
        <v>N/A</v>
      </c>
      <c r="E182" s="4">
        <v>2.2530980098</v>
      </c>
      <c r="F182" s="27" t="str">
        <f t="shared" si="25"/>
        <v>N/A</v>
      </c>
      <c r="G182" s="4">
        <v>2.2405476894</v>
      </c>
      <c r="H182" s="27" t="str">
        <f t="shared" si="26"/>
        <v>N/A</v>
      </c>
      <c r="I182" s="8">
        <v>0.26979999999999998</v>
      </c>
      <c r="J182" s="8">
        <v>-0.55700000000000005</v>
      </c>
      <c r="K182" s="28" t="s">
        <v>736</v>
      </c>
      <c r="L182" s="111" t="str">
        <f t="shared" si="27"/>
        <v>Yes</v>
      </c>
    </row>
    <row r="183" spans="1:12" x14ac:dyDescent="0.25">
      <c r="A183" s="180" t="s">
        <v>1540</v>
      </c>
      <c r="B183" s="22" t="s">
        <v>213</v>
      </c>
      <c r="C183" s="4">
        <v>8.21053541E-2</v>
      </c>
      <c r="D183" s="27" t="str">
        <f t="shared" si="24"/>
        <v>N/A</v>
      </c>
      <c r="E183" s="4">
        <v>8.9953796500000002E-2</v>
      </c>
      <c r="F183" s="27" t="str">
        <f t="shared" si="25"/>
        <v>N/A</v>
      </c>
      <c r="G183" s="4">
        <v>4.9102927300000002E-2</v>
      </c>
      <c r="H183" s="27" t="str">
        <f t="shared" si="26"/>
        <v>N/A</v>
      </c>
      <c r="I183" s="8">
        <v>9.5589999999999993</v>
      </c>
      <c r="J183" s="8">
        <v>-45.4</v>
      </c>
      <c r="K183" s="28" t="s">
        <v>736</v>
      </c>
      <c r="L183" s="111" t="str">
        <f t="shared" si="27"/>
        <v>No</v>
      </c>
    </row>
    <row r="184" spans="1:12" x14ac:dyDescent="0.25">
      <c r="A184" s="174" t="s">
        <v>97</v>
      </c>
      <c r="B184" s="22" t="s">
        <v>213</v>
      </c>
      <c r="C184" s="4">
        <v>32.398371259999998</v>
      </c>
      <c r="D184" s="27" t="str">
        <f t="shared" si="24"/>
        <v>N/A</v>
      </c>
      <c r="E184" s="4">
        <v>31.955283225999999</v>
      </c>
      <c r="F184" s="27" t="str">
        <f t="shared" si="25"/>
        <v>N/A</v>
      </c>
      <c r="G184" s="4">
        <v>23.019111172999999</v>
      </c>
      <c r="H184" s="27" t="str">
        <f t="shared" si="26"/>
        <v>N/A</v>
      </c>
      <c r="I184" s="8">
        <v>-1.37</v>
      </c>
      <c r="J184" s="8">
        <v>-28</v>
      </c>
      <c r="K184" s="28" t="s">
        <v>736</v>
      </c>
      <c r="L184" s="111" t="str">
        <f t="shared" si="27"/>
        <v>Yes</v>
      </c>
    </row>
    <row r="185" spans="1:12" x14ac:dyDescent="0.25">
      <c r="A185" s="180" t="s">
        <v>485</v>
      </c>
      <c r="B185" s="22" t="s">
        <v>213</v>
      </c>
      <c r="C185" s="4">
        <v>39.359203758</v>
      </c>
      <c r="D185" s="27" t="str">
        <f t="shared" si="24"/>
        <v>N/A</v>
      </c>
      <c r="E185" s="4">
        <v>38.764880951999999</v>
      </c>
      <c r="F185" s="27" t="str">
        <f t="shared" si="25"/>
        <v>N/A</v>
      </c>
      <c r="G185" s="4">
        <v>27.125654259000001</v>
      </c>
      <c r="H185" s="27" t="str">
        <f t="shared" si="26"/>
        <v>N/A</v>
      </c>
      <c r="I185" s="8">
        <v>-1.51</v>
      </c>
      <c r="J185" s="8">
        <v>-30</v>
      </c>
      <c r="K185" s="28" t="s">
        <v>736</v>
      </c>
      <c r="L185" s="111" t="str">
        <f t="shared" si="27"/>
        <v>Yes</v>
      </c>
    </row>
    <row r="186" spans="1:12" x14ac:dyDescent="0.25">
      <c r="A186" s="180" t="s">
        <v>486</v>
      </c>
      <c r="B186" s="22" t="s">
        <v>213</v>
      </c>
      <c r="C186" s="4">
        <v>38.767543451999998</v>
      </c>
      <c r="D186" s="27" t="str">
        <f t="shared" si="24"/>
        <v>N/A</v>
      </c>
      <c r="E186" s="4">
        <v>37.828156776</v>
      </c>
      <c r="F186" s="27" t="str">
        <f t="shared" si="25"/>
        <v>N/A</v>
      </c>
      <c r="G186" s="4">
        <v>25.983641235</v>
      </c>
      <c r="H186" s="27" t="str">
        <f t="shared" si="26"/>
        <v>N/A</v>
      </c>
      <c r="I186" s="8">
        <v>-2.42</v>
      </c>
      <c r="J186" s="8">
        <v>-31.3</v>
      </c>
      <c r="K186" s="28" t="s">
        <v>736</v>
      </c>
      <c r="L186" s="111" t="str">
        <f t="shared" si="27"/>
        <v>No</v>
      </c>
    </row>
    <row r="187" spans="1:12" x14ac:dyDescent="0.25">
      <c r="A187" s="180" t="s">
        <v>487</v>
      </c>
      <c r="B187" s="22" t="s">
        <v>213</v>
      </c>
      <c r="C187" s="4">
        <v>16.611524675999998</v>
      </c>
      <c r="D187" s="27" t="str">
        <f t="shared" si="24"/>
        <v>N/A</v>
      </c>
      <c r="E187" s="4">
        <v>17.281261735000001</v>
      </c>
      <c r="F187" s="27" t="str">
        <f t="shared" si="25"/>
        <v>N/A</v>
      </c>
      <c r="G187" s="4">
        <v>17.519838183000001</v>
      </c>
      <c r="H187" s="27" t="str">
        <f t="shared" si="26"/>
        <v>N/A</v>
      </c>
      <c r="I187" s="8">
        <v>4.032</v>
      </c>
      <c r="J187" s="8">
        <v>1.381</v>
      </c>
      <c r="K187" s="28" t="s">
        <v>736</v>
      </c>
      <c r="L187" s="111" t="str">
        <f t="shared" si="27"/>
        <v>Yes</v>
      </c>
    </row>
    <row r="188" spans="1:12" x14ac:dyDescent="0.25">
      <c r="A188" s="180" t="s">
        <v>488</v>
      </c>
      <c r="B188" s="22" t="s">
        <v>213</v>
      </c>
      <c r="C188" s="4">
        <v>14.312259625999999</v>
      </c>
      <c r="D188" s="27" t="str">
        <f t="shared" si="24"/>
        <v>N/A</v>
      </c>
      <c r="E188" s="4">
        <v>14.584781453</v>
      </c>
      <c r="F188" s="27" t="str">
        <f t="shared" si="25"/>
        <v>N/A</v>
      </c>
      <c r="G188" s="4">
        <v>12.449480641999999</v>
      </c>
      <c r="H188" s="27" t="str">
        <f t="shared" si="26"/>
        <v>N/A</v>
      </c>
      <c r="I188" s="8">
        <v>1.9039999999999999</v>
      </c>
      <c r="J188" s="8">
        <v>-14.6</v>
      </c>
      <c r="K188" s="28" t="s">
        <v>736</v>
      </c>
      <c r="L188" s="111" t="str">
        <f t="shared" si="27"/>
        <v>Yes</v>
      </c>
    </row>
    <row r="189" spans="1:12" x14ac:dyDescent="0.25">
      <c r="A189" s="174" t="s">
        <v>118</v>
      </c>
      <c r="B189" s="22" t="s">
        <v>213</v>
      </c>
      <c r="C189" s="4">
        <v>67.848023999000006</v>
      </c>
      <c r="D189" s="27" t="str">
        <f t="shared" si="24"/>
        <v>N/A</v>
      </c>
      <c r="E189" s="4">
        <v>68.699741846999999</v>
      </c>
      <c r="F189" s="27" t="str">
        <f t="shared" si="25"/>
        <v>N/A</v>
      </c>
      <c r="G189" s="4">
        <v>69.508559374000001</v>
      </c>
      <c r="H189" s="27" t="str">
        <f t="shared" si="26"/>
        <v>N/A</v>
      </c>
      <c r="I189" s="8">
        <v>1.2549999999999999</v>
      </c>
      <c r="J189" s="8">
        <v>1.177</v>
      </c>
      <c r="K189" s="28" t="s">
        <v>736</v>
      </c>
      <c r="L189" s="111" t="str">
        <f t="shared" si="27"/>
        <v>Yes</v>
      </c>
    </row>
    <row r="190" spans="1:12" x14ac:dyDescent="0.25">
      <c r="A190" s="180" t="s">
        <v>489</v>
      </c>
      <c r="B190" s="22" t="s">
        <v>213</v>
      </c>
      <c r="C190" s="4">
        <v>77.959815105000004</v>
      </c>
      <c r="D190" s="27" t="str">
        <f t="shared" si="24"/>
        <v>N/A</v>
      </c>
      <c r="E190" s="4">
        <v>78.835565475999999</v>
      </c>
      <c r="F190" s="27" t="str">
        <f t="shared" si="25"/>
        <v>N/A</v>
      </c>
      <c r="G190" s="4">
        <v>80.150799750999994</v>
      </c>
      <c r="H190" s="27" t="str">
        <f t="shared" si="26"/>
        <v>N/A</v>
      </c>
      <c r="I190" s="8">
        <v>1.123</v>
      </c>
      <c r="J190" s="8">
        <v>1.6679999999999999</v>
      </c>
      <c r="K190" s="28" t="s">
        <v>736</v>
      </c>
      <c r="L190" s="111" t="str">
        <f t="shared" si="27"/>
        <v>Yes</v>
      </c>
    </row>
    <row r="191" spans="1:12" x14ac:dyDescent="0.25">
      <c r="A191" s="180" t="s">
        <v>490</v>
      </c>
      <c r="B191" s="22" t="s">
        <v>213</v>
      </c>
      <c r="C191" s="4">
        <v>85.347151221999994</v>
      </c>
      <c r="D191" s="27" t="str">
        <f t="shared" si="24"/>
        <v>N/A</v>
      </c>
      <c r="E191" s="4">
        <v>85.383157699999998</v>
      </c>
      <c r="F191" s="27" t="str">
        <f t="shared" si="25"/>
        <v>N/A</v>
      </c>
      <c r="G191" s="4">
        <v>86.908287501000004</v>
      </c>
      <c r="H191" s="27" t="str">
        <f t="shared" si="26"/>
        <v>N/A</v>
      </c>
      <c r="I191" s="8">
        <v>4.2200000000000001E-2</v>
      </c>
      <c r="J191" s="8">
        <v>1.786</v>
      </c>
      <c r="K191" s="28" t="s">
        <v>736</v>
      </c>
      <c r="L191" s="111" t="str">
        <f t="shared" si="27"/>
        <v>Yes</v>
      </c>
    </row>
    <row r="192" spans="1:12" x14ac:dyDescent="0.25">
      <c r="A192" s="180" t="s">
        <v>491</v>
      </c>
      <c r="B192" s="22" t="s">
        <v>213</v>
      </c>
      <c r="C192" s="4">
        <v>33.347118831000003</v>
      </c>
      <c r="D192" s="27" t="str">
        <f t="shared" si="24"/>
        <v>N/A</v>
      </c>
      <c r="E192" s="4">
        <v>35.208411566000002</v>
      </c>
      <c r="F192" s="27" t="str">
        <f t="shared" si="25"/>
        <v>N/A</v>
      </c>
      <c r="G192" s="4">
        <v>40.539909756</v>
      </c>
      <c r="H192" s="27" t="str">
        <f t="shared" si="26"/>
        <v>N/A</v>
      </c>
      <c r="I192" s="8">
        <v>5.5819999999999999</v>
      </c>
      <c r="J192" s="8">
        <v>15.14</v>
      </c>
      <c r="K192" s="28" t="s">
        <v>736</v>
      </c>
      <c r="L192" s="111" t="str">
        <f t="shared" si="27"/>
        <v>Yes</v>
      </c>
    </row>
    <row r="193" spans="1:12" x14ac:dyDescent="0.25">
      <c r="A193" s="180" t="s">
        <v>492</v>
      </c>
      <c r="B193" s="22" t="s">
        <v>213</v>
      </c>
      <c r="C193" s="4">
        <v>33.490341817999997</v>
      </c>
      <c r="D193" s="27" t="str">
        <f t="shared" si="24"/>
        <v>N/A</v>
      </c>
      <c r="E193" s="4">
        <v>35.135135134999999</v>
      </c>
      <c r="F193" s="27" t="str">
        <f t="shared" si="25"/>
        <v>N/A</v>
      </c>
      <c r="G193" s="4">
        <v>33.646836638000003</v>
      </c>
      <c r="H193" s="27" t="str">
        <f t="shared" si="26"/>
        <v>N/A</v>
      </c>
      <c r="I193" s="8">
        <v>4.9109999999999996</v>
      </c>
      <c r="J193" s="8">
        <v>-4.24</v>
      </c>
      <c r="K193" s="28" t="s">
        <v>736</v>
      </c>
      <c r="L193" s="111" t="str">
        <f t="shared" si="27"/>
        <v>Yes</v>
      </c>
    </row>
    <row r="194" spans="1:12" x14ac:dyDescent="0.25">
      <c r="A194" s="174" t="s">
        <v>1541</v>
      </c>
      <c r="B194" s="22" t="s">
        <v>213</v>
      </c>
      <c r="C194" s="23">
        <v>4.8024792103999996</v>
      </c>
      <c r="D194" s="27" t="str">
        <f t="shared" si="24"/>
        <v>N/A</v>
      </c>
      <c r="E194" s="23">
        <v>4.3189121876999996</v>
      </c>
      <c r="F194" s="27" t="str">
        <f t="shared" si="25"/>
        <v>N/A</v>
      </c>
      <c r="G194" s="23">
        <v>4.1716655769999997</v>
      </c>
      <c r="H194" s="27" t="str">
        <f t="shared" si="26"/>
        <v>N/A</v>
      </c>
      <c r="I194" s="8">
        <v>-10.1</v>
      </c>
      <c r="J194" s="8">
        <v>-3.41</v>
      </c>
      <c r="K194" s="28" t="s">
        <v>736</v>
      </c>
      <c r="L194" s="111" t="str">
        <f t="shared" si="27"/>
        <v>Yes</v>
      </c>
    </row>
    <row r="195" spans="1:12" x14ac:dyDescent="0.25">
      <c r="A195" s="180" t="s">
        <v>1542</v>
      </c>
      <c r="B195" s="22" t="s">
        <v>213</v>
      </c>
      <c r="C195" s="23">
        <v>1.7577197149999999</v>
      </c>
      <c r="D195" s="27" t="str">
        <f t="shared" si="24"/>
        <v>N/A</v>
      </c>
      <c r="E195" s="23">
        <v>1.5858392563999999</v>
      </c>
      <c r="F195" s="27" t="str">
        <f t="shared" si="25"/>
        <v>N/A</v>
      </c>
      <c r="G195" s="23">
        <v>1.1895448399999999</v>
      </c>
      <c r="H195" s="27" t="str">
        <f t="shared" si="26"/>
        <v>N/A</v>
      </c>
      <c r="I195" s="8">
        <v>-9.7799999999999994</v>
      </c>
      <c r="J195" s="8">
        <v>-25</v>
      </c>
      <c r="K195" s="28" t="s">
        <v>736</v>
      </c>
      <c r="L195" s="111" t="str">
        <f t="shared" si="27"/>
        <v>Yes</v>
      </c>
    </row>
    <row r="196" spans="1:12" x14ac:dyDescent="0.25">
      <c r="A196" s="180" t="s">
        <v>1543</v>
      </c>
      <c r="B196" s="22" t="s">
        <v>213</v>
      </c>
      <c r="C196" s="23">
        <v>7.8639186900000002</v>
      </c>
      <c r="D196" s="27" t="str">
        <f t="shared" si="24"/>
        <v>N/A</v>
      </c>
      <c r="E196" s="23">
        <v>7.0847324496999997</v>
      </c>
      <c r="F196" s="27" t="str">
        <f t="shared" si="25"/>
        <v>N/A</v>
      </c>
      <c r="G196" s="23">
        <v>6.5540211209999999</v>
      </c>
      <c r="H196" s="27" t="str">
        <f t="shared" si="26"/>
        <v>N/A</v>
      </c>
      <c r="I196" s="8">
        <v>-9.91</v>
      </c>
      <c r="J196" s="8">
        <v>-7.49</v>
      </c>
      <c r="K196" s="28" t="s">
        <v>736</v>
      </c>
      <c r="L196" s="111" t="str">
        <f t="shared" si="27"/>
        <v>Yes</v>
      </c>
    </row>
    <row r="197" spans="1:12" x14ac:dyDescent="0.25">
      <c r="A197" s="180" t="s">
        <v>1544</v>
      </c>
      <c r="B197" s="22" t="s">
        <v>213</v>
      </c>
      <c r="C197" s="23">
        <v>8.6028858217999993</v>
      </c>
      <c r="D197" s="27" t="str">
        <f t="shared" si="24"/>
        <v>N/A</v>
      </c>
      <c r="E197" s="23">
        <v>8.1463730569999999</v>
      </c>
      <c r="F197" s="27" t="str">
        <f t="shared" si="25"/>
        <v>N/A</v>
      </c>
      <c r="G197" s="23">
        <v>12.348358017000001</v>
      </c>
      <c r="H197" s="27" t="str">
        <f t="shared" si="26"/>
        <v>N/A</v>
      </c>
      <c r="I197" s="8">
        <v>-5.31</v>
      </c>
      <c r="J197" s="8">
        <v>51.58</v>
      </c>
      <c r="K197" s="28" t="s">
        <v>736</v>
      </c>
      <c r="L197" s="111" t="str">
        <f t="shared" si="27"/>
        <v>No</v>
      </c>
    </row>
    <row r="198" spans="1:12" x14ac:dyDescent="0.25">
      <c r="A198" s="180" t="s">
        <v>1545</v>
      </c>
      <c r="B198" s="22" t="s">
        <v>213</v>
      </c>
      <c r="C198" s="23">
        <v>2.9492314857999999</v>
      </c>
      <c r="D198" s="27" t="str">
        <f t="shared" si="24"/>
        <v>N/A</v>
      </c>
      <c r="E198" s="23">
        <v>2.4536741214000002</v>
      </c>
      <c r="F198" s="27" t="str">
        <f t="shared" si="25"/>
        <v>N/A</v>
      </c>
      <c r="G198" s="23">
        <v>2.6163967610999999</v>
      </c>
      <c r="H198" s="27" t="str">
        <f t="shared" si="26"/>
        <v>N/A</v>
      </c>
      <c r="I198" s="8">
        <v>-16.8</v>
      </c>
      <c r="J198" s="8">
        <v>6.6319999999999997</v>
      </c>
      <c r="K198" s="28" t="s">
        <v>736</v>
      </c>
      <c r="L198" s="111" t="str">
        <f t="shared" si="27"/>
        <v>Yes</v>
      </c>
    </row>
    <row r="199" spans="1:12" x14ac:dyDescent="0.25">
      <c r="A199" s="174" t="s">
        <v>1546</v>
      </c>
      <c r="B199" s="22" t="s">
        <v>213</v>
      </c>
      <c r="C199" s="23">
        <v>252.56684371</v>
      </c>
      <c r="D199" s="27" t="str">
        <f t="shared" si="24"/>
        <v>N/A</v>
      </c>
      <c r="E199" s="23">
        <v>252.37148457000001</v>
      </c>
      <c r="F199" s="27" t="str">
        <f t="shared" si="25"/>
        <v>N/A</v>
      </c>
      <c r="G199" s="23">
        <v>268.68779641999998</v>
      </c>
      <c r="H199" s="27" t="str">
        <f t="shared" si="26"/>
        <v>N/A</v>
      </c>
      <c r="I199" s="8">
        <v>-7.6999999999999999E-2</v>
      </c>
      <c r="J199" s="8">
        <v>6.4649999999999999</v>
      </c>
      <c r="K199" s="28" t="s">
        <v>736</v>
      </c>
      <c r="L199" s="111" t="str">
        <f t="shared" si="27"/>
        <v>Yes</v>
      </c>
    </row>
    <row r="200" spans="1:12" x14ac:dyDescent="0.25">
      <c r="A200" s="180" t="s">
        <v>1547</v>
      </c>
      <c r="B200" s="22" t="s">
        <v>213</v>
      </c>
      <c r="C200" s="23">
        <v>252.45236603999999</v>
      </c>
      <c r="D200" s="27" t="str">
        <f t="shared" si="24"/>
        <v>N/A</v>
      </c>
      <c r="E200" s="23">
        <v>253.88601954000001</v>
      </c>
      <c r="F200" s="27" t="str">
        <f t="shared" si="25"/>
        <v>N/A</v>
      </c>
      <c r="G200" s="23">
        <v>269.32369678999999</v>
      </c>
      <c r="H200" s="27" t="str">
        <f t="shared" si="26"/>
        <v>N/A</v>
      </c>
      <c r="I200" s="8">
        <v>0.56789999999999996</v>
      </c>
      <c r="J200" s="8">
        <v>6.0810000000000004</v>
      </c>
      <c r="K200" s="28" t="s">
        <v>736</v>
      </c>
      <c r="L200" s="111" t="str">
        <f t="shared" si="27"/>
        <v>Yes</v>
      </c>
    </row>
    <row r="201" spans="1:12" x14ac:dyDescent="0.25">
      <c r="A201" s="180" t="s">
        <v>1548</v>
      </c>
      <c r="B201" s="22" t="s">
        <v>213</v>
      </c>
      <c r="C201" s="23">
        <v>257.18942518</v>
      </c>
      <c r="D201" s="27" t="str">
        <f t="shared" si="24"/>
        <v>N/A</v>
      </c>
      <c r="E201" s="23">
        <v>250.17306757</v>
      </c>
      <c r="F201" s="27" t="str">
        <f t="shared" si="25"/>
        <v>N/A</v>
      </c>
      <c r="G201" s="23">
        <v>272.93588162999998</v>
      </c>
      <c r="H201" s="27" t="str">
        <f t="shared" si="26"/>
        <v>N/A</v>
      </c>
      <c r="I201" s="8">
        <v>-2.73</v>
      </c>
      <c r="J201" s="8">
        <v>9.0990000000000002</v>
      </c>
      <c r="K201" s="28" t="s">
        <v>736</v>
      </c>
      <c r="L201" s="111" t="str">
        <f t="shared" si="27"/>
        <v>Yes</v>
      </c>
    </row>
    <row r="202" spans="1:12" x14ac:dyDescent="0.25">
      <c r="A202" s="180" t="s">
        <v>1549</v>
      </c>
      <c r="B202" s="22" t="s">
        <v>213</v>
      </c>
      <c r="C202" s="23">
        <v>213.39877301000001</v>
      </c>
      <c r="D202" s="27" t="str">
        <f t="shared" si="24"/>
        <v>N/A</v>
      </c>
      <c r="E202" s="23">
        <v>210.57666667000001</v>
      </c>
      <c r="F202" s="27" t="str">
        <f t="shared" si="25"/>
        <v>N/A</v>
      </c>
      <c r="G202" s="23">
        <v>180.26736111</v>
      </c>
      <c r="H202" s="27" t="str">
        <f t="shared" si="26"/>
        <v>N/A</v>
      </c>
      <c r="I202" s="8">
        <v>-1.32</v>
      </c>
      <c r="J202" s="8">
        <v>-14.4</v>
      </c>
      <c r="K202" s="28" t="s">
        <v>736</v>
      </c>
      <c r="L202" s="111" t="str">
        <f t="shared" si="27"/>
        <v>Yes</v>
      </c>
    </row>
    <row r="203" spans="1:12" x14ac:dyDescent="0.25">
      <c r="A203" s="180" t="s">
        <v>1550</v>
      </c>
      <c r="B203" s="22" t="s">
        <v>213</v>
      </c>
      <c r="C203" s="23">
        <v>27.315789473999999</v>
      </c>
      <c r="D203" s="27" t="str">
        <f t="shared" si="24"/>
        <v>N/A</v>
      </c>
      <c r="E203" s="23">
        <v>28.454545455000002</v>
      </c>
      <c r="F203" s="27" t="str">
        <f t="shared" si="25"/>
        <v>N/A</v>
      </c>
      <c r="G203" s="23">
        <v>42.923076923000004</v>
      </c>
      <c r="H203" s="27" t="str">
        <f t="shared" si="26"/>
        <v>N/A</v>
      </c>
      <c r="I203" s="8">
        <v>4.1689999999999996</v>
      </c>
      <c r="J203" s="8">
        <v>50.85</v>
      </c>
      <c r="K203" s="28" t="s">
        <v>736</v>
      </c>
      <c r="L203" s="111" t="str">
        <f t="shared" si="27"/>
        <v>No</v>
      </c>
    </row>
    <row r="204" spans="1:12" x14ac:dyDescent="0.25">
      <c r="A204" s="174" t="s">
        <v>127</v>
      </c>
      <c r="B204" s="22" t="s">
        <v>213</v>
      </c>
      <c r="C204" s="23">
        <v>11</v>
      </c>
      <c r="D204" s="27" t="str">
        <f t="shared" ref="D204:D214" si="28">IF($B204="N/A","N/A",IF(C204&gt;10,"No",IF(C204&lt;-10,"No","Yes")))</f>
        <v>N/A</v>
      </c>
      <c r="E204" s="23">
        <v>18</v>
      </c>
      <c r="F204" s="27" t="str">
        <f t="shared" ref="F204:F214" si="29">IF($B204="N/A","N/A",IF(E204&gt;10,"No",IF(E204&lt;-10,"No","Yes")))</f>
        <v>N/A</v>
      </c>
      <c r="G204" s="23">
        <v>14</v>
      </c>
      <c r="H204" s="27" t="str">
        <f t="shared" ref="H204:H214" si="30">IF($B204="N/A","N/A",IF(G204&gt;10,"No",IF(G204&lt;-10,"No","Yes")))</f>
        <v>N/A</v>
      </c>
      <c r="I204" s="8">
        <v>100</v>
      </c>
      <c r="J204" s="8">
        <v>-22.2</v>
      </c>
      <c r="K204" s="10" t="s">
        <v>213</v>
      </c>
      <c r="L204" s="111" t="str">
        <f t="shared" ref="L204:L214" si="31">IF(J204="Div by 0", "N/A", IF(K204="N/A","N/A", IF(J204&gt;VALUE(MID(K204,1,2)), "No", IF(J204&lt;-1*VALUE(MID(K204,1,2)), "No", "Yes"))))</f>
        <v>N/A</v>
      </c>
    </row>
    <row r="205" spans="1:12" x14ac:dyDescent="0.25">
      <c r="A205" s="174" t="s">
        <v>128</v>
      </c>
      <c r="B205" s="22" t="s">
        <v>213</v>
      </c>
      <c r="C205" s="23">
        <v>73</v>
      </c>
      <c r="D205" s="27" t="str">
        <f t="shared" si="28"/>
        <v>N/A</v>
      </c>
      <c r="E205" s="23">
        <v>75</v>
      </c>
      <c r="F205" s="27" t="str">
        <f t="shared" si="29"/>
        <v>N/A</v>
      </c>
      <c r="G205" s="23">
        <v>96</v>
      </c>
      <c r="H205" s="27" t="str">
        <f t="shared" si="30"/>
        <v>N/A</v>
      </c>
      <c r="I205" s="8">
        <v>2.74</v>
      </c>
      <c r="J205" s="8">
        <v>28</v>
      </c>
      <c r="K205" s="10" t="s">
        <v>213</v>
      </c>
      <c r="L205" s="111" t="str">
        <f t="shared" si="31"/>
        <v>N/A</v>
      </c>
    </row>
    <row r="206" spans="1:12" ht="25" x14ac:dyDescent="0.25">
      <c r="A206" s="174" t="s">
        <v>1598</v>
      </c>
      <c r="B206" s="22" t="s">
        <v>213</v>
      </c>
      <c r="C206" s="23">
        <v>43</v>
      </c>
      <c r="D206" s="27" t="str">
        <f t="shared" si="28"/>
        <v>N/A</v>
      </c>
      <c r="E206" s="23">
        <v>46</v>
      </c>
      <c r="F206" s="27" t="str">
        <f t="shared" si="29"/>
        <v>N/A</v>
      </c>
      <c r="G206" s="23">
        <v>46</v>
      </c>
      <c r="H206" s="27" t="str">
        <f t="shared" si="30"/>
        <v>N/A</v>
      </c>
      <c r="I206" s="8">
        <v>6.9770000000000003</v>
      </c>
      <c r="J206" s="8">
        <v>0</v>
      </c>
      <c r="K206" s="10" t="s">
        <v>213</v>
      </c>
      <c r="L206" s="111" t="str">
        <f t="shared" si="31"/>
        <v>N/A</v>
      </c>
    </row>
    <row r="207" spans="1:12" ht="25" x14ac:dyDescent="0.25">
      <c r="A207" s="174" t="s">
        <v>1551</v>
      </c>
      <c r="B207" s="22" t="s">
        <v>213</v>
      </c>
      <c r="C207" s="23">
        <v>119</v>
      </c>
      <c r="D207" s="27" t="str">
        <f t="shared" si="28"/>
        <v>N/A</v>
      </c>
      <c r="E207" s="23">
        <v>123</v>
      </c>
      <c r="F207" s="27" t="str">
        <f t="shared" si="29"/>
        <v>N/A</v>
      </c>
      <c r="G207" s="23">
        <v>161</v>
      </c>
      <c r="H207" s="27" t="str">
        <f t="shared" si="30"/>
        <v>N/A</v>
      </c>
      <c r="I207" s="8">
        <v>3.3610000000000002</v>
      </c>
      <c r="J207" s="8">
        <v>30.89</v>
      </c>
      <c r="K207" s="10" t="s">
        <v>213</v>
      </c>
      <c r="L207" s="111" t="str">
        <f t="shared" si="31"/>
        <v>N/A</v>
      </c>
    </row>
    <row r="208" spans="1:12" x14ac:dyDescent="0.25">
      <c r="A208" s="174" t="s">
        <v>1599</v>
      </c>
      <c r="B208" s="22" t="s">
        <v>213</v>
      </c>
      <c r="C208" s="23">
        <v>27</v>
      </c>
      <c r="D208" s="27" t="str">
        <f t="shared" si="28"/>
        <v>N/A</v>
      </c>
      <c r="E208" s="23">
        <v>36</v>
      </c>
      <c r="F208" s="27" t="str">
        <f t="shared" si="29"/>
        <v>N/A</v>
      </c>
      <c r="G208" s="23">
        <v>34</v>
      </c>
      <c r="H208" s="27" t="str">
        <f t="shared" si="30"/>
        <v>N/A</v>
      </c>
      <c r="I208" s="8">
        <v>33.33</v>
      </c>
      <c r="J208" s="8">
        <v>-5.56</v>
      </c>
      <c r="K208" s="10" t="s">
        <v>213</v>
      </c>
      <c r="L208" s="111" t="str">
        <f t="shared" si="31"/>
        <v>N/A</v>
      </c>
    </row>
    <row r="209" spans="1:12" x14ac:dyDescent="0.25">
      <c r="A209" s="174" t="s">
        <v>1600</v>
      </c>
      <c r="B209" s="22" t="s">
        <v>213</v>
      </c>
      <c r="C209" s="23">
        <v>272</v>
      </c>
      <c r="D209" s="27" t="str">
        <f t="shared" si="28"/>
        <v>N/A</v>
      </c>
      <c r="E209" s="23">
        <v>266</v>
      </c>
      <c r="F209" s="27" t="str">
        <f t="shared" si="29"/>
        <v>N/A</v>
      </c>
      <c r="G209" s="23">
        <v>294</v>
      </c>
      <c r="H209" s="27" t="str">
        <f t="shared" si="30"/>
        <v>N/A</v>
      </c>
      <c r="I209" s="8">
        <v>-2.21</v>
      </c>
      <c r="J209" s="8">
        <v>10.53</v>
      </c>
      <c r="K209" s="10" t="s">
        <v>213</v>
      </c>
      <c r="L209" s="111" t="str">
        <f t="shared" si="31"/>
        <v>N/A</v>
      </c>
    </row>
    <row r="210" spans="1:12" x14ac:dyDescent="0.25">
      <c r="A210" s="174" t="s">
        <v>125</v>
      </c>
      <c r="B210" s="22" t="s">
        <v>213</v>
      </c>
      <c r="C210" s="29">
        <v>1262611</v>
      </c>
      <c r="D210" s="27" t="str">
        <f t="shared" si="28"/>
        <v>N/A</v>
      </c>
      <c r="E210" s="29">
        <v>2025122</v>
      </c>
      <c r="F210" s="27" t="str">
        <f t="shared" si="29"/>
        <v>N/A</v>
      </c>
      <c r="G210" s="29">
        <v>3114538</v>
      </c>
      <c r="H210" s="27" t="str">
        <f t="shared" si="30"/>
        <v>N/A</v>
      </c>
      <c r="I210" s="8">
        <v>60.39</v>
      </c>
      <c r="J210" s="8">
        <v>53.8</v>
      </c>
      <c r="K210" s="10" t="s">
        <v>213</v>
      </c>
      <c r="L210" s="111" t="str">
        <f t="shared" si="31"/>
        <v>N/A</v>
      </c>
    </row>
    <row r="211" spans="1:12" x14ac:dyDescent="0.25">
      <c r="A211" s="174" t="s">
        <v>1601</v>
      </c>
      <c r="B211" s="22" t="s">
        <v>213</v>
      </c>
      <c r="C211" s="29">
        <v>1241855</v>
      </c>
      <c r="D211" s="27" t="str">
        <f t="shared" si="28"/>
        <v>N/A</v>
      </c>
      <c r="E211" s="29">
        <v>1940958</v>
      </c>
      <c r="F211" s="27" t="str">
        <f t="shared" si="29"/>
        <v>N/A</v>
      </c>
      <c r="G211" s="29">
        <v>3108875</v>
      </c>
      <c r="H211" s="27" t="str">
        <f t="shared" si="30"/>
        <v>N/A</v>
      </c>
      <c r="I211" s="8">
        <v>56.3</v>
      </c>
      <c r="J211" s="8">
        <v>60.17</v>
      </c>
      <c r="K211" s="10" t="s">
        <v>213</v>
      </c>
      <c r="L211" s="111" t="str">
        <f t="shared" si="31"/>
        <v>N/A</v>
      </c>
    </row>
    <row r="212" spans="1:12" x14ac:dyDescent="0.25">
      <c r="A212" s="174" t="s">
        <v>1552</v>
      </c>
      <c r="B212" s="22" t="s">
        <v>213</v>
      </c>
      <c r="C212" s="29">
        <v>297775</v>
      </c>
      <c r="D212" s="27" t="str">
        <f t="shared" si="28"/>
        <v>N/A</v>
      </c>
      <c r="E212" s="29">
        <v>304561</v>
      </c>
      <c r="F212" s="27" t="str">
        <f t="shared" si="29"/>
        <v>N/A</v>
      </c>
      <c r="G212" s="29">
        <v>413408</v>
      </c>
      <c r="H212" s="27" t="str">
        <f t="shared" si="30"/>
        <v>N/A</v>
      </c>
      <c r="I212" s="8">
        <v>2.2789999999999999</v>
      </c>
      <c r="J212" s="8">
        <v>35.74</v>
      </c>
      <c r="K212" s="10" t="s">
        <v>213</v>
      </c>
      <c r="L212" s="111" t="str">
        <f t="shared" si="31"/>
        <v>N/A</v>
      </c>
    </row>
    <row r="213" spans="1:12" x14ac:dyDescent="0.25">
      <c r="A213" s="174" t="s">
        <v>1602</v>
      </c>
      <c r="B213" s="22" t="s">
        <v>213</v>
      </c>
      <c r="C213" s="29">
        <v>755223</v>
      </c>
      <c r="D213" s="27" t="str">
        <f t="shared" si="28"/>
        <v>N/A</v>
      </c>
      <c r="E213" s="29">
        <v>687829</v>
      </c>
      <c r="F213" s="27" t="str">
        <f t="shared" si="29"/>
        <v>N/A</v>
      </c>
      <c r="G213" s="29">
        <v>847796</v>
      </c>
      <c r="H213" s="27" t="str">
        <f t="shared" si="30"/>
        <v>N/A</v>
      </c>
      <c r="I213" s="8">
        <v>-8.92</v>
      </c>
      <c r="J213" s="8">
        <v>23.26</v>
      </c>
      <c r="K213" s="10" t="s">
        <v>213</v>
      </c>
      <c r="L213" s="111" t="str">
        <f t="shared" si="31"/>
        <v>N/A</v>
      </c>
    </row>
    <row r="214" spans="1:12" x14ac:dyDescent="0.25">
      <c r="A214" s="180" t="s">
        <v>1603</v>
      </c>
      <c r="B214" s="22" t="s">
        <v>213</v>
      </c>
      <c r="C214" s="29">
        <v>531202</v>
      </c>
      <c r="D214" s="27" t="str">
        <f t="shared" si="28"/>
        <v>N/A</v>
      </c>
      <c r="E214" s="29">
        <v>523179</v>
      </c>
      <c r="F214" s="27" t="str">
        <f t="shared" si="29"/>
        <v>N/A</v>
      </c>
      <c r="G214" s="29">
        <v>544168</v>
      </c>
      <c r="H214" s="27" t="str">
        <f t="shared" si="30"/>
        <v>N/A</v>
      </c>
      <c r="I214" s="8">
        <v>-1.51</v>
      </c>
      <c r="J214" s="8">
        <v>4.0119999999999996</v>
      </c>
      <c r="K214" s="10" t="s">
        <v>213</v>
      </c>
      <c r="L214" s="111" t="str">
        <f t="shared" si="31"/>
        <v>N/A</v>
      </c>
    </row>
    <row r="215" spans="1:12" ht="25" x14ac:dyDescent="0.25">
      <c r="A215" s="174" t="s">
        <v>1366</v>
      </c>
      <c r="B215" s="22" t="s">
        <v>213</v>
      </c>
      <c r="C215" s="29">
        <v>320781</v>
      </c>
      <c r="D215" s="27" t="str">
        <f t="shared" ref="D215:D229" si="32">IF($B215="N/A","N/A",IF(C215&gt;10,"No",IF(C215&lt;-10,"No","Yes")))</f>
        <v>N/A</v>
      </c>
      <c r="E215" s="29">
        <v>322249</v>
      </c>
      <c r="F215" s="27" t="str">
        <f t="shared" ref="F215:F229" si="33">IF($B215="N/A","N/A",IF(E215&gt;10,"No",IF(E215&lt;-10,"No","Yes")))</f>
        <v>N/A</v>
      </c>
      <c r="G215" s="29">
        <v>311597</v>
      </c>
      <c r="H215" s="27" t="str">
        <f t="shared" ref="H215:H229" si="34">IF($B215="N/A","N/A",IF(G215&gt;10,"No",IF(G215&lt;-10,"No","Yes")))</f>
        <v>N/A</v>
      </c>
      <c r="I215" s="8">
        <v>0.45760000000000001</v>
      </c>
      <c r="J215" s="8">
        <v>-3.31</v>
      </c>
      <c r="K215" s="28" t="s">
        <v>736</v>
      </c>
      <c r="L215" s="111" t="str">
        <f t="shared" ref="L215:L229" si="35">IF(J215="Div by 0", "N/A", IF(K215="N/A","N/A", IF(J215&gt;VALUE(MID(K215,1,2)), "No", IF(J215&lt;-1*VALUE(MID(K215,1,2)), "No", "Yes"))))</f>
        <v>Yes</v>
      </c>
    </row>
    <row r="216" spans="1:12" x14ac:dyDescent="0.25">
      <c r="A216" s="174" t="s">
        <v>647</v>
      </c>
      <c r="B216" s="22" t="s">
        <v>213</v>
      </c>
      <c r="C216" s="23">
        <v>885</v>
      </c>
      <c r="D216" s="27" t="str">
        <f t="shared" si="32"/>
        <v>N/A</v>
      </c>
      <c r="E216" s="23">
        <v>1263</v>
      </c>
      <c r="F216" s="27" t="str">
        <f t="shared" si="33"/>
        <v>N/A</v>
      </c>
      <c r="G216" s="23">
        <v>981</v>
      </c>
      <c r="H216" s="27" t="str">
        <f t="shared" si="34"/>
        <v>N/A</v>
      </c>
      <c r="I216" s="8">
        <v>42.71</v>
      </c>
      <c r="J216" s="8">
        <v>-22.3</v>
      </c>
      <c r="K216" s="28" t="s">
        <v>736</v>
      </c>
      <c r="L216" s="111" t="str">
        <f t="shared" si="35"/>
        <v>Yes</v>
      </c>
    </row>
    <row r="217" spans="1:12" x14ac:dyDescent="0.25">
      <c r="A217" s="174" t="s">
        <v>1367</v>
      </c>
      <c r="B217" s="22" t="s">
        <v>213</v>
      </c>
      <c r="C217" s="29">
        <v>362.46440677999999</v>
      </c>
      <c r="D217" s="27" t="str">
        <f t="shared" si="32"/>
        <v>N/A</v>
      </c>
      <c r="E217" s="29">
        <v>255.14568488</v>
      </c>
      <c r="F217" s="27" t="str">
        <f t="shared" si="33"/>
        <v>N/A</v>
      </c>
      <c r="G217" s="29">
        <v>317.63200814999999</v>
      </c>
      <c r="H217" s="27" t="str">
        <f t="shared" si="34"/>
        <v>N/A</v>
      </c>
      <c r="I217" s="8">
        <v>-29.6</v>
      </c>
      <c r="J217" s="8">
        <v>24.49</v>
      </c>
      <c r="K217" s="28" t="s">
        <v>736</v>
      </c>
      <c r="L217" s="111" t="str">
        <f t="shared" si="35"/>
        <v>Yes</v>
      </c>
    </row>
    <row r="218" spans="1:12" ht="25" x14ac:dyDescent="0.25">
      <c r="A218" s="174" t="s">
        <v>1368</v>
      </c>
      <c r="B218" s="22" t="s">
        <v>213</v>
      </c>
      <c r="C218" s="29">
        <v>0</v>
      </c>
      <c r="D218" s="27" t="str">
        <f t="shared" si="32"/>
        <v>N/A</v>
      </c>
      <c r="E218" s="29">
        <v>0</v>
      </c>
      <c r="F218" s="27" t="str">
        <f t="shared" si="33"/>
        <v>N/A</v>
      </c>
      <c r="G218" s="29">
        <v>0</v>
      </c>
      <c r="H218" s="27" t="str">
        <f t="shared" si="34"/>
        <v>N/A</v>
      </c>
      <c r="I218" s="8" t="s">
        <v>1748</v>
      </c>
      <c r="J218" s="8" t="s">
        <v>1748</v>
      </c>
      <c r="K218" s="28" t="s">
        <v>736</v>
      </c>
      <c r="L218" s="111" t="str">
        <f t="shared" si="35"/>
        <v>N/A</v>
      </c>
    </row>
    <row r="219" spans="1:12" x14ac:dyDescent="0.25">
      <c r="A219" s="174" t="s">
        <v>514</v>
      </c>
      <c r="B219" s="22" t="s">
        <v>213</v>
      </c>
      <c r="C219" s="23">
        <v>0</v>
      </c>
      <c r="D219" s="27" t="str">
        <f t="shared" si="32"/>
        <v>N/A</v>
      </c>
      <c r="E219" s="23">
        <v>0</v>
      </c>
      <c r="F219" s="27" t="str">
        <f t="shared" si="33"/>
        <v>N/A</v>
      </c>
      <c r="G219" s="23">
        <v>0</v>
      </c>
      <c r="H219" s="27" t="str">
        <f t="shared" si="34"/>
        <v>N/A</v>
      </c>
      <c r="I219" s="8" t="s">
        <v>1748</v>
      </c>
      <c r="J219" s="8" t="s">
        <v>1748</v>
      </c>
      <c r="K219" s="28" t="s">
        <v>736</v>
      </c>
      <c r="L219" s="111" t="str">
        <f t="shared" si="35"/>
        <v>N/A</v>
      </c>
    </row>
    <row r="220" spans="1:12" x14ac:dyDescent="0.25">
      <c r="A220" s="174" t="s">
        <v>1369</v>
      </c>
      <c r="B220" s="22" t="s">
        <v>213</v>
      </c>
      <c r="C220" s="29" t="s">
        <v>1748</v>
      </c>
      <c r="D220" s="27" t="str">
        <f t="shared" si="32"/>
        <v>N/A</v>
      </c>
      <c r="E220" s="29" t="s">
        <v>1748</v>
      </c>
      <c r="F220" s="27" t="str">
        <f t="shared" si="33"/>
        <v>N/A</v>
      </c>
      <c r="G220" s="29" t="s">
        <v>1748</v>
      </c>
      <c r="H220" s="27" t="str">
        <f t="shared" si="34"/>
        <v>N/A</v>
      </c>
      <c r="I220" s="8" t="s">
        <v>1748</v>
      </c>
      <c r="J220" s="8" t="s">
        <v>1748</v>
      </c>
      <c r="K220" s="28" t="s">
        <v>736</v>
      </c>
      <c r="L220" s="111" t="str">
        <f t="shared" si="35"/>
        <v>N/A</v>
      </c>
    </row>
    <row r="221" spans="1:12" ht="25" x14ac:dyDescent="0.25">
      <c r="A221" s="174" t="s">
        <v>1370</v>
      </c>
      <c r="B221" s="22" t="s">
        <v>213</v>
      </c>
      <c r="C221" s="29">
        <v>1765842</v>
      </c>
      <c r="D221" s="27" t="str">
        <f t="shared" si="32"/>
        <v>N/A</v>
      </c>
      <c r="E221" s="29">
        <v>1774947</v>
      </c>
      <c r="F221" s="27" t="str">
        <f t="shared" si="33"/>
        <v>N/A</v>
      </c>
      <c r="G221" s="29">
        <v>1664661</v>
      </c>
      <c r="H221" s="27" t="str">
        <f t="shared" si="34"/>
        <v>N/A</v>
      </c>
      <c r="I221" s="8">
        <v>0.51559999999999995</v>
      </c>
      <c r="J221" s="8">
        <v>-6.21</v>
      </c>
      <c r="K221" s="28" t="s">
        <v>736</v>
      </c>
      <c r="L221" s="111" t="str">
        <f t="shared" si="35"/>
        <v>Yes</v>
      </c>
    </row>
    <row r="222" spans="1:12" x14ac:dyDescent="0.25">
      <c r="A222" s="174" t="s">
        <v>515</v>
      </c>
      <c r="B222" s="22" t="s">
        <v>213</v>
      </c>
      <c r="C222" s="23">
        <v>6196</v>
      </c>
      <c r="D222" s="27" t="str">
        <f t="shared" si="32"/>
        <v>N/A</v>
      </c>
      <c r="E222" s="23">
        <v>6947</v>
      </c>
      <c r="F222" s="27" t="str">
        <f t="shared" si="33"/>
        <v>N/A</v>
      </c>
      <c r="G222" s="23">
        <v>6641</v>
      </c>
      <c r="H222" s="27" t="str">
        <f t="shared" si="34"/>
        <v>N/A</v>
      </c>
      <c r="I222" s="8">
        <v>12.12</v>
      </c>
      <c r="J222" s="8">
        <v>-4.4000000000000004</v>
      </c>
      <c r="K222" s="28" t="s">
        <v>736</v>
      </c>
      <c r="L222" s="111" t="str">
        <f t="shared" si="35"/>
        <v>Yes</v>
      </c>
    </row>
    <row r="223" spans="1:12" x14ac:dyDescent="0.25">
      <c r="A223" s="174" t="s">
        <v>1371</v>
      </c>
      <c r="B223" s="22" t="s">
        <v>213</v>
      </c>
      <c r="C223" s="29">
        <v>284.99709489999998</v>
      </c>
      <c r="D223" s="27" t="str">
        <f t="shared" si="32"/>
        <v>N/A</v>
      </c>
      <c r="E223" s="29">
        <v>255.49834461</v>
      </c>
      <c r="F223" s="27" t="str">
        <f t="shared" si="33"/>
        <v>N/A</v>
      </c>
      <c r="G223" s="29">
        <v>250.66420719999999</v>
      </c>
      <c r="H223" s="27" t="str">
        <f t="shared" si="34"/>
        <v>N/A</v>
      </c>
      <c r="I223" s="8">
        <v>-10.4</v>
      </c>
      <c r="J223" s="8">
        <v>-1.89</v>
      </c>
      <c r="K223" s="28" t="s">
        <v>736</v>
      </c>
      <c r="L223" s="111" t="str">
        <f t="shared" si="35"/>
        <v>Yes</v>
      </c>
    </row>
    <row r="224" spans="1:12" ht="25" x14ac:dyDescent="0.25">
      <c r="A224" s="174" t="s">
        <v>1372</v>
      </c>
      <c r="B224" s="22" t="s">
        <v>213</v>
      </c>
      <c r="C224" s="29">
        <v>0</v>
      </c>
      <c r="D224" s="27" t="str">
        <f t="shared" si="32"/>
        <v>N/A</v>
      </c>
      <c r="E224" s="29">
        <v>0</v>
      </c>
      <c r="F224" s="27" t="str">
        <f t="shared" si="33"/>
        <v>N/A</v>
      </c>
      <c r="G224" s="29">
        <v>0</v>
      </c>
      <c r="H224" s="27" t="str">
        <f t="shared" si="34"/>
        <v>N/A</v>
      </c>
      <c r="I224" s="8" t="s">
        <v>1748</v>
      </c>
      <c r="J224" s="8" t="s">
        <v>1748</v>
      </c>
      <c r="K224" s="28" t="s">
        <v>736</v>
      </c>
      <c r="L224" s="111" t="str">
        <f t="shared" si="35"/>
        <v>N/A</v>
      </c>
    </row>
    <row r="225" spans="1:12" x14ac:dyDescent="0.25">
      <c r="A225" s="174" t="s">
        <v>516</v>
      </c>
      <c r="B225" s="22" t="s">
        <v>213</v>
      </c>
      <c r="C225" s="23">
        <v>0</v>
      </c>
      <c r="D225" s="27" t="str">
        <f t="shared" si="32"/>
        <v>N/A</v>
      </c>
      <c r="E225" s="23">
        <v>0</v>
      </c>
      <c r="F225" s="27" t="str">
        <f t="shared" si="33"/>
        <v>N/A</v>
      </c>
      <c r="G225" s="23">
        <v>0</v>
      </c>
      <c r="H225" s="27" t="str">
        <f t="shared" si="34"/>
        <v>N/A</v>
      </c>
      <c r="I225" s="8" t="s">
        <v>1748</v>
      </c>
      <c r="J225" s="8" t="s">
        <v>1748</v>
      </c>
      <c r="K225" s="28" t="s">
        <v>736</v>
      </c>
      <c r="L225" s="111" t="str">
        <f t="shared" si="35"/>
        <v>N/A</v>
      </c>
    </row>
    <row r="226" spans="1:12" x14ac:dyDescent="0.25">
      <c r="A226" s="174" t="s">
        <v>1373</v>
      </c>
      <c r="B226" s="22" t="s">
        <v>213</v>
      </c>
      <c r="C226" s="29" t="s">
        <v>1748</v>
      </c>
      <c r="D226" s="27" t="str">
        <f t="shared" si="32"/>
        <v>N/A</v>
      </c>
      <c r="E226" s="29" t="s">
        <v>1748</v>
      </c>
      <c r="F226" s="27" t="str">
        <f t="shared" si="33"/>
        <v>N/A</v>
      </c>
      <c r="G226" s="29" t="s">
        <v>1748</v>
      </c>
      <c r="H226" s="27" t="str">
        <f t="shared" si="34"/>
        <v>N/A</v>
      </c>
      <c r="I226" s="8" t="s">
        <v>1748</v>
      </c>
      <c r="J226" s="8" t="s">
        <v>1748</v>
      </c>
      <c r="K226" s="28" t="s">
        <v>736</v>
      </c>
      <c r="L226" s="111" t="str">
        <f t="shared" si="35"/>
        <v>N/A</v>
      </c>
    </row>
    <row r="227" spans="1:12" ht="25" x14ac:dyDescent="0.25">
      <c r="A227" s="174" t="s">
        <v>1374</v>
      </c>
      <c r="B227" s="22" t="s">
        <v>213</v>
      </c>
      <c r="C227" s="29">
        <v>518772734</v>
      </c>
      <c r="D227" s="27" t="str">
        <f t="shared" si="32"/>
        <v>N/A</v>
      </c>
      <c r="E227" s="29">
        <v>566760380</v>
      </c>
      <c r="F227" s="27" t="str">
        <f t="shared" si="33"/>
        <v>N/A</v>
      </c>
      <c r="G227" s="29">
        <v>605478048</v>
      </c>
      <c r="H227" s="27" t="str">
        <f t="shared" si="34"/>
        <v>N/A</v>
      </c>
      <c r="I227" s="8">
        <v>9.25</v>
      </c>
      <c r="J227" s="8">
        <v>6.8310000000000004</v>
      </c>
      <c r="K227" s="28" t="s">
        <v>736</v>
      </c>
      <c r="L227" s="111" t="str">
        <f t="shared" si="35"/>
        <v>Yes</v>
      </c>
    </row>
    <row r="228" spans="1:12" ht="25" x14ac:dyDescent="0.25">
      <c r="A228" s="174" t="s">
        <v>517</v>
      </c>
      <c r="B228" s="22" t="s">
        <v>213</v>
      </c>
      <c r="C228" s="23">
        <v>11743</v>
      </c>
      <c r="D228" s="27" t="str">
        <f t="shared" si="32"/>
        <v>N/A</v>
      </c>
      <c r="E228" s="23">
        <v>12588</v>
      </c>
      <c r="F228" s="27" t="str">
        <f t="shared" si="33"/>
        <v>N/A</v>
      </c>
      <c r="G228" s="23">
        <v>16512</v>
      </c>
      <c r="H228" s="27" t="str">
        <f t="shared" si="34"/>
        <v>N/A</v>
      </c>
      <c r="I228" s="8">
        <v>7.1959999999999997</v>
      </c>
      <c r="J228" s="8">
        <v>31.17</v>
      </c>
      <c r="K228" s="28" t="s">
        <v>736</v>
      </c>
      <c r="L228" s="111" t="str">
        <f t="shared" si="35"/>
        <v>No</v>
      </c>
    </row>
    <row r="229" spans="1:12" ht="25" x14ac:dyDescent="0.25">
      <c r="A229" s="174" t="s">
        <v>1375</v>
      </c>
      <c r="B229" s="22" t="s">
        <v>213</v>
      </c>
      <c r="C229" s="29">
        <v>44177.189304</v>
      </c>
      <c r="D229" s="27" t="str">
        <f t="shared" si="32"/>
        <v>N/A</v>
      </c>
      <c r="E229" s="29">
        <v>45023.862409000001</v>
      </c>
      <c r="F229" s="27" t="str">
        <f t="shared" si="33"/>
        <v>N/A</v>
      </c>
      <c r="G229" s="29">
        <v>36668.970930000003</v>
      </c>
      <c r="H229" s="27" t="str">
        <f t="shared" si="34"/>
        <v>N/A</v>
      </c>
      <c r="I229" s="8">
        <v>1.917</v>
      </c>
      <c r="J229" s="8">
        <v>-18.600000000000001</v>
      </c>
      <c r="K229" s="28" t="s">
        <v>736</v>
      </c>
      <c r="L229" s="111" t="str">
        <f t="shared" si="35"/>
        <v>Yes</v>
      </c>
    </row>
    <row r="230" spans="1:12" x14ac:dyDescent="0.25">
      <c r="A230" s="143" t="s">
        <v>1376</v>
      </c>
      <c r="B230" s="22" t="s">
        <v>213</v>
      </c>
      <c r="C230" s="32">
        <v>732865810</v>
      </c>
      <c r="D230" s="27" t="str">
        <f t="shared" ref="D230:D253" si="36">IF($B230="N/A","N/A",IF(C230&gt;10,"No",IF(C230&lt;-10,"No","Yes")))</f>
        <v>N/A</v>
      </c>
      <c r="E230" s="32">
        <v>788214117</v>
      </c>
      <c r="F230" s="27" t="str">
        <f t="shared" ref="F230:F253" si="37">IF($B230="N/A","N/A",IF(E230&gt;10,"No",IF(E230&lt;-10,"No","Yes")))</f>
        <v>N/A</v>
      </c>
      <c r="G230" s="32">
        <v>834614727</v>
      </c>
      <c r="H230" s="27" t="str">
        <f t="shared" ref="H230:H253" si="38">IF($B230="N/A","N/A",IF(G230&gt;10,"No",IF(G230&lt;-10,"No","Yes")))</f>
        <v>N/A</v>
      </c>
      <c r="I230" s="8">
        <v>7.5519999999999996</v>
      </c>
      <c r="J230" s="8">
        <v>5.8869999999999996</v>
      </c>
      <c r="K230" s="28" t="s">
        <v>736</v>
      </c>
      <c r="L230" s="111" t="str">
        <f t="shared" ref="L230:L253" si="39">IF(J230="Div by 0", "N/A", IF(K230="N/A","N/A", IF(J230&gt;VALUE(MID(K230,1,2)), "No", IF(J230&lt;-1*VALUE(MID(K230,1,2)), "No", "Yes"))))</f>
        <v>Yes</v>
      </c>
    </row>
    <row r="231" spans="1:12" x14ac:dyDescent="0.25">
      <c r="A231" s="143" t="s">
        <v>1553</v>
      </c>
      <c r="B231" s="22" t="s">
        <v>213</v>
      </c>
      <c r="C231" s="31">
        <v>23652</v>
      </c>
      <c r="D231" s="31" t="str">
        <f t="shared" si="36"/>
        <v>N/A</v>
      </c>
      <c r="E231" s="31">
        <v>25540</v>
      </c>
      <c r="F231" s="31" t="str">
        <f t="shared" si="37"/>
        <v>N/A</v>
      </c>
      <c r="G231" s="31">
        <v>26320</v>
      </c>
      <c r="H231" s="27" t="str">
        <f t="shared" si="38"/>
        <v>N/A</v>
      </c>
      <c r="I231" s="8">
        <v>7.9820000000000002</v>
      </c>
      <c r="J231" s="8">
        <v>3.0539999999999998</v>
      </c>
      <c r="K231" s="28" t="s">
        <v>736</v>
      </c>
      <c r="L231" s="111" t="str">
        <f t="shared" si="39"/>
        <v>Yes</v>
      </c>
    </row>
    <row r="232" spans="1:12" x14ac:dyDescent="0.25">
      <c r="A232" s="143" t="s">
        <v>1554</v>
      </c>
      <c r="B232" s="22" t="s">
        <v>213</v>
      </c>
      <c r="C232" s="32">
        <v>30985.363183000001</v>
      </c>
      <c r="D232" s="27" t="str">
        <f t="shared" si="36"/>
        <v>N/A</v>
      </c>
      <c r="E232" s="32">
        <v>30861.946633</v>
      </c>
      <c r="F232" s="27" t="str">
        <f t="shared" si="37"/>
        <v>N/A</v>
      </c>
      <c r="G232" s="32">
        <v>31710.285980000001</v>
      </c>
      <c r="H232" s="27" t="str">
        <f t="shared" si="38"/>
        <v>N/A</v>
      </c>
      <c r="I232" s="8">
        <v>-0.39800000000000002</v>
      </c>
      <c r="J232" s="8">
        <v>2.7490000000000001</v>
      </c>
      <c r="K232" s="28" t="s">
        <v>736</v>
      </c>
      <c r="L232" s="111" t="str">
        <f t="shared" si="39"/>
        <v>Yes</v>
      </c>
    </row>
    <row r="233" spans="1:12" x14ac:dyDescent="0.25">
      <c r="A233" s="181" t="s">
        <v>1555</v>
      </c>
      <c r="B233" s="22" t="s">
        <v>213</v>
      </c>
      <c r="C233" s="32">
        <v>22232.620146000001</v>
      </c>
      <c r="D233" s="27" t="str">
        <f t="shared" si="36"/>
        <v>N/A</v>
      </c>
      <c r="E233" s="32">
        <v>22781.947581</v>
      </c>
      <c r="F233" s="27" t="str">
        <f t="shared" si="37"/>
        <v>N/A</v>
      </c>
      <c r="G233" s="32">
        <v>23691.014813000002</v>
      </c>
      <c r="H233" s="27" t="str">
        <f t="shared" si="38"/>
        <v>N/A</v>
      </c>
      <c r="I233" s="8">
        <v>2.4710000000000001</v>
      </c>
      <c r="J233" s="8">
        <v>3.99</v>
      </c>
      <c r="K233" s="28" t="s">
        <v>736</v>
      </c>
      <c r="L233" s="111" t="str">
        <f t="shared" si="39"/>
        <v>Yes</v>
      </c>
    </row>
    <row r="234" spans="1:12" x14ac:dyDescent="0.25">
      <c r="A234" s="181" t="s">
        <v>1556</v>
      </c>
      <c r="B234" s="22" t="s">
        <v>213</v>
      </c>
      <c r="C234" s="32">
        <v>39258.951471</v>
      </c>
      <c r="D234" s="27" t="str">
        <f t="shared" si="36"/>
        <v>N/A</v>
      </c>
      <c r="E234" s="32">
        <v>38729.885463999999</v>
      </c>
      <c r="F234" s="27" t="str">
        <f t="shared" si="37"/>
        <v>N/A</v>
      </c>
      <c r="G234" s="32">
        <v>39816.466684999999</v>
      </c>
      <c r="H234" s="27" t="str">
        <f t="shared" si="38"/>
        <v>N/A</v>
      </c>
      <c r="I234" s="8">
        <v>-1.35</v>
      </c>
      <c r="J234" s="8">
        <v>2.806</v>
      </c>
      <c r="K234" s="28" t="s">
        <v>736</v>
      </c>
      <c r="L234" s="111" t="str">
        <f t="shared" si="39"/>
        <v>Yes</v>
      </c>
    </row>
    <row r="235" spans="1:12" x14ac:dyDescent="0.25">
      <c r="A235" s="181" t="s">
        <v>1557</v>
      </c>
      <c r="B235" s="22" t="s">
        <v>213</v>
      </c>
      <c r="C235" s="32">
        <v>12724.625762</v>
      </c>
      <c r="D235" s="27" t="str">
        <f t="shared" si="36"/>
        <v>N/A</v>
      </c>
      <c r="E235" s="32">
        <v>12436.821429</v>
      </c>
      <c r="F235" s="27" t="str">
        <f t="shared" si="37"/>
        <v>N/A</v>
      </c>
      <c r="G235" s="32">
        <v>12574.508276</v>
      </c>
      <c r="H235" s="27" t="str">
        <f t="shared" si="38"/>
        <v>N/A</v>
      </c>
      <c r="I235" s="8">
        <v>-2.2599999999999998</v>
      </c>
      <c r="J235" s="8">
        <v>1.107</v>
      </c>
      <c r="K235" s="28" t="s">
        <v>736</v>
      </c>
      <c r="L235" s="111" t="str">
        <f t="shared" si="39"/>
        <v>Yes</v>
      </c>
    </row>
    <row r="236" spans="1:12" x14ac:dyDescent="0.25">
      <c r="A236" s="181" t="s">
        <v>1558</v>
      </c>
      <c r="B236" s="22" t="s">
        <v>213</v>
      </c>
      <c r="C236" s="32">
        <v>4980.3769634</v>
      </c>
      <c r="D236" s="27" t="str">
        <f t="shared" si="36"/>
        <v>N/A</v>
      </c>
      <c r="E236" s="32">
        <v>6078.9162304000001</v>
      </c>
      <c r="F236" s="27" t="str">
        <f t="shared" si="37"/>
        <v>N/A</v>
      </c>
      <c r="G236" s="32">
        <v>5708.4390243999997</v>
      </c>
      <c r="H236" s="27" t="str">
        <f t="shared" si="38"/>
        <v>N/A</v>
      </c>
      <c r="I236" s="8">
        <v>22.06</v>
      </c>
      <c r="J236" s="8">
        <v>-6.09</v>
      </c>
      <c r="K236" s="28" t="s">
        <v>736</v>
      </c>
      <c r="L236" s="111" t="str">
        <f t="shared" si="39"/>
        <v>Yes</v>
      </c>
    </row>
    <row r="237" spans="1:12" x14ac:dyDescent="0.25">
      <c r="A237" s="174" t="s">
        <v>1559</v>
      </c>
      <c r="B237" s="22" t="s">
        <v>213</v>
      </c>
      <c r="C237" s="27">
        <v>17.606467317</v>
      </c>
      <c r="D237" s="27" t="str">
        <f t="shared" si="36"/>
        <v>N/A</v>
      </c>
      <c r="E237" s="27">
        <v>18.946025339999998</v>
      </c>
      <c r="F237" s="27" t="str">
        <f t="shared" si="37"/>
        <v>N/A</v>
      </c>
      <c r="G237" s="27">
        <v>19.279650152999999</v>
      </c>
      <c r="H237" s="27" t="str">
        <f t="shared" si="38"/>
        <v>N/A</v>
      </c>
      <c r="I237" s="8">
        <v>7.6079999999999997</v>
      </c>
      <c r="J237" s="8">
        <v>1.7609999999999999</v>
      </c>
      <c r="K237" s="28" t="s">
        <v>736</v>
      </c>
      <c r="L237" s="111" t="str">
        <f t="shared" si="39"/>
        <v>Yes</v>
      </c>
    </row>
    <row r="238" spans="1:12" x14ac:dyDescent="0.25">
      <c r="A238" s="180" t="s">
        <v>1560</v>
      </c>
      <c r="B238" s="22" t="s">
        <v>213</v>
      </c>
      <c r="C238" s="27">
        <v>16.894058003000001</v>
      </c>
      <c r="D238" s="27" t="str">
        <f t="shared" si="36"/>
        <v>N/A</v>
      </c>
      <c r="E238" s="27">
        <v>18.417038689999998</v>
      </c>
      <c r="F238" s="27" t="str">
        <f t="shared" si="37"/>
        <v>N/A</v>
      </c>
      <c r="G238" s="27">
        <v>18.77859522</v>
      </c>
      <c r="H238" s="27" t="str">
        <f t="shared" si="38"/>
        <v>N/A</v>
      </c>
      <c r="I238" s="8">
        <v>9.0150000000000006</v>
      </c>
      <c r="J238" s="8">
        <v>1.9630000000000001</v>
      </c>
      <c r="K238" s="28" t="s">
        <v>736</v>
      </c>
      <c r="L238" s="111" t="str">
        <f t="shared" si="39"/>
        <v>Yes</v>
      </c>
    </row>
    <row r="239" spans="1:12" x14ac:dyDescent="0.25">
      <c r="A239" s="180" t="s">
        <v>1561</v>
      </c>
      <c r="B239" s="22" t="s">
        <v>213</v>
      </c>
      <c r="C239" s="27">
        <v>30.404777396</v>
      </c>
      <c r="D239" s="27" t="str">
        <f t="shared" si="36"/>
        <v>N/A</v>
      </c>
      <c r="E239" s="27">
        <v>32.464411167000002</v>
      </c>
      <c r="F239" s="27" t="str">
        <f t="shared" si="37"/>
        <v>N/A</v>
      </c>
      <c r="G239" s="27">
        <v>33.758755229999998</v>
      </c>
      <c r="H239" s="27" t="str">
        <f t="shared" si="38"/>
        <v>N/A</v>
      </c>
      <c r="I239" s="8">
        <v>6.774</v>
      </c>
      <c r="J239" s="8">
        <v>3.9870000000000001</v>
      </c>
      <c r="K239" s="28" t="s">
        <v>736</v>
      </c>
      <c r="L239" s="111" t="str">
        <f t="shared" si="39"/>
        <v>Yes</v>
      </c>
    </row>
    <row r="240" spans="1:12" x14ac:dyDescent="0.25">
      <c r="A240" s="180" t="s">
        <v>1562</v>
      </c>
      <c r="B240" s="22" t="s">
        <v>213</v>
      </c>
      <c r="C240" s="27">
        <v>9.0432864625999994</v>
      </c>
      <c r="D240" s="27" t="str">
        <f t="shared" si="36"/>
        <v>N/A</v>
      </c>
      <c r="E240" s="27">
        <v>10.514457379</v>
      </c>
      <c r="F240" s="27" t="str">
        <f t="shared" si="37"/>
        <v>N/A</v>
      </c>
      <c r="G240" s="27">
        <v>11.280535241999999</v>
      </c>
      <c r="H240" s="27" t="str">
        <f t="shared" si="38"/>
        <v>N/A</v>
      </c>
      <c r="I240" s="8">
        <v>16.27</v>
      </c>
      <c r="J240" s="8">
        <v>7.2859999999999996</v>
      </c>
      <c r="K240" s="28" t="s">
        <v>736</v>
      </c>
      <c r="L240" s="111" t="str">
        <f t="shared" si="39"/>
        <v>Yes</v>
      </c>
    </row>
    <row r="241" spans="1:12" x14ac:dyDescent="0.25">
      <c r="A241" s="180" t="s">
        <v>1563</v>
      </c>
      <c r="B241" s="22" t="s">
        <v>213</v>
      </c>
      <c r="C241" s="27">
        <v>0.82537487580000002</v>
      </c>
      <c r="D241" s="27" t="str">
        <f t="shared" si="36"/>
        <v>N/A</v>
      </c>
      <c r="E241" s="27">
        <v>0.78096250560000002</v>
      </c>
      <c r="F241" s="27" t="str">
        <f t="shared" si="37"/>
        <v>N/A</v>
      </c>
      <c r="G241" s="27">
        <v>0.9291784703</v>
      </c>
      <c r="H241" s="27" t="str">
        <f t="shared" si="38"/>
        <v>N/A</v>
      </c>
      <c r="I241" s="8">
        <v>-5.38</v>
      </c>
      <c r="J241" s="8">
        <v>18.98</v>
      </c>
      <c r="K241" s="28" t="s">
        <v>736</v>
      </c>
      <c r="L241" s="111" t="str">
        <f t="shared" si="39"/>
        <v>Yes</v>
      </c>
    </row>
    <row r="242" spans="1:12" x14ac:dyDescent="0.25">
      <c r="A242" s="143" t="s">
        <v>1388</v>
      </c>
      <c r="B242" s="22" t="s">
        <v>213</v>
      </c>
      <c r="C242" s="32">
        <v>518772734</v>
      </c>
      <c r="D242" s="27" t="str">
        <f t="shared" si="36"/>
        <v>N/A</v>
      </c>
      <c r="E242" s="32">
        <v>566760380</v>
      </c>
      <c r="F242" s="27" t="str">
        <f t="shared" si="37"/>
        <v>N/A</v>
      </c>
      <c r="G242" s="32">
        <v>605478048</v>
      </c>
      <c r="H242" s="27" t="str">
        <f t="shared" si="38"/>
        <v>N/A</v>
      </c>
      <c r="I242" s="8">
        <v>9.25</v>
      </c>
      <c r="J242" s="8">
        <v>6.8310000000000004</v>
      </c>
      <c r="K242" s="28" t="s">
        <v>736</v>
      </c>
      <c r="L242" s="111" t="str">
        <f t="shared" si="39"/>
        <v>Yes</v>
      </c>
    </row>
    <row r="243" spans="1:12" x14ac:dyDescent="0.25">
      <c r="A243" s="143" t="s">
        <v>1564</v>
      </c>
      <c r="B243" s="22" t="s">
        <v>213</v>
      </c>
      <c r="C243" s="31">
        <v>11743</v>
      </c>
      <c r="D243" s="31" t="str">
        <f t="shared" si="36"/>
        <v>N/A</v>
      </c>
      <c r="E243" s="31">
        <v>12588</v>
      </c>
      <c r="F243" s="31" t="str">
        <f t="shared" si="37"/>
        <v>N/A</v>
      </c>
      <c r="G243" s="31">
        <v>16512</v>
      </c>
      <c r="H243" s="27" t="str">
        <f t="shared" si="38"/>
        <v>N/A</v>
      </c>
      <c r="I243" s="8">
        <v>7.1959999999999997</v>
      </c>
      <c r="J243" s="8">
        <v>31.17</v>
      </c>
      <c r="K243" s="28" t="s">
        <v>736</v>
      </c>
      <c r="L243" s="111" t="str">
        <f t="shared" si="39"/>
        <v>No</v>
      </c>
    </row>
    <row r="244" spans="1:12" ht="25" x14ac:dyDescent="0.25">
      <c r="A244" s="143" t="s">
        <v>1565</v>
      </c>
      <c r="B244" s="22" t="s">
        <v>213</v>
      </c>
      <c r="C244" s="32">
        <v>44177.189304</v>
      </c>
      <c r="D244" s="27" t="str">
        <f t="shared" si="36"/>
        <v>N/A</v>
      </c>
      <c r="E244" s="32">
        <v>45023.862409000001</v>
      </c>
      <c r="F244" s="27" t="str">
        <f t="shared" si="37"/>
        <v>N/A</v>
      </c>
      <c r="G244" s="32">
        <v>36668.970930000003</v>
      </c>
      <c r="H244" s="27" t="str">
        <f t="shared" si="38"/>
        <v>N/A</v>
      </c>
      <c r="I244" s="8">
        <v>1.917</v>
      </c>
      <c r="J244" s="8">
        <v>-18.600000000000001</v>
      </c>
      <c r="K244" s="28" t="s">
        <v>736</v>
      </c>
      <c r="L244" s="111" t="str">
        <f t="shared" si="39"/>
        <v>Yes</v>
      </c>
    </row>
    <row r="245" spans="1:12" ht="25" x14ac:dyDescent="0.25">
      <c r="A245" s="181" t="s">
        <v>1566</v>
      </c>
      <c r="B245" s="22" t="s">
        <v>213</v>
      </c>
      <c r="C245" s="32">
        <v>32590.343054000001</v>
      </c>
      <c r="D245" s="27" t="str">
        <f t="shared" si="36"/>
        <v>N/A</v>
      </c>
      <c r="E245" s="32">
        <v>33177.353450000002</v>
      </c>
      <c r="F245" s="27" t="str">
        <f t="shared" si="37"/>
        <v>N/A</v>
      </c>
      <c r="G245" s="32">
        <v>22822.628986</v>
      </c>
      <c r="H245" s="27" t="str">
        <f t="shared" si="38"/>
        <v>N/A</v>
      </c>
      <c r="I245" s="8">
        <v>1.8009999999999999</v>
      </c>
      <c r="J245" s="8">
        <v>-31.2</v>
      </c>
      <c r="K245" s="28" t="s">
        <v>736</v>
      </c>
      <c r="L245" s="111" t="str">
        <f t="shared" si="39"/>
        <v>No</v>
      </c>
    </row>
    <row r="246" spans="1:12" ht="25" x14ac:dyDescent="0.25">
      <c r="A246" s="181" t="s">
        <v>1567</v>
      </c>
      <c r="B246" s="22" t="s">
        <v>213</v>
      </c>
      <c r="C246" s="32">
        <v>49770.340637000001</v>
      </c>
      <c r="D246" s="27" t="str">
        <f t="shared" si="36"/>
        <v>N/A</v>
      </c>
      <c r="E246" s="32">
        <v>51232.545356000002</v>
      </c>
      <c r="F246" s="27" t="str">
        <f t="shared" si="37"/>
        <v>N/A</v>
      </c>
      <c r="G246" s="32">
        <v>46692.379663</v>
      </c>
      <c r="H246" s="27" t="str">
        <f t="shared" si="38"/>
        <v>N/A</v>
      </c>
      <c r="I246" s="8">
        <v>2.9380000000000002</v>
      </c>
      <c r="J246" s="8">
        <v>-8.86</v>
      </c>
      <c r="K246" s="28" t="s">
        <v>736</v>
      </c>
      <c r="L246" s="111" t="str">
        <f t="shared" si="39"/>
        <v>Yes</v>
      </c>
    </row>
    <row r="247" spans="1:12" ht="25" x14ac:dyDescent="0.25">
      <c r="A247" s="181" t="s">
        <v>1568</v>
      </c>
      <c r="B247" s="22" t="s">
        <v>213</v>
      </c>
      <c r="C247" s="32">
        <v>26464.055555999999</v>
      </c>
      <c r="D247" s="27" t="str">
        <f t="shared" si="36"/>
        <v>N/A</v>
      </c>
      <c r="E247" s="32">
        <v>38743.925926000004</v>
      </c>
      <c r="F247" s="27" t="str">
        <f t="shared" si="37"/>
        <v>N/A</v>
      </c>
      <c r="G247" s="32">
        <v>38910.045454999999</v>
      </c>
      <c r="H247" s="27" t="str">
        <f t="shared" si="38"/>
        <v>N/A</v>
      </c>
      <c r="I247" s="8">
        <v>46.4</v>
      </c>
      <c r="J247" s="8">
        <v>0.42880000000000001</v>
      </c>
      <c r="K247" s="28" t="s">
        <v>736</v>
      </c>
      <c r="L247" s="111" t="str">
        <f t="shared" si="39"/>
        <v>Yes</v>
      </c>
    </row>
    <row r="248" spans="1:12" ht="25" x14ac:dyDescent="0.25">
      <c r="A248" s="181" t="s">
        <v>1569</v>
      </c>
      <c r="B248" s="22" t="s">
        <v>213</v>
      </c>
      <c r="C248" s="32">
        <v>11611</v>
      </c>
      <c r="D248" s="27" t="str">
        <f t="shared" si="36"/>
        <v>N/A</v>
      </c>
      <c r="E248" s="32">
        <v>16134.611111</v>
      </c>
      <c r="F248" s="27" t="str">
        <f t="shared" si="37"/>
        <v>N/A</v>
      </c>
      <c r="G248" s="32">
        <v>16500.285714000001</v>
      </c>
      <c r="H248" s="27" t="str">
        <f t="shared" si="38"/>
        <v>N/A</v>
      </c>
      <c r="I248" s="8">
        <v>38.96</v>
      </c>
      <c r="J248" s="8">
        <v>2.266</v>
      </c>
      <c r="K248" s="28" t="s">
        <v>736</v>
      </c>
      <c r="L248" s="111" t="str">
        <f t="shared" si="39"/>
        <v>Yes</v>
      </c>
    </row>
    <row r="249" spans="1:12" ht="25" x14ac:dyDescent="0.25">
      <c r="A249" s="174" t="s">
        <v>1570</v>
      </c>
      <c r="B249" s="22" t="s">
        <v>213</v>
      </c>
      <c r="C249" s="27">
        <v>8.7414487445999995</v>
      </c>
      <c r="D249" s="27" t="str">
        <f t="shared" si="36"/>
        <v>N/A</v>
      </c>
      <c r="E249" s="27">
        <v>9.3380018397000004</v>
      </c>
      <c r="F249" s="27" t="str">
        <f t="shared" si="37"/>
        <v>N/A</v>
      </c>
      <c r="G249" s="27">
        <v>12.095196935000001</v>
      </c>
      <c r="H249" s="27" t="str">
        <f t="shared" si="38"/>
        <v>N/A</v>
      </c>
      <c r="I249" s="8">
        <v>6.8239999999999998</v>
      </c>
      <c r="J249" s="8">
        <v>29.53</v>
      </c>
      <c r="K249" s="28" t="s">
        <v>736</v>
      </c>
      <c r="L249" s="111" t="str">
        <f t="shared" si="39"/>
        <v>Yes</v>
      </c>
    </row>
    <row r="250" spans="1:12" ht="25" x14ac:dyDescent="0.25">
      <c r="A250" s="180" t="s">
        <v>1571</v>
      </c>
      <c r="B250" s="22" t="s">
        <v>213</v>
      </c>
      <c r="C250" s="27">
        <v>7.0304928054999998</v>
      </c>
      <c r="D250" s="27" t="str">
        <f t="shared" si="36"/>
        <v>N/A</v>
      </c>
      <c r="E250" s="27">
        <v>7.9520089285999997</v>
      </c>
      <c r="F250" s="27" t="str">
        <f t="shared" si="37"/>
        <v>N/A</v>
      </c>
      <c r="G250" s="27">
        <v>12.627649061</v>
      </c>
      <c r="H250" s="27" t="str">
        <f t="shared" si="38"/>
        <v>N/A</v>
      </c>
      <c r="I250" s="8">
        <v>13.11</v>
      </c>
      <c r="J250" s="8">
        <v>58.8</v>
      </c>
      <c r="K250" s="28" t="s">
        <v>736</v>
      </c>
      <c r="L250" s="111" t="str">
        <f t="shared" si="39"/>
        <v>No</v>
      </c>
    </row>
    <row r="251" spans="1:12" ht="25" x14ac:dyDescent="0.25">
      <c r="A251" s="180" t="s">
        <v>1572</v>
      </c>
      <c r="B251" s="22" t="s">
        <v>213</v>
      </c>
      <c r="C251" s="27">
        <v>18.451993680000001</v>
      </c>
      <c r="D251" s="27" t="str">
        <f t="shared" si="36"/>
        <v>N/A</v>
      </c>
      <c r="E251" s="27">
        <v>19.107043816000001</v>
      </c>
      <c r="F251" s="27" t="str">
        <f t="shared" si="37"/>
        <v>N/A</v>
      </c>
      <c r="G251" s="27">
        <v>22.490950971</v>
      </c>
      <c r="H251" s="27" t="str">
        <f t="shared" si="38"/>
        <v>N/A</v>
      </c>
      <c r="I251" s="8">
        <v>3.55</v>
      </c>
      <c r="J251" s="8">
        <v>17.71</v>
      </c>
      <c r="K251" s="28" t="s">
        <v>736</v>
      </c>
      <c r="L251" s="111" t="str">
        <f t="shared" si="39"/>
        <v>Yes</v>
      </c>
    </row>
    <row r="252" spans="1:12" ht="25" x14ac:dyDescent="0.25">
      <c r="A252" s="180" t="s">
        <v>1573</v>
      </c>
      <c r="B252" s="22" t="s">
        <v>213</v>
      </c>
      <c r="C252" s="27">
        <v>0.1240694789</v>
      </c>
      <c r="D252" s="27" t="str">
        <f t="shared" si="36"/>
        <v>N/A</v>
      </c>
      <c r="E252" s="27">
        <v>0.20277882089999999</v>
      </c>
      <c r="F252" s="27" t="str">
        <f t="shared" si="37"/>
        <v>N/A</v>
      </c>
      <c r="G252" s="27">
        <v>0.17115294850000001</v>
      </c>
      <c r="H252" s="27" t="str">
        <f t="shared" si="38"/>
        <v>N/A</v>
      </c>
      <c r="I252" s="8">
        <v>63.44</v>
      </c>
      <c r="J252" s="8">
        <v>-15.6</v>
      </c>
      <c r="K252" s="28" t="s">
        <v>736</v>
      </c>
      <c r="L252" s="111" t="str">
        <f t="shared" si="39"/>
        <v>Yes</v>
      </c>
    </row>
    <row r="253" spans="1:12" ht="25" x14ac:dyDescent="0.25">
      <c r="A253" s="182" t="s">
        <v>1574</v>
      </c>
      <c r="B253" s="119" t="s">
        <v>213</v>
      </c>
      <c r="C253" s="151">
        <v>5.1856013100000001E-2</v>
      </c>
      <c r="D253" s="151" t="str">
        <f t="shared" si="36"/>
        <v>N/A</v>
      </c>
      <c r="E253" s="151">
        <v>7.3598560699999996E-2</v>
      </c>
      <c r="F253" s="151" t="str">
        <f t="shared" si="37"/>
        <v>N/A</v>
      </c>
      <c r="G253" s="151">
        <v>7.9320113299999995E-2</v>
      </c>
      <c r="H253" s="151" t="str">
        <f t="shared" si="38"/>
        <v>N/A</v>
      </c>
      <c r="I253" s="152">
        <v>41.93</v>
      </c>
      <c r="J253" s="152">
        <v>7.774</v>
      </c>
      <c r="K253" s="167" t="s">
        <v>736</v>
      </c>
      <c r="L253" s="122" t="str">
        <f t="shared" si="39"/>
        <v>Yes</v>
      </c>
    </row>
    <row r="254" spans="1:12" x14ac:dyDescent="0.25">
      <c r="A254" s="197" t="s">
        <v>1633</v>
      </c>
      <c r="B254" s="198"/>
      <c r="C254" s="198"/>
      <c r="D254" s="198"/>
      <c r="E254" s="198"/>
      <c r="F254" s="198"/>
      <c r="G254" s="198"/>
      <c r="H254" s="198"/>
      <c r="I254" s="198"/>
      <c r="J254" s="198"/>
      <c r="K254" s="198"/>
      <c r="L254" s="199"/>
    </row>
    <row r="255" spans="1:12" x14ac:dyDescent="0.25">
      <c r="A255" s="192" t="s">
        <v>1631</v>
      </c>
      <c r="B255" s="193"/>
      <c r="C255" s="193"/>
      <c r="D255" s="193"/>
      <c r="E255" s="193"/>
      <c r="F255" s="193"/>
      <c r="G255" s="193"/>
      <c r="H255" s="193"/>
      <c r="I255" s="193"/>
      <c r="J255" s="193"/>
      <c r="K255" s="193"/>
      <c r="L255" s="194"/>
    </row>
    <row r="256" spans="1:12" s="13" customFormat="1" x14ac:dyDescent="0.25">
      <c r="A256" s="195" t="s">
        <v>1732</v>
      </c>
      <c r="B256" s="195"/>
      <c r="C256" s="195"/>
      <c r="D256" s="195"/>
      <c r="E256" s="195"/>
      <c r="F256" s="195"/>
      <c r="G256" s="195"/>
      <c r="H256" s="195"/>
      <c r="I256" s="195"/>
      <c r="J256" s="195"/>
      <c r="K256" s="195"/>
      <c r="L256" s="196"/>
    </row>
    <row r="257" spans="1:1" x14ac:dyDescent="0.25">
      <c r="A257" s="33"/>
    </row>
    <row r="258" spans="1:1" x14ac:dyDescent="0.25">
      <c r="A258" s="2"/>
    </row>
    <row r="259" spans="1:1" x14ac:dyDescent="0.25">
      <c r="A259" s="2"/>
    </row>
    <row r="260" spans="1:1" x14ac:dyDescent="0.25">
      <c r="A260" s="33"/>
    </row>
    <row r="261" spans="1:1" x14ac:dyDescent="0.25">
      <c r="A261" s="33"/>
    </row>
    <row r="262" spans="1:1" x14ac:dyDescent="0.25">
      <c r="A262" s="33"/>
    </row>
    <row r="263" spans="1:1" x14ac:dyDescent="0.25">
      <c r="A263" s="33"/>
    </row>
    <row r="264" spans="1:1" x14ac:dyDescent="0.25">
      <c r="A264" s="33"/>
    </row>
    <row r="265" spans="1:1" x14ac:dyDescent="0.25">
      <c r="A265" s="33"/>
    </row>
    <row r="266" spans="1:1" x14ac:dyDescent="0.25">
      <c r="A266" s="33"/>
    </row>
    <row r="267" spans="1:1" x14ac:dyDescent="0.25">
      <c r="A267" s="33"/>
    </row>
  </sheetData>
  <mergeCells count="7">
    <mergeCell ref="A256:L256"/>
    <mergeCell ref="A2:L2"/>
    <mergeCell ref="A254:L254"/>
    <mergeCell ref="A255:L255"/>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0"/>
  <sheetViews>
    <sheetView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25"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83" t="s">
        <v>1729</v>
      </c>
      <c r="B1" s="184"/>
      <c r="C1" s="184"/>
      <c r="D1" s="184"/>
      <c r="E1" s="184"/>
      <c r="F1" s="184"/>
      <c r="G1" s="184"/>
      <c r="H1" s="184"/>
      <c r="I1" s="184"/>
      <c r="J1" s="184"/>
      <c r="K1" s="185"/>
    </row>
    <row r="2" spans="1:11" ht="13" x14ac:dyDescent="0.3">
      <c r="A2" s="189" t="s">
        <v>1576</v>
      </c>
      <c r="B2" s="190"/>
      <c r="C2" s="190"/>
      <c r="D2" s="190"/>
      <c r="E2" s="190"/>
      <c r="F2" s="190"/>
      <c r="G2" s="190"/>
      <c r="H2" s="190"/>
      <c r="I2" s="190"/>
      <c r="J2" s="190"/>
      <c r="K2" s="191"/>
    </row>
    <row r="3" spans="1:11" ht="13" x14ac:dyDescent="0.3">
      <c r="A3" s="189" t="s">
        <v>1747</v>
      </c>
      <c r="B3" s="190"/>
      <c r="C3" s="190"/>
      <c r="D3" s="190"/>
      <c r="E3" s="190"/>
      <c r="F3" s="190"/>
      <c r="G3" s="190"/>
      <c r="H3" s="190"/>
      <c r="I3" s="190"/>
      <c r="J3" s="190"/>
      <c r="K3" s="191"/>
    </row>
    <row r="4" spans="1:11" ht="13" x14ac:dyDescent="0.3">
      <c r="A4" s="186" t="s">
        <v>648</v>
      </c>
      <c r="B4" s="187"/>
      <c r="C4" s="187"/>
      <c r="D4" s="187"/>
      <c r="E4" s="187"/>
      <c r="F4" s="187"/>
      <c r="G4" s="187"/>
      <c r="H4" s="187"/>
      <c r="I4" s="187"/>
      <c r="J4" s="187"/>
      <c r="K4" s="188"/>
    </row>
    <row r="5" spans="1:11" s="14" customFormat="1" ht="52" x14ac:dyDescent="0.3">
      <c r="A5" s="114" t="s">
        <v>11</v>
      </c>
      <c r="B5" s="115" t="s">
        <v>212</v>
      </c>
      <c r="C5" s="115" t="s">
        <v>649</v>
      </c>
      <c r="D5" s="115" t="s">
        <v>1724</v>
      </c>
      <c r="E5" s="115" t="s">
        <v>1694</v>
      </c>
      <c r="F5" s="115" t="s">
        <v>1721</v>
      </c>
      <c r="G5" s="115" t="s">
        <v>1718</v>
      </c>
      <c r="H5" s="115" t="s">
        <v>1719</v>
      </c>
      <c r="I5" s="116" t="s">
        <v>1725</v>
      </c>
      <c r="J5" s="116" t="s">
        <v>1722</v>
      </c>
      <c r="K5" s="117" t="s">
        <v>650</v>
      </c>
    </row>
    <row r="6" spans="1:11" s="16" customFormat="1" x14ac:dyDescent="0.25">
      <c r="A6" s="108" t="s">
        <v>341</v>
      </c>
      <c r="B6" s="5" t="s">
        <v>213</v>
      </c>
      <c r="C6" s="15">
        <v>7</v>
      </c>
      <c r="D6" s="5" t="s">
        <v>213</v>
      </c>
      <c r="E6" s="15">
        <v>7</v>
      </c>
      <c r="F6" s="5" t="s">
        <v>213</v>
      </c>
      <c r="G6" s="15">
        <v>7</v>
      </c>
      <c r="H6" s="5" t="s">
        <v>213</v>
      </c>
      <c r="I6" s="6" t="s">
        <v>213</v>
      </c>
      <c r="J6" s="6" t="s">
        <v>213</v>
      </c>
      <c r="K6" s="111" t="s">
        <v>213</v>
      </c>
    </row>
    <row r="7" spans="1:11" s="16" customFormat="1" x14ac:dyDescent="0.25">
      <c r="A7" s="109" t="s">
        <v>301</v>
      </c>
      <c r="B7" s="17" t="s">
        <v>213</v>
      </c>
      <c r="C7" s="18">
        <v>194313</v>
      </c>
      <c r="D7" s="19" t="str">
        <f>IF($B7="N/A","N/A",IF(C7&gt;15,"No",IF(C7&lt;-15,"No","Yes")))</f>
        <v>N/A</v>
      </c>
      <c r="E7" s="18">
        <v>186422</v>
      </c>
      <c r="F7" s="19" t="str">
        <f>IF($B7="N/A","N/A",IF(E7&gt;15,"No",IF(E7&lt;-15,"No","Yes")))</f>
        <v>N/A</v>
      </c>
      <c r="G7" s="18">
        <v>196748</v>
      </c>
      <c r="H7" s="19" t="str">
        <f>IF($B7="N/A","N/A",IF(G7&gt;15,"No",IF(G7&lt;-15,"No","Yes")))</f>
        <v>N/A</v>
      </c>
      <c r="I7" s="20">
        <v>-4.0599999999999996</v>
      </c>
      <c r="J7" s="20">
        <v>5.5389999999999997</v>
      </c>
      <c r="K7" s="112" t="str">
        <f t="shared" ref="K7:K24" si="0">IF(J7="Div by 0", "N/A", IF(J7="N/A","N/A", IF(J7&gt;30, "No", IF(J7&lt;-30, "No", "Yes"))))</f>
        <v>Yes</v>
      </c>
    </row>
    <row r="8" spans="1:11" x14ac:dyDescent="0.25">
      <c r="A8" s="108" t="s">
        <v>361</v>
      </c>
      <c r="B8" s="17" t="s">
        <v>213</v>
      </c>
      <c r="C8" s="21">
        <v>45.780261742999997</v>
      </c>
      <c r="D8" s="19" t="str">
        <f>IF($B8="N/A","N/A",IF(C8&gt;15,"No",IF(C8&lt;-15,"No","Yes")))</f>
        <v>N/A</v>
      </c>
      <c r="E8" s="21">
        <v>44.570919740999997</v>
      </c>
      <c r="F8" s="19" t="str">
        <f>IF($B8="N/A","N/A",IF(E8&gt;15,"No",IF(E8&lt;-15,"No","Yes")))</f>
        <v>N/A</v>
      </c>
      <c r="G8" s="21">
        <v>42.851769777000001</v>
      </c>
      <c r="H8" s="19" t="str">
        <f>IF($B8="N/A","N/A",IF(G8&gt;15,"No",IF(G8&lt;-15,"No","Yes")))</f>
        <v>N/A</v>
      </c>
      <c r="I8" s="20">
        <v>-2.64</v>
      </c>
      <c r="J8" s="20">
        <v>-3.86</v>
      </c>
      <c r="K8" s="112" t="str">
        <f t="shared" si="0"/>
        <v>Yes</v>
      </c>
    </row>
    <row r="9" spans="1:11" x14ac:dyDescent="0.25">
      <c r="A9" s="108" t="s">
        <v>302</v>
      </c>
      <c r="B9" s="22" t="s">
        <v>213</v>
      </c>
      <c r="C9" s="5">
        <v>54.219738257000003</v>
      </c>
      <c r="D9" s="5" t="str">
        <f>IF($B9="N/A","N/A",IF(C9&gt;15,"No",IF(C9&lt;-15,"No","Yes")))</f>
        <v>N/A</v>
      </c>
      <c r="E9" s="5">
        <v>55.429080259000003</v>
      </c>
      <c r="F9" s="5" t="str">
        <f>IF($B9="N/A","N/A",IF(E9&gt;15,"No",IF(E9&lt;-15,"No","Yes")))</f>
        <v>N/A</v>
      </c>
      <c r="G9" s="5">
        <v>57.148230222999999</v>
      </c>
      <c r="H9" s="5" t="str">
        <f>IF($B9="N/A","N/A",IF(G9&gt;15,"No",IF(G9&lt;-15,"No","Yes")))</f>
        <v>N/A</v>
      </c>
      <c r="I9" s="6">
        <v>2.23</v>
      </c>
      <c r="J9" s="6">
        <v>3.1019999999999999</v>
      </c>
      <c r="K9" s="111" t="str">
        <f t="shared" si="0"/>
        <v>Yes</v>
      </c>
    </row>
    <row r="10" spans="1:11" x14ac:dyDescent="0.25">
      <c r="A10" s="108" t="s">
        <v>303</v>
      </c>
      <c r="B10" s="22" t="s">
        <v>213</v>
      </c>
      <c r="C10" s="5">
        <v>0</v>
      </c>
      <c r="D10" s="5" t="str">
        <f>IF($B10="N/A","N/A",IF(C10&gt;15,"No",IF(C10&lt;-15,"No","Yes")))</f>
        <v>N/A</v>
      </c>
      <c r="E10" s="5">
        <v>0</v>
      </c>
      <c r="F10" s="5" t="str">
        <f>IF($B10="N/A","N/A",IF(E10&gt;15,"No",IF(E10&lt;-15,"No","Yes")))</f>
        <v>N/A</v>
      </c>
      <c r="G10" s="5">
        <v>0</v>
      </c>
      <c r="H10" s="5" t="str">
        <f>IF($B10="N/A","N/A",IF(G10&gt;15,"No",IF(G10&lt;-15,"No","Yes")))</f>
        <v>N/A</v>
      </c>
      <c r="I10" s="6" t="s">
        <v>1748</v>
      </c>
      <c r="J10" s="6" t="s">
        <v>1748</v>
      </c>
      <c r="K10" s="111" t="str">
        <f t="shared" si="0"/>
        <v>N/A</v>
      </c>
    </row>
    <row r="11" spans="1:11" x14ac:dyDescent="0.25">
      <c r="A11" s="108" t="s">
        <v>814</v>
      </c>
      <c r="B11" s="22" t="s">
        <v>214</v>
      </c>
      <c r="C11" s="5">
        <v>42.355375090999999</v>
      </c>
      <c r="D11" s="5" t="str">
        <f>IF(OR($B11="N/A",$C11="N/A"),"N/A",IF(C11&gt;100,"No",IF(C11&lt;95,"No","Yes")))</f>
        <v>No</v>
      </c>
      <c r="E11" s="5">
        <v>41.553572002999999</v>
      </c>
      <c r="F11" s="5" t="str">
        <f>IF(OR($B11="N/A",$E11="N/A"),"N/A",IF(E11&gt;100,"No",IF(E11&lt;95,"No","Yes")))</f>
        <v>No</v>
      </c>
      <c r="G11" s="5">
        <v>69.305914164000001</v>
      </c>
      <c r="H11" s="5" t="str">
        <f>IF($B11="N/A","N/A",IF(G11&gt;100,"No",IF(G11&lt;95,"No","Yes")))</f>
        <v>No</v>
      </c>
      <c r="I11" s="6">
        <v>-1.89</v>
      </c>
      <c r="J11" s="6">
        <v>66.790000000000006</v>
      </c>
      <c r="K11" s="111" t="str">
        <f t="shared" si="0"/>
        <v>No</v>
      </c>
    </row>
    <row r="12" spans="1:11" x14ac:dyDescent="0.25">
      <c r="A12" s="108" t="s">
        <v>304</v>
      </c>
      <c r="B12" s="22" t="s">
        <v>213</v>
      </c>
      <c r="C12" s="5">
        <v>0</v>
      </c>
      <c r="D12" s="5" t="str">
        <f t="shared" ref="D12:D13" si="1">IF(OR($B12="N/A",$C12="N/A"),"N/A",IF(C12&gt;100,"No",IF(C12&lt;95,"No","Yes")))</f>
        <v>N/A</v>
      </c>
      <c r="E12" s="5">
        <v>0</v>
      </c>
      <c r="F12" s="5" t="str">
        <f t="shared" ref="F12:F13" si="2">IF(OR($B12="N/A",$E12="N/A"),"N/A",IF(E12&gt;100,"No",IF(E12&lt;95,"No","Yes")))</f>
        <v>N/A</v>
      </c>
      <c r="G12" s="5">
        <v>14.762610188</v>
      </c>
      <c r="H12" s="5" t="str">
        <f t="shared" ref="H12:H13" si="3">IF($B12="N/A","N/A",IF(G12&gt;100,"No",IF(G12&lt;95,"No","Yes")))</f>
        <v>N/A</v>
      </c>
      <c r="I12" s="6" t="s">
        <v>1748</v>
      </c>
      <c r="J12" s="6" t="s">
        <v>1748</v>
      </c>
      <c r="K12" s="111" t="str">
        <f t="shared" si="0"/>
        <v>N/A</v>
      </c>
    </row>
    <row r="13" spans="1:11" x14ac:dyDescent="0.25">
      <c r="A13" s="108" t="s">
        <v>815</v>
      </c>
      <c r="B13" s="22" t="s">
        <v>214</v>
      </c>
      <c r="C13" s="5">
        <v>39.691631543</v>
      </c>
      <c r="D13" s="5" t="str">
        <f t="shared" si="1"/>
        <v>No</v>
      </c>
      <c r="E13" s="5">
        <v>38.129619894999998</v>
      </c>
      <c r="F13" s="5" t="str">
        <f t="shared" si="2"/>
        <v>No</v>
      </c>
      <c r="G13" s="5">
        <v>66.553662552999995</v>
      </c>
      <c r="H13" s="5" t="str">
        <f t="shared" si="3"/>
        <v>No</v>
      </c>
      <c r="I13" s="6">
        <v>-3.94</v>
      </c>
      <c r="J13" s="6">
        <v>74.55</v>
      </c>
      <c r="K13" s="111" t="str">
        <f t="shared" si="0"/>
        <v>No</v>
      </c>
    </row>
    <row r="14" spans="1:11" x14ac:dyDescent="0.25">
      <c r="A14" s="109" t="s">
        <v>305</v>
      </c>
      <c r="B14" s="22" t="s">
        <v>213</v>
      </c>
      <c r="C14" s="23">
        <v>88957</v>
      </c>
      <c r="D14" s="5" t="str">
        <f>IF($B14="N/A","N/A",IF(C14&gt;15,"No",IF(C14&lt;-15,"No","Yes")))</f>
        <v>N/A</v>
      </c>
      <c r="E14" s="23">
        <v>83090</v>
      </c>
      <c r="F14" s="5" t="str">
        <f>IF($B14="N/A","N/A",IF(E14&gt;15,"No",IF(E14&lt;-15,"No","Yes")))</f>
        <v>N/A</v>
      </c>
      <c r="G14" s="23">
        <v>84310</v>
      </c>
      <c r="H14" s="5" t="str">
        <f>IF($B14="N/A","N/A",IF(G14&gt;15,"No",IF(G14&lt;-15,"No","Yes")))</f>
        <v>N/A</v>
      </c>
      <c r="I14" s="6">
        <v>-6.6</v>
      </c>
      <c r="J14" s="6">
        <v>1.468</v>
      </c>
      <c r="K14" s="111" t="str">
        <f t="shared" si="0"/>
        <v>Yes</v>
      </c>
    </row>
    <row r="15" spans="1:11" x14ac:dyDescent="0.25">
      <c r="A15" s="108" t="s">
        <v>433</v>
      </c>
      <c r="B15" s="22" t="s">
        <v>215</v>
      </c>
      <c r="C15" s="5">
        <v>35.990422338999998</v>
      </c>
      <c r="D15" s="5" t="str">
        <f>IF($B15="N/A","N/A",IF(C15&gt;20,"No",IF(C15&lt;5,"No","Yes")))</f>
        <v>No</v>
      </c>
      <c r="E15" s="5">
        <v>38.180286436000003</v>
      </c>
      <c r="F15" s="5" t="str">
        <f>IF($B15="N/A","N/A",IF(E15&gt;20,"No",IF(E15&lt;5,"No","Yes")))</f>
        <v>No</v>
      </c>
      <c r="G15" s="5">
        <v>37.528169849000001</v>
      </c>
      <c r="H15" s="5" t="str">
        <f>IF($B15="N/A","N/A",IF(G15&gt;20,"No",IF(G15&lt;5,"No","Yes")))</f>
        <v>No</v>
      </c>
      <c r="I15" s="6">
        <v>6.085</v>
      </c>
      <c r="J15" s="6">
        <v>-1.71</v>
      </c>
      <c r="K15" s="111" t="str">
        <f t="shared" si="0"/>
        <v>Yes</v>
      </c>
    </row>
    <row r="16" spans="1:11" x14ac:dyDescent="0.25">
      <c r="A16" s="108" t="s">
        <v>434</v>
      </c>
      <c r="B16" s="22" t="s">
        <v>213</v>
      </c>
      <c r="C16" s="5">
        <v>64.009577660999994</v>
      </c>
      <c r="D16" s="5" t="str">
        <f>IF($B16="N/A","N/A",IF(C16&gt;15,"No",IF(C16&lt;-15,"No","Yes")))</f>
        <v>N/A</v>
      </c>
      <c r="E16" s="5">
        <v>61.819713563999997</v>
      </c>
      <c r="F16" s="5" t="str">
        <f>IF($B16="N/A","N/A",IF(E16&gt;15,"No",IF(E16&lt;-15,"No","Yes")))</f>
        <v>N/A</v>
      </c>
      <c r="G16" s="5">
        <v>62.471830150999999</v>
      </c>
      <c r="H16" s="5" t="str">
        <f>IF($B16="N/A","N/A",IF(G16&gt;15,"No",IF(G16&lt;-15,"No","Yes")))</f>
        <v>N/A</v>
      </c>
      <c r="I16" s="6">
        <v>-3.42</v>
      </c>
      <c r="J16" s="6">
        <v>1.0549999999999999</v>
      </c>
      <c r="K16" s="111" t="str">
        <f t="shared" si="0"/>
        <v>Yes</v>
      </c>
    </row>
    <row r="17" spans="1:11" x14ac:dyDescent="0.25">
      <c r="A17" s="108" t="s">
        <v>435</v>
      </c>
      <c r="B17" s="22" t="s">
        <v>213</v>
      </c>
      <c r="C17" s="5">
        <v>1.4523871084</v>
      </c>
      <c r="D17" s="5" t="str">
        <f>IF($B17="N/A","N/A",IF(C17&gt;15,"No",IF(C17&lt;-15,"No","Yes")))</f>
        <v>N/A</v>
      </c>
      <c r="E17" s="5">
        <v>1.1469490913</v>
      </c>
      <c r="F17" s="5" t="str">
        <f>IF($B17="N/A","N/A",IF(E17&gt;15,"No",IF(E17&lt;-15,"No","Yes")))</f>
        <v>N/A</v>
      </c>
      <c r="G17" s="5">
        <v>6.9979836318000004</v>
      </c>
      <c r="H17" s="5" t="str">
        <f>IF($B17="N/A","N/A",IF(G17&gt;15,"No",IF(G17&lt;-15,"No","Yes")))</f>
        <v>N/A</v>
      </c>
      <c r="I17" s="6">
        <v>-21</v>
      </c>
      <c r="J17" s="6">
        <v>510.1</v>
      </c>
      <c r="K17" s="111" t="str">
        <f t="shared" si="0"/>
        <v>No</v>
      </c>
    </row>
    <row r="18" spans="1:11" x14ac:dyDescent="0.25">
      <c r="A18" s="108" t="s">
        <v>816</v>
      </c>
      <c r="B18" s="22" t="s">
        <v>213</v>
      </c>
      <c r="C18" s="64">
        <v>16029.315789</v>
      </c>
      <c r="D18" s="5" t="str">
        <f>IF($B18="N/A","N/A",IF(C18&gt;15,"No",IF(C18&lt;-15,"No","Yes")))</f>
        <v>N/A</v>
      </c>
      <c r="E18" s="64">
        <v>15652.669465000001</v>
      </c>
      <c r="F18" s="5" t="str">
        <f>IF($B18="N/A","N/A",IF(E18&gt;15,"No",IF(E18&lt;-15,"No","Yes")))</f>
        <v>N/A</v>
      </c>
      <c r="G18" s="64">
        <v>14887.839322</v>
      </c>
      <c r="H18" s="5" t="str">
        <f>IF($B18="N/A","N/A",IF(G18&gt;15,"No",IF(G18&lt;-15,"No","Yes")))</f>
        <v>N/A</v>
      </c>
      <c r="I18" s="6">
        <v>-2.35</v>
      </c>
      <c r="J18" s="6">
        <v>-4.8899999999999997</v>
      </c>
      <c r="K18" s="111" t="str">
        <f t="shared" si="0"/>
        <v>Yes</v>
      </c>
    </row>
    <row r="19" spans="1:11" x14ac:dyDescent="0.25">
      <c r="A19" s="110" t="s">
        <v>306</v>
      </c>
      <c r="B19" s="22" t="s">
        <v>213</v>
      </c>
      <c r="C19" s="23">
        <v>62</v>
      </c>
      <c r="D19" s="22" t="s">
        <v>213</v>
      </c>
      <c r="E19" s="23">
        <v>61</v>
      </c>
      <c r="F19" s="22" t="s">
        <v>213</v>
      </c>
      <c r="G19" s="23">
        <v>30</v>
      </c>
      <c r="H19" s="5" t="str">
        <f>IF($B19="N/A","N/A",IF(G19&gt;15,"No",IF(G19&lt;-15,"No","Yes")))</f>
        <v>N/A</v>
      </c>
      <c r="I19" s="6">
        <v>-1.61</v>
      </c>
      <c r="J19" s="6">
        <v>-50.8</v>
      </c>
      <c r="K19" s="111" t="str">
        <f t="shared" si="0"/>
        <v>No</v>
      </c>
    </row>
    <row r="20" spans="1:11" x14ac:dyDescent="0.25">
      <c r="A20" s="110" t="s">
        <v>346</v>
      </c>
      <c r="B20" s="22" t="s">
        <v>213</v>
      </c>
      <c r="C20" s="4">
        <v>3.1907283600000003E-2</v>
      </c>
      <c r="D20" s="22" t="s">
        <v>213</v>
      </c>
      <c r="E20" s="4">
        <v>3.2721459899999999E-2</v>
      </c>
      <c r="F20" s="22" t="s">
        <v>213</v>
      </c>
      <c r="G20" s="4">
        <v>1.5247931399999999E-2</v>
      </c>
      <c r="H20" s="5" t="str">
        <f>IF($B20="N/A","N/A",IF(G20&gt;15,"No",IF(G20&lt;-15,"No","Yes")))</f>
        <v>N/A</v>
      </c>
      <c r="I20" s="6">
        <v>2.552</v>
      </c>
      <c r="J20" s="6">
        <v>-53.4</v>
      </c>
      <c r="K20" s="111" t="str">
        <f t="shared" si="0"/>
        <v>No</v>
      </c>
    </row>
    <row r="21" spans="1:11" ht="25" x14ac:dyDescent="0.25">
      <c r="A21" s="110" t="s">
        <v>817</v>
      </c>
      <c r="B21" s="22" t="s">
        <v>213</v>
      </c>
      <c r="C21" s="24">
        <v>13881.951612999999</v>
      </c>
      <c r="D21" s="5" t="str">
        <f>IF($B21="N/A","N/A",IF(C21&gt;60,"No",IF(C21&lt;15,"No","Yes")))</f>
        <v>N/A</v>
      </c>
      <c r="E21" s="24">
        <v>7797.3114753999998</v>
      </c>
      <c r="F21" s="5" t="str">
        <f>IF($B21="N/A","N/A",IF(E21&gt;60,"No",IF(E21&lt;15,"No","Yes")))</f>
        <v>N/A</v>
      </c>
      <c r="G21" s="24">
        <v>7046.2333332999997</v>
      </c>
      <c r="H21" s="5" t="str">
        <f>IF($B21="N/A","N/A",IF(G21&gt;60,"No",IF(G21&lt;15,"No","Yes")))</f>
        <v>N/A</v>
      </c>
      <c r="I21" s="6">
        <v>-43.8</v>
      </c>
      <c r="J21" s="6">
        <v>-9.6300000000000008</v>
      </c>
      <c r="K21" s="111" t="str">
        <f t="shared" si="0"/>
        <v>Yes</v>
      </c>
    </row>
    <row r="22" spans="1:11" x14ac:dyDescent="0.25">
      <c r="A22" s="110" t="s">
        <v>818</v>
      </c>
      <c r="B22" s="22" t="s">
        <v>217</v>
      </c>
      <c r="C22" s="23">
        <v>11</v>
      </c>
      <c r="D22" s="5" t="str">
        <f>IF($B22="N/A","N/A",IF(C22="N/A","N/A",IF(C22=0,"Yes","No")))</f>
        <v>No</v>
      </c>
      <c r="E22" s="23">
        <v>11</v>
      </c>
      <c r="F22" s="5" t="str">
        <f>IF($B22="N/A","N/A",IF(E22="N/A","N/A",IF(E22=0,"Yes","No")))</f>
        <v>No</v>
      </c>
      <c r="G22" s="23">
        <v>11</v>
      </c>
      <c r="H22" s="5" t="str">
        <f>IF($B22="N/A","N/A",IF(G22=0,"Yes","No"))</f>
        <v>No</v>
      </c>
      <c r="I22" s="6">
        <v>350</v>
      </c>
      <c r="J22" s="6">
        <v>22.22</v>
      </c>
      <c r="K22" s="111" t="str">
        <f t="shared" si="0"/>
        <v>Yes</v>
      </c>
    </row>
    <row r="23" spans="1:11" x14ac:dyDescent="0.25">
      <c r="A23" s="110" t="s">
        <v>819</v>
      </c>
      <c r="B23" s="22" t="s">
        <v>217</v>
      </c>
      <c r="C23" s="5">
        <v>0</v>
      </c>
      <c r="D23" s="5" t="str">
        <f>IF($B23="N/A","N/A",IF(C23="N/A","N/A",IF(C23=0,"Yes","No")))</f>
        <v>Yes</v>
      </c>
      <c r="E23" s="5">
        <v>0</v>
      </c>
      <c r="F23" s="5" t="str">
        <f t="shared" ref="F23:F24" si="4">IF($B23="N/A","N/A",IF(E23="N/A","N/A",IF(E23=0,"Yes","No")))</f>
        <v>Yes</v>
      </c>
      <c r="G23" s="5">
        <v>0</v>
      </c>
      <c r="H23" s="5" t="str">
        <f t="shared" ref="H23:H24" si="5">IF($B23="N/A","N/A",IF(G23=0,"Yes","No"))</f>
        <v>Yes</v>
      </c>
      <c r="I23" s="6" t="s">
        <v>1748</v>
      </c>
      <c r="J23" s="6" t="s">
        <v>1748</v>
      </c>
      <c r="K23" s="111" t="str">
        <f t="shared" si="0"/>
        <v>N/A</v>
      </c>
    </row>
    <row r="24" spans="1:11" x14ac:dyDescent="0.25">
      <c r="A24" s="118" t="s">
        <v>820</v>
      </c>
      <c r="B24" s="119" t="s">
        <v>217</v>
      </c>
      <c r="C24" s="140">
        <v>0</v>
      </c>
      <c r="D24" s="120" t="str">
        <f>IF($B24="N/A","N/A",IF(C24="N/A","N/A",IF(C24=0,"Yes","No")))</f>
        <v>Yes</v>
      </c>
      <c r="E24" s="140">
        <v>0</v>
      </c>
      <c r="F24" s="120" t="str">
        <f t="shared" si="4"/>
        <v>Yes</v>
      </c>
      <c r="G24" s="140">
        <v>0</v>
      </c>
      <c r="H24" s="120" t="str">
        <f t="shared" si="5"/>
        <v>Yes</v>
      </c>
      <c r="I24" s="121" t="s">
        <v>1748</v>
      </c>
      <c r="J24" s="121" t="s">
        <v>1748</v>
      </c>
      <c r="K24" s="122" t="str">
        <f t="shared" si="0"/>
        <v>N/A</v>
      </c>
    </row>
    <row r="25" spans="1:11" s="83" customFormat="1" x14ac:dyDescent="0.25">
      <c r="A25" s="197" t="s">
        <v>1633</v>
      </c>
      <c r="B25" s="198"/>
      <c r="C25" s="198"/>
      <c r="D25" s="198"/>
      <c r="E25" s="198"/>
      <c r="F25" s="198"/>
      <c r="G25" s="198"/>
      <c r="H25" s="198"/>
      <c r="I25" s="198"/>
      <c r="J25" s="198"/>
      <c r="K25" s="199"/>
    </row>
    <row r="26" spans="1:11" ht="16.5" customHeight="1" x14ac:dyDescent="0.25">
      <c r="A26" s="192" t="s">
        <v>1631</v>
      </c>
      <c r="B26" s="193"/>
      <c r="C26" s="193"/>
      <c r="D26" s="193"/>
      <c r="E26" s="193"/>
      <c r="F26" s="193"/>
      <c r="G26" s="193"/>
      <c r="H26" s="193"/>
      <c r="I26" s="193"/>
      <c r="J26" s="193"/>
      <c r="K26" s="194"/>
    </row>
    <row r="27" spans="1:11" x14ac:dyDescent="0.25">
      <c r="A27" s="195" t="s">
        <v>1732</v>
      </c>
      <c r="B27" s="195"/>
      <c r="C27" s="195"/>
      <c r="D27" s="195"/>
      <c r="E27" s="195"/>
      <c r="F27" s="195"/>
      <c r="G27" s="195"/>
      <c r="H27" s="195"/>
      <c r="I27" s="195"/>
      <c r="J27" s="195"/>
      <c r="K27" s="196"/>
    </row>
    <row r="28" spans="1:11" x14ac:dyDescent="0.25">
      <c r="B28" s="22"/>
      <c r="C28" s="4"/>
      <c r="D28" s="5"/>
      <c r="E28" s="4"/>
      <c r="F28" s="5"/>
      <c r="G28" s="4"/>
      <c r="H28" s="5"/>
      <c r="I28" s="6"/>
      <c r="J28" s="6"/>
      <c r="K28" s="5"/>
    </row>
    <row r="29" spans="1:11" x14ac:dyDescent="0.25">
      <c r="B29" s="22"/>
      <c r="C29" s="4"/>
      <c r="D29" s="5"/>
      <c r="E29" s="4"/>
      <c r="F29" s="5"/>
      <c r="G29" s="4"/>
      <c r="H29" s="5"/>
      <c r="I29" s="6"/>
      <c r="J29" s="6"/>
      <c r="K29" s="5"/>
    </row>
    <row r="30" spans="1:11" x14ac:dyDescent="0.25">
      <c r="B30" s="22"/>
      <c r="C30" s="4"/>
      <c r="D30" s="5"/>
      <c r="E30" s="4"/>
      <c r="F30" s="5"/>
      <c r="G30" s="4"/>
      <c r="H30" s="5"/>
      <c r="I30" s="6"/>
      <c r="J30" s="6"/>
      <c r="K30" s="5"/>
    </row>
    <row r="31" spans="1:11" x14ac:dyDescent="0.25">
      <c r="B31" s="22"/>
      <c r="C31" s="4"/>
      <c r="D31" s="5"/>
      <c r="E31" s="4"/>
      <c r="F31" s="5"/>
      <c r="G31" s="4"/>
      <c r="H31" s="5"/>
      <c r="I31" s="6"/>
      <c r="J31" s="6"/>
      <c r="K31" s="5"/>
    </row>
    <row r="32" spans="1:11" x14ac:dyDescent="0.25">
      <c r="B32" s="22"/>
      <c r="C32" s="4"/>
      <c r="D32" s="5"/>
      <c r="E32" s="4"/>
      <c r="F32" s="5"/>
      <c r="G32" s="4"/>
      <c r="H32" s="5"/>
      <c r="I32" s="6"/>
      <c r="J32" s="6"/>
      <c r="K32" s="5"/>
    </row>
    <row r="33" spans="2:11" x14ac:dyDescent="0.25">
      <c r="B33" s="22"/>
      <c r="C33" s="4"/>
      <c r="D33" s="5"/>
      <c r="E33" s="4"/>
      <c r="F33" s="5"/>
      <c r="G33" s="4"/>
      <c r="H33" s="5"/>
      <c r="I33" s="6"/>
      <c r="J33" s="6"/>
      <c r="K33" s="5"/>
    </row>
    <row r="34" spans="2:11" x14ac:dyDescent="0.25">
      <c r="B34" s="22"/>
      <c r="C34" s="4"/>
      <c r="D34" s="5"/>
      <c r="E34" s="4"/>
      <c r="F34" s="5"/>
      <c r="G34" s="4"/>
      <c r="H34" s="5"/>
      <c r="I34" s="6"/>
      <c r="J34" s="6"/>
      <c r="K34" s="5"/>
    </row>
    <row r="35" spans="2:11" x14ac:dyDescent="0.25">
      <c r="B35" s="22"/>
      <c r="C35" s="4"/>
      <c r="D35" s="5"/>
      <c r="E35" s="4"/>
      <c r="F35" s="5"/>
      <c r="G35" s="4"/>
      <c r="H35" s="5"/>
      <c r="I35" s="6"/>
      <c r="J35" s="6"/>
      <c r="K35" s="5"/>
    </row>
    <row r="36" spans="2:11" x14ac:dyDescent="0.25">
      <c r="B36" s="22"/>
      <c r="C36" s="4"/>
      <c r="D36" s="5"/>
      <c r="E36" s="4"/>
      <c r="F36" s="5"/>
      <c r="G36" s="4"/>
      <c r="H36" s="5"/>
      <c r="I36" s="6"/>
      <c r="J36" s="6"/>
      <c r="K36" s="5"/>
    </row>
    <row r="37" spans="2:11" x14ac:dyDescent="0.25">
      <c r="B37" s="22"/>
      <c r="C37" s="4"/>
      <c r="D37" s="5"/>
      <c r="E37" s="4"/>
      <c r="F37" s="5"/>
      <c r="G37" s="4"/>
      <c r="H37" s="5"/>
      <c r="I37" s="6"/>
      <c r="J37" s="6"/>
      <c r="K37" s="5"/>
    </row>
    <row r="38" spans="2:11" x14ac:dyDescent="0.25">
      <c r="B38" s="22"/>
      <c r="C38" s="4"/>
      <c r="D38" s="5"/>
      <c r="E38" s="4"/>
      <c r="F38" s="5"/>
      <c r="G38" s="4"/>
      <c r="H38" s="5"/>
      <c r="I38" s="6"/>
      <c r="J38" s="6"/>
      <c r="K38" s="5"/>
    </row>
    <row r="39" spans="2:11" x14ac:dyDescent="0.25">
      <c r="B39" s="22"/>
      <c r="C39" s="4"/>
      <c r="D39" s="5"/>
      <c r="E39" s="4"/>
      <c r="F39" s="5"/>
      <c r="G39" s="4"/>
      <c r="H39" s="5"/>
      <c r="I39" s="6"/>
      <c r="J39" s="6"/>
      <c r="K39" s="5"/>
    </row>
    <row r="40" spans="2:11" x14ac:dyDescent="0.25">
      <c r="B40" s="22"/>
      <c r="C40" s="4"/>
      <c r="D40" s="5"/>
      <c r="E40" s="4"/>
      <c r="F40" s="5"/>
      <c r="G40" s="4"/>
      <c r="H40" s="5"/>
      <c r="I40" s="6"/>
      <c r="J40" s="6"/>
      <c r="K40" s="5"/>
    </row>
  </sheetData>
  <mergeCells count="7">
    <mergeCell ref="A1:K1"/>
    <mergeCell ref="A4:K4"/>
    <mergeCell ref="A2:K2"/>
    <mergeCell ref="A26:K26"/>
    <mergeCell ref="A27:K27"/>
    <mergeCell ref="A25:K25"/>
    <mergeCell ref="A3:K3"/>
  </mergeCells>
  <printOptions headings="1"/>
  <pageMargins left="0.75" right="0.75" top="1" bottom="0.75" header="0.5" footer="0.5"/>
  <pageSetup scale="56" orientation="landscape" useFirstPageNumber="1" r:id="rId1"/>
  <headerFooter alignWithMargins="0">
    <oddFooter>&amp;R&amp;A Page &amp;P</oddFooter>
  </headerFooter>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K43"/>
  <sheetViews>
    <sheetView zoomScaleNormal="100" zoomScaleSheetLayoutView="70" workbookViewId="0">
      <pane xSplit="2" ySplit="5" topLeftCell="I24"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25"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83" t="s">
        <v>1729</v>
      </c>
      <c r="B1" s="184"/>
      <c r="C1" s="184"/>
      <c r="D1" s="184"/>
      <c r="E1" s="184"/>
      <c r="F1" s="184"/>
      <c r="G1" s="184"/>
      <c r="H1" s="184"/>
      <c r="I1" s="184"/>
      <c r="J1" s="184"/>
      <c r="K1" s="185"/>
    </row>
    <row r="2" spans="1:11" ht="13" x14ac:dyDescent="0.3">
      <c r="A2" s="189" t="s">
        <v>1577</v>
      </c>
      <c r="B2" s="190"/>
      <c r="C2" s="190"/>
      <c r="D2" s="190"/>
      <c r="E2" s="190"/>
      <c r="F2" s="190"/>
      <c r="G2" s="190"/>
      <c r="H2" s="190"/>
      <c r="I2" s="190"/>
      <c r="J2" s="190"/>
      <c r="K2" s="191"/>
    </row>
    <row r="3" spans="1:11" ht="13" x14ac:dyDescent="0.3">
      <c r="A3" s="189" t="s">
        <v>1747</v>
      </c>
      <c r="B3" s="190"/>
      <c r="C3" s="190"/>
      <c r="D3" s="190"/>
      <c r="E3" s="190"/>
      <c r="F3" s="190"/>
      <c r="G3" s="190"/>
      <c r="H3" s="190"/>
      <c r="I3" s="190"/>
      <c r="J3" s="190"/>
      <c r="K3" s="191"/>
    </row>
    <row r="4" spans="1:11" ht="13" x14ac:dyDescent="0.3">
      <c r="A4" s="186" t="s">
        <v>648</v>
      </c>
      <c r="B4" s="187"/>
      <c r="C4" s="187"/>
      <c r="D4" s="187"/>
      <c r="E4" s="187"/>
      <c r="F4" s="187"/>
      <c r="G4" s="187"/>
      <c r="H4" s="187"/>
      <c r="I4" s="187"/>
      <c r="J4" s="187"/>
      <c r="K4" s="188"/>
    </row>
    <row r="5" spans="1:11" s="14" customFormat="1" ht="52" x14ac:dyDescent="0.3">
      <c r="A5" s="114" t="s">
        <v>11</v>
      </c>
      <c r="B5" s="115" t="s">
        <v>212</v>
      </c>
      <c r="C5" s="115" t="s">
        <v>649</v>
      </c>
      <c r="D5" s="115" t="s">
        <v>1724</v>
      </c>
      <c r="E5" s="115" t="s">
        <v>1694</v>
      </c>
      <c r="F5" s="115" t="s">
        <v>1721</v>
      </c>
      <c r="G5" s="115" t="s">
        <v>1718</v>
      </c>
      <c r="H5" s="115" t="s">
        <v>1719</v>
      </c>
      <c r="I5" s="116" t="s">
        <v>1725</v>
      </c>
      <c r="J5" s="116" t="s">
        <v>1722</v>
      </c>
      <c r="K5" s="117" t="s">
        <v>650</v>
      </c>
    </row>
    <row r="6" spans="1:11" x14ac:dyDescent="0.25">
      <c r="A6" s="107" t="s">
        <v>301</v>
      </c>
      <c r="B6" s="22" t="s">
        <v>213</v>
      </c>
      <c r="C6" s="23">
        <v>56941</v>
      </c>
      <c r="D6" s="5" t="str">
        <f>IF($B6="N/A","N/A",IF(C6&gt;15,"No",IF(C6&lt;-15,"No","Yes")))</f>
        <v>N/A</v>
      </c>
      <c r="E6" s="23">
        <v>51366</v>
      </c>
      <c r="F6" s="5" t="str">
        <f>IF($B6="N/A","N/A",IF(E6&gt;15,"No",IF(E6&lt;-15,"No","Yes")))</f>
        <v>N/A</v>
      </c>
      <c r="G6" s="23">
        <v>52670</v>
      </c>
      <c r="H6" s="5" t="str">
        <f>IF($B6="N/A","N/A",IF(G6&gt;15,"No",IF(G6&lt;-15,"No","Yes")))</f>
        <v>N/A</v>
      </c>
      <c r="I6" s="6">
        <v>-9.7899999999999991</v>
      </c>
      <c r="J6" s="6">
        <v>2.5390000000000001</v>
      </c>
      <c r="K6" s="111" t="str">
        <f t="shared" ref="K6:K36" si="0">IF(J6="Div by 0", "N/A", IF(J6="N/A","N/A", IF(J6&gt;30, "No", IF(J6&lt;-30, "No", "Yes"))))</f>
        <v>Yes</v>
      </c>
    </row>
    <row r="7" spans="1:11" x14ac:dyDescent="0.25">
      <c r="A7" s="107" t="s">
        <v>307</v>
      </c>
      <c r="B7" s="22" t="s">
        <v>214</v>
      </c>
      <c r="C7" s="76">
        <v>100</v>
      </c>
      <c r="D7" s="5" t="str">
        <f>IF($B7="N/A","N/A",IF(C7&gt;100,"No",IF(C7&lt;95,"No","Yes")))</f>
        <v>Yes</v>
      </c>
      <c r="E7" s="76">
        <v>100</v>
      </c>
      <c r="F7" s="5" t="str">
        <f>IF($B7="N/A","N/A",IF(E7&gt;100,"No",IF(E7&lt;95,"No","Yes")))</f>
        <v>Yes</v>
      </c>
      <c r="G7" s="5">
        <v>100</v>
      </c>
      <c r="H7" s="5" t="str">
        <f>IF($B7="N/A","N/A",IF(G7&gt;100,"No",IF(G7&lt;95,"No","Yes")))</f>
        <v>Yes</v>
      </c>
      <c r="I7" s="6">
        <v>0</v>
      </c>
      <c r="J7" s="6">
        <v>0</v>
      </c>
      <c r="K7" s="111" t="str">
        <f t="shared" si="0"/>
        <v>Yes</v>
      </c>
    </row>
    <row r="8" spans="1:11" x14ac:dyDescent="0.25">
      <c r="A8" s="107" t="s">
        <v>308</v>
      </c>
      <c r="B8" s="22" t="s">
        <v>217</v>
      </c>
      <c r="C8" s="76">
        <v>0</v>
      </c>
      <c r="D8" s="5" t="str">
        <f>IF($B8="N/A","N/A",IF(C8=0,"Yes","No"))</f>
        <v>Yes</v>
      </c>
      <c r="E8" s="76">
        <v>0</v>
      </c>
      <c r="F8" s="5" t="str">
        <f>IF($B8="N/A","N/A",IF(E8=0,"Yes","No"))</f>
        <v>Yes</v>
      </c>
      <c r="G8" s="76">
        <v>0</v>
      </c>
      <c r="H8" s="5" t="str">
        <f>IF($B8="N/A","N/A",IF(G8=0,"Yes","No"))</f>
        <v>Yes</v>
      </c>
      <c r="I8" s="6" t="s">
        <v>1748</v>
      </c>
      <c r="J8" s="6" t="s">
        <v>1748</v>
      </c>
      <c r="K8" s="111" t="str">
        <f t="shared" si="0"/>
        <v>N/A</v>
      </c>
    </row>
    <row r="9" spans="1:11" x14ac:dyDescent="0.25">
      <c r="A9" s="107" t="s">
        <v>821</v>
      </c>
      <c r="B9" s="22" t="s">
        <v>218</v>
      </c>
      <c r="C9" s="64">
        <v>12647.990973</v>
      </c>
      <c r="D9" s="5" t="str">
        <f>IF($B9="N/A","N/A",IF(C9&gt;7000,"No",IF(C9&lt;2000,"No","Yes")))</f>
        <v>No</v>
      </c>
      <c r="E9" s="64">
        <v>13136.196706000001</v>
      </c>
      <c r="F9" s="5" t="str">
        <f>IF($B9="N/A","N/A",IF(E9&gt;7000,"No",IF(E9&lt;2000,"No","Yes")))</f>
        <v>No</v>
      </c>
      <c r="G9" s="64">
        <v>13534.248186999999</v>
      </c>
      <c r="H9" s="5" t="str">
        <f>IF($B9="N/A","N/A",IF(G9&gt;7000,"No",IF(G9&lt;2000,"No","Yes")))</f>
        <v>No</v>
      </c>
      <c r="I9" s="6">
        <v>3.86</v>
      </c>
      <c r="J9" s="6">
        <v>3.03</v>
      </c>
      <c r="K9" s="111" t="str">
        <f t="shared" si="0"/>
        <v>Yes</v>
      </c>
    </row>
    <row r="10" spans="1:11" x14ac:dyDescent="0.25">
      <c r="A10" s="107" t="s">
        <v>822</v>
      </c>
      <c r="B10" s="22" t="s">
        <v>213</v>
      </c>
      <c r="C10" s="64">
        <v>2267.8730263000002</v>
      </c>
      <c r="D10" s="5" t="str">
        <f>IF($B10="N/A","N/A",IF(C10&gt;15,"No",IF(C10&lt;-15,"No","Yes")))</f>
        <v>N/A</v>
      </c>
      <c r="E10" s="64">
        <v>2339.0213979999999</v>
      </c>
      <c r="F10" s="5" t="str">
        <f>IF($B10="N/A","N/A",IF(E10&gt;15,"No",IF(E10&lt;-15,"No","Yes")))</f>
        <v>N/A</v>
      </c>
      <c r="G10" s="64">
        <v>2295.4403929</v>
      </c>
      <c r="H10" s="5" t="str">
        <f>IF($B10="N/A","N/A",IF(G10&gt;15,"No",IF(G10&lt;-15,"No","Yes")))</f>
        <v>N/A</v>
      </c>
      <c r="I10" s="6">
        <v>3.137</v>
      </c>
      <c r="J10" s="6">
        <v>-1.86</v>
      </c>
      <c r="K10" s="111" t="str">
        <f t="shared" si="0"/>
        <v>Yes</v>
      </c>
    </row>
    <row r="11" spans="1:11" x14ac:dyDescent="0.25">
      <c r="A11" s="107" t="s">
        <v>309</v>
      </c>
      <c r="B11" s="22" t="s">
        <v>219</v>
      </c>
      <c r="C11" s="5">
        <v>1.3470083068000001</v>
      </c>
      <c r="D11" s="5" t="str">
        <f>IF($B11="N/A","N/A",IF(C11&gt;10,"No",IF(C11&lt;=0,"No","Yes")))</f>
        <v>Yes</v>
      </c>
      <c r="E11" s="5">
        <v>1.6333761631999999</v>
      </c>
      <c r="F11" s="5" t="str">
        <f>IF($B11="N/A","N/A",IF(E11&gt;10,"No",IF(E11&lt;=0,"No","Yes")))</f>
        <v>Yes</v>
      </c>
      <c r="G11" s="5">
        <v>0.97778621610000005</v>
      </c>
      <c r="H11" s="5" t="str">
        <f>IF($B11="N/A","N/A",IF(G11&gt;10,"No",IF(G11&lt;=0,"No","Yes")))</f>
        <v>Yes</v>
      </c>
      <c r="I11" s="6">
        <v>21.26</v>
      </c>
      <c r="J11" s="6">
        <v>-40.1</v>
      </c>
      <c r="K11" s="111" t="str">
        <f t="shared" si="0"/>
        <v>No</v>
      </c>
    </row>
    <row r="12" spans="1:11" x14ac:dyDescent="0.25">
      <c r="A12" s="107" t="s">
        <v>823</v>
      </c>
      <c r="B12" s="22" t="s">
        <v>213</v>
      </c>
      <c r="C12" s="64">
        <v>7258.6857888000004</v>
      </c>
      <c r="D12" s="5" t="str">
        <f>IF($B12="N/A","N/A",IF(C12&gt;15,"No",IF(C12&lt;-15,"No","Yes")))</f>
        <v>N/A</v>
      </c>
      <c r="E12" s="64">
        <v>6238.7926103</v>
      </c>
      <c r="F12" s="5" t="str">
        <f>IF($B12="N/A","N/A",IF(E12&gt;15,"No",IF(E12&lt;-15,"No","Yes")))</f>
        <v>N/A</v>
      </c>
      <c r="G12" s="64">
        <v>6928.6504854000004</v>
      </c>
      <c r="H12" s="5" t="str">
        <f>IF($B12="N/A","N/A",IF(G12&gt;15,"No",IF(G12&lt;-15,"No","Yes")))</f>
        <v>N/A</v>
      </c>
      <c r="I12" s="6">
        <v>-14.1</v>
      </c>
      <c r="J12" s="6">
        <v>11.06</v>
      </c>
      <c r="K12" s="111" t="str">
        <f t="shared" si="0"/>
        <v>Yes</v>
      </c>
    </row>
    <row r="13" spans="1:11" x14ac:dyDescent="0.25">
      <c r="A13" s="107" t="s">
        <v>310</v>
      </c>
      <c r="B13" s="22" t="s">
        <v>214</v>
      </c>
      <c r="C13" s="4">
        <v>99.773449710999998</v>
      </c>
      <c r="D13" s="5" t="str">
        <f>IF($B13="N/A","N/A",IF(C13&gt;100,"No",IF(C13&lt;95,"No","Yes")))</f>
        <v>Yes</v>
      </c>
      <c r="E13" s="4">
        <v>99.807265505999993</v>
      </c>
      <c r="F13" s="5" t="str">
        <f>IF($B13="N/A","N/A",IF(E13&gt;100,"No",IF(E13&lt;95,"No","Yes")))</f>
        <v>Yes</v>
      </c>
      <c r="G13" s="4">
        <v>99.783558002999996</v>
      </c>
      <c r="H13" s="5" t="str">
        <f>IF($B13="N/A","N/A",IF(G13&gt;100,"No",IF(G13&lt;95,"No","Yes")))</f>
        <v>Yes</v>
      </c>
      <c r="I13" s="6">
        <v>3.39E-2</v>
      </c>
      <c r="J13" s="6">
        <v>-2.4E-2</v>
      </c>
      <c r="K13" s="111" t="str">
        <f t="shared" si="0"/>
        <v>Yes</v>
      </c>
    </row>
    <row r="14" spans="1:11" x14ac:dyDescent="0.25">
      <c r="A14" s="107" t="s">
        <v>824</v>
      </c>
      <c r="B14" s="22" t="s">
        <v>220</v>
      </c>
      <c r="C14" s="4">
        <v>1.1191473632</v>
      </c>
      <c r="D14" s="5" t="str">
        <f>IF($B14="N/A","N/A",IF(C14&gt;1,"Yes","No"))</f>
        <v>Yes</v>
      </c>
      <c r="E14" s="4">
        <v>1.1218327579</v>
      </c>
      <c r="F14" s="5" t="str">
        <f>IF($B14="N/A","N/A",IF(E14&gt;1,"Yes","No"))</f>
        <v>Yes</v>
      </c>
      <c r="G14" s="4">
        <v>1.119910191</v>
      </c>
      <c r="H14" s="5" t="str">
        <f>IF($B14="N/A","N/A",IF(G14&gt;1,"Yes","No"))</f>
        <v>Yes</v>
      </c>
      <c r="I14" s="6">
        <v>0.24</v>
      </c>
      <c r="J14" s="6">
        <v>-0.17100000000000001</v>
      </c>
      <c r="K14" s="111" t="str">
        <f t="shared" si="0"/>
        <v>Yes</v>
      </c>
    </row>
    <row r="15" spans="1:11" x14ac:dyDescent="0.25">
      <c r="A15" s="107" t="s">
        <v>311</v>
      </c>
      <c r="B15" s="22" t="s">
        <v>214</v>
      </c>
      <c r="C15" s="4">
        <v>95.335522733999994</v>
      </c>
      <c r="D15" s="5" t="str">
        <f>IF($B15="N/A","N/A",IF(C15&gt;100,"No",IF(C15&lt;95,"No","Yes")))</f>
        <v>Yes</v>
      </c>
      <c r="E15" s="4">
        <v>96.193980453999998</v>
      </c>
      <c r="F15" s="5" t="str">
        <f>IF($B15="N/A","N/A",IF(E15&gt;100,"No",IF(E15&lt;95,"No","Yes")))</f>
        <v>Yes</v>
      </c>
      <c r="G15" s="4">
        <v>94.233909245999996</v>
      </c>
      <c r="H15" s="5" t="str">
        <f>IF($B15="N/A","N/A",IF(G15&gt;100,"No",IF(G15&lt;95,"No","Yes")))</f>
        <v>No</v>
      </c>
      <c r="I15" s="6">
        <v>0.90049999999999997</v>
      </c>
      <c r="J15" s="6">
        <v>-2.04</v>
      </c>
      <c r="K15" s="111" t="str">
        <f t="shared" si="0"/>
        <v>Yes</v>
      </c>
    </row>
    <row r="16" spans="1:11" x14ac:dyDescent="0.25">
      <c r="A16" s="107" t="s">
        <v>825</v>
      </c>
      <c r="B16" s="22" t="s">
        <v>221</v>
      </c>
      <c r="C16" s="4">
        <v>9.6152896748999996</v>
      </c>
      <c r="D16" s="5" t="str">
        <f>IF($B16="N/A","N/A",IF(C16&gt;3,"Yes","No"))</f>
        <v>Yes</v>
      </c>
      <c r="E16" s="4">
        <v>9.7090728785000007</v>
      </c>
      <c r="F16" s="5" t="str">
        <f>IF($B16="N/A","N/A",IF(E16&gt;3,"Yes","No"))</f>
        <v>Yes</v>
      </c>
      <c r="G16" s="4">
        <v>9.5914210303999994</v>
      </c>
      <c r="H16" s="5" t="str">
        <f>IF($B16="N/A","N/A",IF(G16&gt;3,"Yes","No"))</f>
        <v>Yes</v>
      </c>
      <c r="I16" s="6">
        <v>0.97540000000000004</v>
      </c>
      <c r="J16" s="6">
        <v>-1.21</v>
      </c>
      <c r="K16" s="111" t="str">
        <f t="shared" si="0"/>
        <v>Yes</v>
      </c>
    </row>
    <row r="17" spans="1:11" x14ac:dyDescent="0.25">
      <c r="A17" s="107" t="s">
        <v>826</v>
      </c>
      <c r="B17" s="22" t="s">
        <v>222</v>
      </c>
      <c r="C17" s="4">
        <v>4.7080259922999996</v>
      </c>
      <c r="D17" s="5" t="str">
        <f>IF($B17="N/A","N/A",IF(C17&gt;=8,"No",IF(C17&lt;2,"No","Yes")))</f>
        <v>Yes</v>
      </c>
      <c r="E17" s="4">
        <v>4.7423198224999998</v>
      </c>
      <c r="F17" s="5" t="str">
        <f>IF($B17="N/A","N/A",IF(E17&gt;=8,"No",IF(E17&lt;2,"No","Yes")))</f>
        <v>Yes</v>
      </c>
      <c r="G17" s="4">
        <v>4.8871029031999997</v>
      </c>
      <c r="H17" s="5" t="str">
        <f>IF($B17="N/A","N/A",IF(G17&gt;=8,"No",IF(G17&lt;2,"No","Yes")))</f>
        <v>Yes</v>
      </c>
      <c r="I17" s="6">
        <v>0.72840000000000005</v>
      </c>
      <c r="J17" s="6">
        <v>3.0529999999999999</v>
      </c>
      <c r="K17" s="111" t="str">
        <f t="shared" si="0"/>
        <v>Yes</v>
      </c>
    </row>
    <row r="18" spans="1:11" x14ac:dyDescent="0.25">
      <c r="A18" s="107" t="s">
        <v>827</v>
      </c>
      <c r="B18" s="22" t="s">
        <v>222</v>
      </c>
      <c r="C18" s="4">
        <v>5.5884496232999998</v>
      </c>
      <c r="D18" s="5" t="str">
        <f>IF($B18="N/A","N/A",IF(C18&gt;=8,"No",IF(C18&lt;2,"No","Yes")))</f>
        <v>Yes</v>
      </c>
      <c r="E18" s="4">
        <v>5.6261922874000003</v>
      </c>
      <c r="F18" s="5" t="str">
        <f>IF($B18="N/A","N/A",IF(E18&gt;=8,"No",IF(E18&lt;2,"No","Yes")))</f>
        <v>Yes</v>
      </c>
      <c r="G18" s="4">
        <v>5.9075081816999999</v>
      </c>
      <c r="H18" s="5" t="str">
        <f>IF($B18="N/A","N/A",IF(G18&gt;=8,"No",IF(G18&lt;2,"No","Yes")))</f>
        <v>Yes</v>
      </c>
      <c r="I18" s="6">
        <v>0.6754</v>
      </c>
      <c r="J18" s="6">
        <v>5</v>
      </c>
      <c r="K18" s="111" t="str">
        <f t="shared" si="0"/>
        <v>Yes</v>
      </c>
    </row>
    <row r="19" spans="1:11" x14ac:dyDescent="0.25">
      <c r="A19" s="107" t="s">
        <v>312</v>
      </c>
      <c r="B19" s="22" t="s">
        <v>223</v>
      </c>
      <c r="C19" s="4">
        <v>100</v>
      </c>
      <c r="D19" s="5" t="str">
        <f>IF(OR($B19="N/A",$C19="N/A"),"N/A",IF(C19&gt;100,"No",IF(C19&lt;98,"No","Yes")))</f>
        <v>Yes</v>
      </c>
      <c r="E19" s="4">
        <v>100</v>
      </c>
      <c r="F19" s="5" t="str">
        <f>IF(OR($B19="N/A",$E19="N/A"),"N/A",IF(E19&gt;100,"No",IF(E19&lt;98,"No","Yes")))</f>
        <v>Yes</v>
      </c>
      <c r="G19" s="4">
        <v>100</v>
      </c>
      <c r="H19" s="5" t="str">
        <f>IF($B19="N/A","N/A",IF(G19&gt;100,"No",IF(G19&lt;98,"No","Yes")))</f>
        <v>Yes</v>
      </c>
      <c r="I19" s="6">
        <v>0</v>
      </c>
      <c r="J19" s="6">
        <v>0</v>
      </c>
      <c r="K19" s="111" t="str">
        <f t="shared" si="0"/>
        <v>Yes</v>
      </c>
    </row>
    <row r="20" spans="1:11" x14ac:dyDescent="0.25">
      <c r="A20" s="107" t="s">
        <v>31</v>
      </c>
      <c r="B20" s="38" t="s">
        <v>214</v>
      </c>
      <c r="C20" s="4">
        <v>89.350380217999998</v>
      </c>
      <c r="D20" s="5" t="str">
        <f>IF($B20="N/A","N/A",IF(C20&gt;100,"No",IF(C20&lt;95,"No","Yes")))</f>
        <v>No</v>
      </c>
      <c r="E20" s="4">
        <v>92.489195187000007</v>
      </c>
      <c r="F20" s="5" t="str">
        <f>IF($B20="N/A","N/A",IF(E20&gt;100,"No",IF(E20&lt;95,"No","Yes")))</f>
        <v>No</v>
      </c>
      <c r="G20" s="4">
        <v>91.765711030999995</v>
      </c>
      <c r="H20" s="5" t="str">
        <f>IF($B20="N/A","N/A",IF(G20&gt;100,"No",IF(G20&lt;95,"No","Yes")))</f>
        <v>No</v>
      </c>
      <c r="I20" s="6">
        <v>3.5129999999999999</v>
      </c>
      <c r="J20" s="6">
        <v>-0.78200000000000003</v>
      </c>
      <c r="K20" s="111" t="str">
        <f t="shared" si="0"/>
        <v>Yes</v>
      </c>
    </row>
    <row r="21" spans="1:11" x14ac:dyDescent="0.25">
      <c r="A21" s="107" t="s">
        <v>313</v>
      </c>
      <c r="B21" s="22" t="s">
        <v>214</v>
      </c>
      <c r="C21" s="4">
        <v>100</v>
      </c>
      <c r="D21" s="5" t="str">
        <f>IF($B21="N/A","N/A",IF(C21&gt;100,"No",IF(C21&lt;95,"No","Yes")))</f>
        <v>Yes</v>
      </c>
      <c r="E21" s="4">
        <v>100</v>
      </c>
      <c r="F21" s="5" t="str">
        <f>IF($B21="N/A","N/A",IF(E21&gt;100,"No",IF(E21&lt;95,"No","Yes")))</f>
        <v>Yes</v>
      </c>
      <c r="G21" s="4">
        <v>100</v>
      </c>
      <c r="H21" s="5" t="str">
        <f>IF($B21="N/A","N/A",IF(G21&gt;100,"No",IF(G21&lt;95,"No","Yes")))</f>
        <v>Yes</v>
      </c>
      <c r="I21" s="6">
        <v>0</v>
      </c>
      <c r="J21" s="6">
        <v>0</v>
      </c>
      <c r="K21" s="111" t="str">
        <f t="shared" si="0"/>
        <v>Yes</v>
      </c>
    </row>
    <row r="22" spans="1:11" x14ac:dyDescent="0.25">
      <c r="A22" s="107" t="s">
        <v>1696</v>
      </c>
      <c r="B22" s="22" t="s">
        <v>224</v>
      </c>
      <c r="C22" s="4">
        <v>0</v>
      </c>
      <c r="D22" s="5" t="str">
        <f>IF($B22="N/A","N/A",IF(C22&gt;5,"No",IF(C22&lt;=0,"No","Yes")))</f>
        <v>No</v>
      </c>
      <c r="E22" s="4">
        <v>0</v>
      </c>
      <c r="F22" s="5" t="str">
        <f>IF($B22="N/A","N/A",IF(E22&gt;5,"No",IF(E22&lt;=0,"No","Yes")))</f>
        <v>No</v>
      </c>
      <c r="G22" s="4">
        <v>0</v>
      </c>
      <c r="H22" s="5" t="str">
        <f>IF($B22="N/A","N/A",IF(G22&gt;5,"No",IF(G22&lt;=0,"No","Yes")))</f>
        <v>No</v>
      </c>
      <c r="I22" s="6" t="s">
        <v>1748</v>
      </c>
      <c r="J22" s="6" t="s">
        <v>1748</v>
      </c>
      <c r="K22" s="111" t="str">
        <f t="shared" si="0"/>
        <v>N/A</v>
      </c>
    </row>
    <row r="23" spans="1:11" x14ac:dyDescent="0.25">
      <c r="A23" s="107" t="s">
        <v>314</v>
      </c>
      <c r="B23" s="22" t="s">
        <v>223</v>
      </c>
      <c r="C23" s="4">
        <v>100</v>
      </c>
      <c r="D23" s="5" t="str">
        <f>IF($B23="N/A","N/A",IF(C23&gt;100,"No",IF(C23&lt;98,"No","Yes")))</f>
        <v>Yes</v>
      </c>
      <c r="E23" s="4">
        <v>100</v>
      </c>
      <c r="F23" s="5" t="str">
        <f>IF($B23="N/A","N/A",IF(E23&gt;100,"No",IF(E23&lt;98,"No","Yes")))</f>
        <v>Yes</v>
      </c>
      <c r="G23" s="4">
        <v>100</v>
      </c>
      <c r="H23" s="5" t="str">
        <f>IF($B23="N/A","N/A",IF(G23&gt;100,"No",IF(G23&lt;98,"No","Yes")))</f>
        <v>Yes</v>
      </c>
      <c r="I23" s="6">
        <v>0</v>
      </c>
      <c r="J23" s="6">
        <v>0</v>
      </c>
      <c r="K23" s="111" t="str">
        <f t="shared" si="0"/>
        <v>Yes</v>
      </c>
    </row>
    <row r="24" spans="1:11" x14ac:dyDescent="0.25">
      <c r="A24" s="107" t="s">
        <v>828</v>
      </c>
      <c r="B24" s="22" t="s">
        <v>225</v>
      </c>
      <c r="C24" s="4">
        <v>3.8638239580999998</v>
      </c>
      <c r="D24" s="5" t="str">
        <f>IF($B24="N/A","N/A",IF(C24&gt;=2,"Yes","No"))</f>
        <v>Yes</v>
      </c>
      <c r="E24" s="4">
        <v>4.1482887513</v>
      </c>
      <c r="F24" s="5" t="str">
        <f>IF($B24="N/A","N/A",IF(E24&gt;=2,"Yes","No"))</f>
        <v>Yes</v>
      </c>
      <c r="G24" s="4">
        <v>4.0056198974999999</v>
      </c>
      <c r="H24" s="5" t="str">
        <f>IF($B24="N/A","N/A",IF(G24&gt;=2,"Yes","No"))</f>
        <v>Yes</v>
      </c>
      <c r="I24" s="6">
        <v>7.3620000000000001</v>
      </c>
      <c r="J24" s="6">
        <v>-3.44</v>
      </c>
      <c r="K24" s="111" t="str">
        <f t="shared" si="0"/>
        <v>Yes</v>
      </c>
    </row>
    <row r="25" spans="1:11" x14ac:dyDescent="0.25">
      <c r="A25" s="107" t="s">
        <v>829</v>
      </c>
      <c r="B25" s="22" t="s">
        <v>226</v>
      </c>
      <c r="C25" s="4">
        <v>4.7768743085000001</v>
      </c>
      <c r="D25" s="5" t="str">
        <f>IF($B25="N/A","N/A",IF(C25&gt;30,"No",IF(C25&lt;5,"No","Yes")))</f>
        <v>No</v>
      </c>
      <c r="E25" s="4">
        <v>4.9195966203000001</v>
      </c>
      <c r="F25" s="5" t="str">
        <f>IF($B25="N/A","N/A",IF(E25&gt;30,"No",IF(E25&lt;5,"No","Yes")))</f>
        <v>No</v>
      </c>
      <c r="G25" s="4">
        <v>4.9250047465</v>
      </c>
      <c r="H25" s="5" t="str">
        <f>IF($B25="N/A","N/A",IF(G25&gt;30,"No",IF(G25&lt;5,"No","Yes")))</f>
        <v>No</v>
      </c>
      <c r="I25" s="6">
        <v>2.988</v>
      </c>
      <c r="J25" s="6">
        <v>0.1099</v>
      </c>
      <c r="K25" s="111" t="str">
        <f t="shared" si="0"/>
        <v>Yes</v>
      </c>
    </row>
    <row r="26" spans="1:11" x14ac:dyDescent="0.25">
      <c r="A26" s="107" t="s">
        <v>830</v>
      </c>
      <c r="B26" s="22" t="s">
        <v>227</v>
      </c>
      <c r="C26" s="4">
        <v>20.735498147000001</v>
      </c>
      <c r="D26" s="5" t="str">
        <f>IF($B26="N/A","N/A",IF(C26&gt;75,"No",IF(C26&lt;15,"No","Yes")))</f>
        <v>Yes</v>
      </c>
      <c r="E26" s="4">
        <v>20.209866449</v>
      </c>
      <c r="F26" s="5" t="str">
        <f>IF($B26="N/A","N/A",IF(E26&gt;75,"No",IF(E26&lt;15,"No","Yes")))</f>
        <v>Yes</v>
      </c>
      <c r="G26" s="4">
        <v>19.658249477999998</v>
      </c>
      <c r="H26" s="5" t="str">
        <f>IF($B26="N/A","N/A",IF(G26&gt;75,"No",IF(G26&lt;15,"No","Yes")))</f>
        <v>Yes</v>
      </c>
      <c r="I26" s="6">
        <v>-2.5299999999999998</v>
      </c>
      <c r="J26" s="6">
        <v>-2.73</v>
      </c>
      <c r="K26" s="111" t="str">
        <f t="shared" si="0"/>
        <v>Yes</v>
      </c>
    </row>
    <row r="27" spans="1:11" x14ac:dyDescent="0.25">
      <c r="A27" s="107" t="s">
        <v>831</v>
      </c>
      <c r="B27" s="22" t="s">
        <v>228</v>
      </c>
      <c r="C27" s="4">
        <v>74.487627544000006</v>
      </c>
      <c r="D27" s="5" t="str">
        <f>IF($B27="N/A","N/A",IF(C27&gt;70,"No",IF(C27&lt;25,"No","Yes")))</f>
        <v>No</v>
      </c>
      <c r="E27" s="4">
        <v>74.870536931000004</v>
      </c>
      <c r="F27" s="5" t="str">
        <f>IF($B27="N/A","N/A",IF(E27&gt;70,"No",IF(E27&lt;25,"No","Yes")))</f>
        <v>No</v>
      </c>
      <c r="G27" s="4">
        <v>75.416745775999999</v>
      </c>
      <c r="H27" s="5" t="str">
        <f>IF($B27="N/A","N/A",IF(G27&gt;70,"No",IF(G27&lt;25,"No","Yes")))</f>
        <v>No</v>
      </c>
      <c r="I27" s="6">
        <v>0.5141</v>
      </c>
      <c r="J27" s="6">
        <v>0.72950000000000004</v>
      </c>
      <c r="K27" s="111" t="str">
        <f t="shared" si="0"/>
        <v>Yes</v>
      </c>
    </row>
    <row r="28" spans="1:11" x14ac:dyDescent="0.25">
      <c r="A28" s="107" t="s">
        <v>318</v>
      </c>
      <c r="B28" s="22" t="s">
        <v>229</v>
      </c>
      <c r="C28" s="4">
        <v>50.757801935000003</v>
      </c>
      <c r="D28" s="5" t="str">
        <f>IF($B28="N/A","N/A",IF(C28&gt;70,"No",IF(C28&lt;35,"No","Yes")))</f>
        <v>Yes</v>
      </c>
      <c r="E28" s="4">
        <v>53.282326830999999</v>
      </c>
      <c r="F28" s="5" t="str">
        <f>IF($B28="N/A","N/A",IF(E28&gt;70,"No",IF(E28&lt;35,"No","Yes")))</f>
        <v>Yes</v>
      </c>
      <c r="G28" s="4">
        <v>51.995443326</v>
      </c>
      <c r="H28" s="5" t="str">
        <f>IF($B28="N/A","N/A",IF(G28&gt;70,"No",IF(G28&lt;35,"No","Yes")))</f>
        <v>Yes</v>
      </c>
      <c r="I28" s="6">
        <v>4.9740000000000002</v>
      </c>
      <c r="J28" s="6">
        <v>-2.42</v>
      </c>
      <c r="K28" s="111" t="str">
        <f t="shared" si="0"/>
        <v>Yes</v>
      </c>
    </row>
    <row r="29" spans="1:11" x14ac:dyDescent="0.25">
      <c r="A29" s="107" t="s">
        <v>832</v>
      </c>
      <c r="B29" s="22" t="s">
        <v>220</v>
      </c>
      <c r="C29" s="4">
        <v>2.1042142411999998</v>
      </c>
      <c r="D29" s="5" t="str">
        <f>IF($B29="N/A","N/A",IF(C29&gt;1,"Yes","No"))</f>
        <v>Yes</v>
      </c>
      <c r="E29" s="4">
        <v>2.1250685082</v>
      </c>
      <c r="F29" s="5" t="str">
        <f>IF($B29="N/A","N/A",IF(E29&gt;1,"Yes","No"))</f>
        <v>Yes</v>
      </c>
      <c r="G29" s="4">
        <v>2.1262688965000001</v>
      </c>
      <c r="H29" s="5" t="str">
        <f>IF($B29="N/A","N/A",IF(G29&gt;1,"Yes","No"))</f>
        <v>Yes</v>
      </c>
      <c r="I29" s="6">
        <v>0.99109999999999998</v>
      </c>
      <c r="J29" s="6">
        <v>5.6500000000000002E-2</v>
      </c>
      <c r="K29" s="111" t="str">
        <f t="shared" si="0"/>
        <v>Yes</v>
      </c>
    </row>
    <row r="30" spans="1:11" x14ac:dyDescent="0.25">
      <c r="A30" s="107" t="s">
        <v>319</v>
      </c>
      <c r="B30" s="22" t="s">
        <v>213</v>
      </c>
      <c r="C30" s="4">
        <v>0</v>
      </c>
      <c r="D30" s="5" t="str">
        <f>IF($B30="N/A","N/A",IF(C30&gt;15,"No",IF(C30&lt;-15,"No","Yes")))</f>
        <v>N/A</v>
      </c>
      <c r="E30" s="4">
        <v>0</v>
      </c>
      <c r="F30" s="5" t="str">
        <f>IF($B30="N/A","N/A",IF(E30&gt;15,"No",IF(E30&lt;-15,"No","Yes")))</f>
        <v>N/A</v>
      </c>
      <c r="G30" s="4">
        <v>0</v>
      </c>
      <c r="H30" s="5" t="str">
        <f>IF($B30="N/A","N/A",IF(G30&gt;15,"No",IF(G30&lt;-15,"No","Yes")))</f>
        <v>N/A</v>
      </c>
      <c r="I30" s="6" t="s">
        <v>1748</v>
      </c>
      <c r="J30" s="6" t="s">
        <v>1748</v>
      </c>
      <c r="K30" s="111" t="str">
        <f t="shared" si="0"/>
        <v>N/A</v>
      </c>
    </row>
    <row r="31" spans="1:11" x14ac:dyDescent="0.25">
      <c r="A31" s="107" t="s">
        <v>833</v>
      </c>
      <c r="B31" s="22" t="s">
        <v>213</v>
      </c>
      <c r="C31" s="4">
        <v>100</v>
      </c>
      <c r="D31" s="5" t="str">
        <f>IF($B31="N/A","N/A",IF(C31&gt;15,"No",IF(C31&lt;-15,"No","Yes")))</f>
        <v>N/A</v>
      </c>
      <c r="E31" s="4">
        <v>99.989038692999998</v>
      </c>
      <c r="F31" s="5" t="str">
        <f>IF($B31="N/A","N/A",IF(E31&gt;15,"No",IF(E31&lt;-15,"No","Yes")))</f>
        <v>N/A</v>
      </c>
      <c r="G31" s="4">
        <v>100</v>
      </c>
      <c r="H31" s="5" t="str">
        <f>IF($B31="N/A","N/A",IF(G31&gt;15,"No",IF(G31&lt;-15,"No","Yes")))</f>
        <v>N/A</v>
      </c>
      <c r="I31" s="6">
        <v>-1.0999999999999999E-2</v>
      </c>
      <c r="J31" s="6">
        <v>1.0999999999999999E-2</v>
      </c>
      <c r="K31" s="111" t="str">
        <f t="shared" si="0"/>
        <v>Yes</v>
      </c>
    </row>
    <row r="32" spans="1:11" x14ac:dyDescent="0.25">
      <c r="A32" s="107" t="s">
        <v>320</v>
      </c>
      <c r="B32" s="22" t="s">
        <v>213</v>
      </c>
      <c r="C32" s="4" t="s">
        <v>1748</v>
      </c>
      <c r="D32" s="5" t="str">
        <f>IF($B32="N/A","N/A",IF(C32&gt;15,"No",IF(C32&lt;-15,"No","Yes")))</f>
        <v>N/A</v>
      </c>
      <c r="E32" s="4" t="s">
        <v>1748</v>
      </c>
      <c r="F32" s="5" t="str">
        <f>IF($B32="N/A","N/A",IF(E32&gt;15,"No",IF(E32&lt;-15,"No","Yes")))</f>
        <v>N/A</v>
      </c>
      <c r="G32" s="4" t="s">
        <v>1748</v>
      </c>
      <c r="H32" s="5" t="str">
        <f>IF($B32="N/A","N/A",IF(G32&gt;15,"No",IF(G32&lt;-15,"No","Yes")))</f>
        <v>N/A</v>
      </c>
      <c r="I32" s="6" t="s">
        <v>1748</v>
      </c>
      <c r="J32" s="6" t="s">
        <v>1748</v>
      </c>
      <c r="K32" s="111" t="str">
        <f t="shared" si="0"/>
        <v>N/A</v>
      </c>
    </row>
    <row r="33" spans="1:11" x14ac:dyDescent="0.25">
      <c r="A33" s="107" t="s">
        <v>321</v>
      </c>
      <c r="B33" s="22" t="s">
        <v>213</v>
      </c>
      <c r="C33" s="4">
        <v>100</v>
      </c>
      <c r="D33" s="5" t="str">
        <f>IF($B33="N/A","N/A",IF(C33&gt;15,"No",IF(C33&lt;-15,"No","Yes")))</f>
        <v>N/A</v>
      </c>
      <c r="E33" s="4">
        <v>100</v>
      </c>
      <c r="F33" s="5" t="str">
        <f>IF($B33="N/A","N/A",IF(E33&gt;15,"No",IF(E33&lt;-15,"No","Yes")))</f>
        <v>N/A</v>
      </c>
      <c r="G33" s="4">
        <v>99.996348499000007</v>
      </c>
      <c r="H33" s="5" t="str">
        <f>IF($B33="N/A","N/A",IF(G33&gt;15,"No",IF(G33&lt;-15,"No","Yes")))</f>
        <v>N/A</v>
      </c>
      <c r="I33" s="6">
        <v>0</v>
      </c>
      <c r="J33" s="6">
        <v>-4.0000000000000001E-3</v>
      </c>
      <c r="K33" s="111" t="str">
        <f t="shared" si="0"/>
        <v>Yes</v>
      </c>
    </row>
    <row r="34" spans="1:11" x14ac:dyDescent="0.25">
      <c r="A34" s="107" t="s">
        <v>322</v>
      </c>
      <c r="B34" s="22" t="s">
        <v>230</v>
      </c>
      <c r="C34" s="4">
        <v>0</v>
      </c>
      <c r="D34" s="5" t="str">
        <f>IF($B34="N/A","N/A",IF(C34&gt;=90,"Yes","No"))</f>
        <v>No</v>
      </c>
      <c r="E34" s="4">
        <v>0</v>
      </c>
      <c r="F34" s="5" t="str">
        <f>IF($B34="N/A","N/A",IF(E34&gt;=90,"Yes","No"))</f>
        <v>No</v>
      </c>
      <c r="G34" s="4">
        <v>0</v>
      </c>
      <c r="H34" s="5" t="str">
        <f>IF($B34="N/A","N/A",IF(G34&gt;=90,"Yes","No"))</f>
        <v>No</v>
      </c>
      <c r="I34" s="6" t="s">
        <v>1748</v>
      </c>
      <c r="J34" s="6" t="s">
        <v>1748</v>
      </c>
      <c r="K34" s="111" t="str">
        <f t="shared" si="0"/>
        <v>N/A</v>
      </c>
    </row>
    <row r="35" spans="1:11" x14ac:dyDescent="0.25">
      <c r="A35" s="107" t="s">
        <v>323</v>
      </c>
      <c r="B35" s="22" t="s">
        <v>213</v>
      </c>
      <c r="C35" s="4">
        <v>11.38546917</v>
      </c>
      <c r="D35" s="5" t="str">
        <f>IF($B35="N/A","N/A",IF(C35&gt;15,"No",IF(C35&lt;-15,"No","Yes")))</f>
        <v>N/A</v>
      </c>
      <c r="E35" s="4">
        <v>12.482965386</v>
      </c>
      <c r="F35" s="5" t="str">
        <f>IF($B35="N/A","N/A",IF(E35&gt;15,"No",IF(E35&lt;-15,"No","Yes")))</f>
        <v>N/A</v>
      </c>
      <c r="G35" s="4">
        <v>12.293525726</v>
      </c>
      <c r="H35" s="5" t="str">
        <f>IF($B35="N/A","N/A",IF(G35&gt;15,"No",IF(G35&lt;-15,"No","Yes")))</f>
        <v>N/A</v>
      </c>
      <c r="I35" s="6">
        <v>9.6389999999999993</v>
      </c>
      <c r="J35" s="6">
        <v>-1.52</v>
      </c>
      <c r="K35" s="111" t="str">
        <f t="shared" si="0"/>
        <v>Yes</v>
      </c>
    </row>
    <row r="36" spans="1:11" x14ac:dyDescent="0.25">
      <c r="A36" s="107" t="s">
        <v>1731</v>
      </c>
      <c r="B36" s="22" t="s">
        <v>213</v>
      </c>
      <c r="C36" s="4">
        <v>13.473595476</v>
      </c>
      <c r="D36" s="5" t="str">
        <f>IF($B36="N/A","N/A",IF(C36&gt;15,"No",IF(C36&lt;-15,"No","Yes")))</f>
        <v>N/A</v>
      </c>
      <c r="E36" s="4">
        <v>14.844449636</v>
      </c>
      <c r="F36" s="5" t="str">
        <f>IF($B36="N/A","N/A",IF(E36&gt;15,"No",IF(E36&lt;-15,"No","Yes")))</f>
        <v>N/A</v>
      </c>
      <c r="G36" s="4">
        <v>14.268084298</v>
      </c>
      <c r="H36" s="5" t="str">
        <f>IF($B36="N/A","N/A",IF(G36&gt;15,"No",IF(G36&lt;-15,"No","Yes")))</f>
        <v>N/A</v>
      </c>
      <c r="I36" s="6">
        <v>10.17</v>
      </c>
      <c r="J36" s="6">
        <v>-3.88</v>
      </c>
      <c r="K36" s="111" t="str">
        <f t="shared" si="0"/>
        <v>Yes</v>
      </c>
    </row>
    <row r="37" spans="1:11" x14ac:dyDescent="0.25">
      <c r="A37" s="107" t="s">
        <v>372</v>
      </c>
      <c r="B37" s="22" t="s">
        <v>231</v>
      </c>
      <c r="C37" s="4">
        <v>81.624839746000006</v>
      </c>
      <c r="D37" s="5" t="str">
        <f>IF($B37="N/A","N/A",IF(C37&gt;90,"No",IF(C37&lt;75,"No","Yes")))</f>
        <v>Yes</v>
      </c>
      <c r="E37" s="4">
        <v>81.711638049000001</v>
      </c>
      <c r="F37" s="5" t="str">
        <f>IF($B37="N/A","N/A",IF(E37&gt;90,"No",IF(E37&lt;75,"No","Yes")))</f>
        <v>Yes</v>
      </c>
      <c r="G37" s="4">
        <v>80.837288779000005</v>
      </c>
      <c r="H37" s="5" t="str">
        <f>IF($B37="N/A","N/A",IF(G37&gt;90,"No",IF(G37&lt;75,"No","Yes")))</f>
        <v>Yes</v>
      </c>
      <c r="I37" s="6">
        <v>0.10630000000000001</v>
      </c>
      <c r="J37" s="6">
        <v>-1.07</v>
      </c>
      <c r="K37" s="111" t="str">
        <f>IF(J37="Div by 0", "N/A", IF(J37="N/A","N/A", IF(J37&gt;30, "No", IF(J37&lt;-30, "No", "Yes"))))</f>
        <v>Yes</v>
      </c>
    </row>
    <row r="38" spans="1:11" x14ac:dyDescent="0.25">
      <c r="A38" s="107" t="s">
        <v>373</v>
      </c>
      <c r="B38" s="22" t="s">
        <v>232</v>
      </c>
      <c r="C38" s="4">
        <v>13.292706486</v>
      </c>
      <c r="D38" s="5" t="str">
        <f>IF($B38="N/A","N/A",IF(C38&gt;10,"No",IF(C38&lt;1,"No","Yes")))</f>
        <v>No</v>
      </c>
      <c r="E38" s="4">
        <v>12.652338122</v>
      </c>
      <c r="F38" s="5" t="str">
        <f>IF($B38="N/A","N/A",IF(E38&gt;10,"No",IF(E38&lt;1,"No","Yes")))</f>
        <v>No</v>
      </c>
      <c r="G38" s="4">
        <v>12.844123789999999</v>
      </c>
      <c r="H38" s="5" t="str">
        <f>IF($B38="N/A","N/A",IF(G38&gt;10,"No",IF(G38&lt;1,"No","Yes")))</f>
        <v>No</v>
      </c>
      <c r="I38" s="6">
        <v>-4.82</v>
      </c>
      <c r="J38" s="6">
        <v>1.516</v>
      </c>
      <c r="K38" s="111" t="str">
        <f>IF(J38="Div by 0", "N/A", IF(J38="N/A","N/A", IF(J38&gt;30, "No", IF(J38&lt;-30, "No", "Yes"))))</f>
        <v>Yes</v>
      </c>
    </row>
    <row r="39" spans="1:11" x14ac:dyDescent="0.25">
      <c r="A39" s="107" t="s">
        <v>374</v>
      </c>
      <c r="B39" s="22" t="s">
        <v>233</v>
      </c>
      <c r="C39" s="4">
        <v>2.4393670641999998</v>
      </c>
      <c r="D39" s="5" t="str">
        <f>IF($B39="N/A","N/A",IF(C39&gt;2,"No",IF(C39&lt;=0,"No","Yes")))</f>
        <v>No</v>
      </c>
      <c r="E39" s="4">
        <v>2.7196978546000001</v>
      </c>
      <c r="F39" s="5" t="str">
        <f>IF($B39="N/A","N/A",IF(E39&gt;2,"No",IF(E39&lt;=0,"No","Yes")))</f>
        <v>No</v>
      </c>
      <c r="G39" s="4">
        <v>3.5485095879999999</v>
      </c>
      <c r="H39" s="5" t="str">
        <f>IF($B39="N/A","N/A",IF(G39&gt;2,"No",IF(G39&lt;=0,"No","Yes")))</f>
        <v>No</v>
      </c>
      <c r="I39" s="6">
        <v>11.49</v>
      </c>
      <c r="J39" s="6">
        <v>30.47</v>
      </c>
      <c r="K39" s="111" t="str">
        <f>IF(J39="Div by 0", "N/A", IF(J39="N/A","N/A", IF(J39&gt;30, "No", IF(J39&lt;-30, "No", "Yes"))))</f>
        <v>No</v>
      </c>
    </row>
    <row r="40" spans="1:11" x14ac:dyDescent="0.25">
      <c r="A40" s="123" t="s">
        <v>375</v>
      </c>
      <c r="B40" s="119" t="s">
        <v>234</v>
      </c>
      <c r="C40" s="124">
        <v>1.1257266292999999</v>
      </c>
      <c r="D40" s="120" t="str">
        <f>IF($B40="N/A","N/A",IF(C40&gt;3,"No",IF(C40&lt;=0,"No","Yes")))</f>
        <v>Yes</v>
      </c>
      <c r="E40" s="124">
        <v>1.2187049799</v>
      </c>
      <c r="F40" s="120" t="str">
        <f>IF($B40="N/A","N/A",IF(E40&gt;3,"No",IF(E40&lt;=0,"No","Yes")))</f>
        <v>Yes</v>
      </c>
      <c r="G40" s="124">
        <v>1.1657490032</v>
      </c>
      <c r="H40" s="120" t="str">
        <f>IF($B40="N/A","N/A",IF(G40&gt;3,"No",IF(G40&lt;=0,"No","Yes")))</f>
        <v>Yes</v>
      </c>
      <c r="I40" s="121">
        <v>8.2590000000000003</v>
      </c>
      <c r="J40" s="121">
        <v>-4.3499999999999996</v>
      </c>
      <c r="K40" s="122" t="str">
        <f>IF(J40="Div by 0", "N/A", IF(J40="N/A","N/A", IF(J40&gt;30, "No", IF(J40&lt;-30, "No", "Yes"))))</f>
        <v>Yes</v>
      </c>
    </row>
    <row r="41" spans="1:11" s="83" customFormat="1" x14ac:dyDescent="0.25">
      <c r="A41" s="200" t="s">
        <v>1633</v>
      </c>
      <c r="B41" s="201"/>
      <c r="C41" s="201"/>
      <c r="D41" s="201"/>
      <c r="E41" s="201"/>
      <c r="F41" s="201"/>
      <c r="G41" s="201"/>
      <c r="H41" s="201"/>
      <c r="I41" s="201"/>
      <c r="J41" s="201"/>
      <c r="K41" s="202"/>
    </row>
    <row r="42" spans="1:11" ht="16.5" customHeight="1" x14ac:dyDescent="0.25">
      <c r="A42" s="192" t="s">
        <v>1631</v>
      </c>
      <c r="B42" s="193"/>
      <c r="C42" s="193"/>
      <c r="D42" s="193"/>
      <c r="E42" s="193"/>
      <c r="F42" s="193"/>
      <c r="G42" s="193"/>
      <c r="H42" s="193"/>
      <c r="I42" s="193"/>
      <c r="J42" s="193"/>
      <c r="K42" s="194"/>
    </row>
    <row r="43" spans="1:11" x14ac:dyDescent="0.25">
      <c r="A43" s="195" t="s">
        <v>1732</v>
      </c>
      <c r="B43" s="195"/>
      <c r="C43" s="195"/>
      <c r="D43" s="195"/>
      <c r="E43" s="195"/>
      <c r="F43" s="195"/>
      <c r="G43" s="195"/>
      <c r="H43" s="195"/>
      <c r="I43" s="195"/>
      <c r="J43" s="195"/>
      <c r="K43" s="196"/>
    </row>
  </sheetData>
  <mergeCells count="7">
    <mergeCell ref="A43:K43"/>
    <mergeCell ref="A1:K1"/>
    <mergeCell ref="A2:K2"/>
    <mergeCell ref="A4:K4"/>
    <mergeCell ref="A42:K42"/>
    <mergeCell ref="A41:K41"/>
    <mergeCell ref="A3:K3"/>
  </mergeCells>
  <phoneticPr fontId="0" type="noConversion"/>
  <printOptions headings="1"/>
  <pageMargins left="0.75" right="0.75" top="1" bottom="0.75" header="0.5" footer="0.5"/>
  <pageSetup scale="56" fitToHeight="3" orientation="landscape" useFirstPageNumber="1" r:id="rId1"/>
  <headerFooter alignWithMargins="0">
    <oddFooter>&amp;R&amp;A Page &amp;P</oddFooter>
  </headerFooter>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42"/>
  <sheetViews>
    <sheetView showGridLines="0" zoomScaleNormal="100" workbookViewId="0">
      <pane xSplit="2" ySplit="5" topLeftCell="F1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25"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83" t="s">
        <v>1729</v>
      </c>
      <c r="B1" s="184"/>
      <c r="C1" s="184"/>
      <c r="D1" s="184"/>
      <c r="E1" s="184"/>
      <c r="F1" s="184"/>
      <c r="G1" s="184"/>
      <c r="H1" s="184"/>
      <c r="I1" s="184"/>
      <c r="J1" s="184"/>
      <c r="K1" s="185"/>
    </row>
    <row r="2" spans="1:11" ht="13" x14ac:dyDescent="0.3">
      <c r="A2" s="189" t="s">
        <v>1575</v>
      </c>
      <c r="B2" s="190"/>
      <c r="C2" s="190"/>
      <c r="D2" s="190"/>
      <c r="E2" s="190"/>
      <c r="F2" s="190"/>
      <c r="G2" s="190"/>
      <c r="H2" s="190"/>
      <c r="I2" s="190"/>
      <c r="J2" s="190"/>
      <c r="K2" s="191"/>
    </row>
    <row r="3" spans="1:11" ht="13" x14ac:dyDescent="0.3">
      <c r="A3" s="189" t="s">
        <v>1747</v>
      </c>
      <c r="B3" s="190"/>
      <c r="C3" s="190"/>
      <c r="D3" s="190"/>
      <c r="E3" s="190"/>
      <c r="F3" s="190"/>
      <c r="G3" s="190"/>
      <c r="H3" s="190"/>
      <c r="I3" s="190"/>
      <c r="J3" s="190"/>
      <c r="K3" s="191"/>
    </row>
    <row r="4" spans="1:11" ht="13" x14ac:dyDescent="0.3">
      <c r="A4" s="186" t="s">
        <v>648</v>
      </c>
      <c r="B4" s="187"/>
      <c r="C4" s="187"/>
      <c r="D4" s="187"/>
      <c r="E4" s="187"/>
      <c r="F4" s="187"/>
      <c r="G4" s="187"/>
      <c r="H4" s="187"/>
      <c r="I4" s="187"/>
      <c r="J4" s="187"/>
      <c r="K4" s="188"/>
    </row>
    <row r="5" spans="1:11" s="14" customFormat="1" ht="52" x14ac:dyDescent="0.3">
      <c r="A5" s="114" t="s">
        <v>11</v>
      </c>
      <c r="B5" s="115" t="s">
        <v>212</v>
      </c>
      <c r="C5" s="115" t="s">
        <v>649</v>
      </c>
      <c r="D5" s="115" t="s">
        <v>1724</v>
      </c>
      <c r="E5" s="115" t="s">
        <v>1694</v>
      </c>
      <c r="F5" s="115" t="s">
        <v>1721</v>
      </c>
      <c r="G5" s="115" t="s">
        <v>1718</v>
      </c>
      <c r="H5" s="115" t="s">
        <v>1719</v>
      </c>
      <c r="I5" s="116" t="s">
        <v>1725</v>
      </c>
      <c r="J5" s="116" t="s">
        <v>1722</v>
      </c>
      <c r="K5" s="117" t="s">
        <v>650</v>
      </c>
    </row>
    <row r="6" spans="1:11" x14ac:dyDescent="0.25">
      <c r="A6" s="107" t="s">
        <v>301</v>
      </c>
      <c r="B6" s="22" t="s">
        <v>213</v>
      </c>
      <c r="C6" s="23">
        <v>32016</v>
      </c>
      <c r="D6" s="5" t="str">
        <f>IF($B6="N/A","N/A",IF(C6&gt;15,"No",IF(C6&lt;-15,"No","Yes")))</f>
        <v>N/A</v>
      </c>
      <c r="E6" s="23">
        <v>31724</v>
      </c>
      <c r="F6" s="5" t="str">
        <f>IF($B6="N/A","N/A",IF(E6&gt;15,"No",IF(E6&lt;-15,"No","Yes")))</f>
        <v>N/A</v>
      </c>
      <c r="G6" s="23">
        <v>31640</v>
      </c>
      <c r="H6" s="5" t="str">
        <f>IF($B6="N/A","N/A",IF(G6&gt;15,"No",IF(G6&lt;-15,"No","Yes")))</f>
        <v>N/A</v>
      </c>
      <c r="I6" s="6">
        <v>-0.91200000000000003</v>
      </c>
      <c r="J6" s="6">
        <v>-0.26500000000000001</v>
      </c>
      <c r="K6" s="111" t="str">
        <f t="shared" ref="K6:K31" si="0">IF(J6="Div by 0", "N/A", IF(J6="N/A","N/A", IF(J6&gt;30, "No", IF(J6&lt;-30, "No", "Yes"))))</f>
        <v>Yes</v>
      </c>
    </row>
    <row r="7" spans="1:11" x14ac:dyDescent="0.25">
      <c r="A7" s="107" t="s">
        <v>307</v>
      </c>
      <c r="B7" s="22" t="s">
        <v>213</v>
      </c>
      <c r="C7" s="4">
        <v>100</v>
      </c>
      <c r="D7" s="5" t="str">
        <f>IF($B7="N/A","N/A",IF(C7&gt;15,"No",IF(C7&lt;-15,"No","Yes")))</f>
        <v>N/A</v>
      </c>
      <c r="E7" s="4">
        <v>100</v>
      </c>
      <c r="F7" s="5" t="str">
        <f>IF($B7="N/A","N/A",IF(E7&gt;15,"No",IF(E7&lt;-15,"No","Yes")))</f>
        <v>N/A</v>
      </c>
      <c r="G7" s="4">
        <v>100</v>
      </c>
      <c r="H7" s="5" t="str">
        <f>IF($B7="N/A","N/A",IF(G7&gt;15,"No",IF(G7&lt;-15,"No","Yes")))</f>
        <v>N/A</v>
      </c>
      <c r="I7" s="6">
        <v>0</v>
      </c>
      <c r="J7" s="6">
        <v>0</v>
      </c>
      <c r="K7" s="111" t="str">
        <f t="shared" si="0"/>
        <v>Yes</v>
      </c>
    </row>
    <row r="8" spans="1:11" x14ac:dyDescent="0.25">
      <c r="A8" s="107" t="s">
        <v>308</v>
      </c>
      <c r="B8" s="22" t="s">
        <v>217</v>
      </c>
      <c r="C8" s="4">
        <v>0</v>
      </c>
      <c r="D8" s="5" t="str">
        <f>IF($B8="N/A","N/A",IF(C8=0,"Yes","No"))</f>
        <v>Yes</v>
      </c>
      <c r="E8" s="4">
        <v>0</v>
      </c>
      <c r="F8" s="5" t="str">
        <f>IF($B8="N/A","N/A",IF(E8=0,"Yes","No"))</f>
        <v>Yes</v>
      </c>
      <c r="G8" s="4">
        <v>0</v>
      </c>
      <c r="H8" s="5" t="str">
        <f>IF($B8="N/A","N/A",IF(G8=0,"Yes","No"))</f>
        <v>Yes</v>
      </c>
      <c r="I8" s="6" t="s">
        <v>1748</v>
      </c>
      <c r="J8" s="6" t="s">
        <v>1748</v>
      </c>
      <c r="K8" s="111" t="str">
        <f t="shared" si="0"/>
        <v>N/A</v>
      </c>
    </row>
    <row r="9" spans="1:11" x14ac:dyDescent="0.25">
      <c r="A9" s="107" t="s">
        <v>821</v>
      </c>
      <c r="B9" s="22" t="s">
        <v>213</v>
      </c>
      <c r="C9" s="64">
        <v>1407.9111694000001</v>
      </c>
      <c r="D9" s="5" t="str">
        <f>IF($B9="N/A","N/A",IF(C9&gt;15,"No",IF(C9&lt;-15,"No","Yes")))</f>
        <v>N/A</v>
      </c>
      <c r="E9" s="64">
        <v>1349.3451015000001</v>
      </c>
      <c r="F9" s="5" t="str">
        <f>IF($B9="N/A","N/A",IF(E9&gt;15,"No",IF(E9&lt;-15,"No","Yes")))</f>
        <v>N/A</v>
      </c>
      <c r="G9" s="64">
        <v>1382.4006953000001</v>
      </c>
      <c r="H9" s="5" t="str">
        <f>IF($B9="N/A","N/A",IF(G9&gt;15,"No",IF(G9&lt;-15,"No","Yes")))</f>
        <v>N/A</v>
      </c>
      <c r="I9" s="6">
        <v>-4.16</v>
      </c>
      <c r="J9" s="6">
        <v>2.4500000000000002</v>
      </c>
      <c r="K9" s="111" t="str">
        <f t="shared" si="0"/>
        <v>Yes</v>
      </c>
    </row>
    <row r="10" spans="1:11" x14ac:dyDescent="0.25">
      <c r="A10" s="107" t="s">
        <v>309</v>
      </c>
      <c r="B10" s="22" t="s">
        <v>213</v>
      </c>
      <c r="C10" s="4">
        <v>0.33108445780000001</v>
      </c>
      <c r="D10" s="5" t="str">
        <f>IF($B10="N/A","N/A",IF(C10&gt;15,"No",IF(C10&lt;-15,"No","Yes")))</f>
        <v>N/A</v>
      </c>
      <c r="E10" s="4">
        <v>0.31521876180000002</v>
      </c>
      <c r="F10" s="5" t="str">
        <f>IF($B10="N/A","N/A",IF(E10&gt;15,"No",IF(E10&lt;-15,"No","Yes")))</f>
        <v>N/A</v>
      </c>
      <c r="G10" s="4">
        <v>0.20227560050000001</v>
      </c>
      <c r="H10" s="5" t="str">
        <f>IF($B10="N/A","N/A",IF(G10&gt;15,"No",IF(G10&lt;-15,"No","Yes")))</f>
        <v>N/A</v>
      </c>
      <c r="I10" s="6">
        <v>-4.79</v>
      </c>
      <c r="J10" s="6">
        <v>-35.799999999999997</v>
      </c>
      <c r="K10" s="111" t="str">
        <f t="shared" si="0"/>
        <v>No</v>
      </c>
    </row>
    <row r="11" spans="1:11" x14ac:dyDescent="0.25">
      <c r="A11" s="107" t="s">
        <v>823</v>
      </c>
      <c r="B11" s="22" t="s">
        <v>213</v>
      </c>
      <c r="C11" s="64">
        <v>780.07547169999998</v>
      </c>
      <c r="D11" s="5" t="str">
        <f>IF($B11="N/A","N/A",IF(C11&gt;15,"No",IF(C11&lt;-15,"No","Yes")))</f>
        <v>N/A</v>
      </c>
      <c r="E11" s="64">
        <v>816.51</v>
      </c>
      <c r="F11" s="5" t="str">
        <f>IF($B11="N/A","N/A",IF(E11&gt;15,"No",IF(E11&lt;-15,"No","Yes")))</f>
        <v>N/A</v>
      </c>
      <c r="G11" s="64">
        <v>1606.921875</v>
      </c>
      <c r="H11" s="5" t="str">
        <f>IF($B11="N/A","N/A",IF(G11&gt;15,"No",IF(G11&lt;-15,"No","Yes")))</f>
        <v>N/A</v>
      </c>
      <c r="I11" s="6">
        <v>4.6710000000000003</v>
      </c>
      <c r="J11" s="6">
        <v>96.8</v>
      </c>
      <c r="K11" s="111" t="str">
        <f t="shared" si="0"/>
        <v>No</v>
      </c>
    </row>
    <row r="12" spans="1:11" x14ac:dyDescent="0.25">
      <c r="A12" s="107" t="s">
        <v>310</v>
      </c>
      <c r="B12" s="22" t="s">
        <v>214</v>
      </c>
      <c r="C12" s="4">
        <v>75.833958021000001</v>
      </c>
      <c r="D12" s="5" t="str">
        <f>IF($B12="N/A","N/A",IF(C12&gt;100,"No",IF(C12&lt;95,"No","Yes")))</f>
        <v>No</v>
      </c>
      <c r="E12" s="4">
        <v>0.13869625520000001</v>
      </c>
      <c r="F12" s="5" t="str">
        <f>IF($B12="N/A","N/A",IF(E12&gt;100,"No",IF(E12&lt;95,"No","Yes")))</f>
        <v>No</v>
      </c>
      <c r="G12" s="4">
        <v>16.621365359999999</v>
      </c>
      <c r="H12" s="5" t="str">
        <f>IF($B12="N/A","N/A",IF(G12&gt;100,"No",IF(G12&lt;95,"No","Yes")))</f>
        <v>No</v>
      </c>
      <c r="I12" s="6">
        <v>-99.8</v>
      </c>
      <c r="J12" s="6">
        <v>11884</v>
      </c>
      <c r="K12" s="111" t="str">
        <f t="shared" si="0"/>
        <v>No</v>
      </c>
    </row>
    <row r="13" spans="1:11" x14ac:dyDescent="0.25">
      <c r="A13" s="107" t="s">
        <v>824</v>
      </c>
      <c r="B13" s="22" t="s">
        <v>220</v>
      </c>
      <c r="C13" s="4">
        <v>1.1753367106999999</v>
      </c>
      <c r="D13" s="5" t="str">
        <f>IF($B13="N/A","N/A",IF(C13&gt;1,"Yes","No"))</f>
        <v>Yes</v>
      </c>
      <c r="E13" s="4">
        <v>1.4545454545000001</v>
      </c>
      <c r="F13" s="5" t="str">
        <f>IF($B13="N/A","N/A",IF(E13&gt;1,"Yes","No"))</f>
        <v>Yes</v>
      </c>
      <c r="G13" s="4">
        <v>1.2194333523000001</v>
      </c>
      <c r="H13" s="5" t="str">
        <f>IF($B13="N/A","N/A",IF(G13&gt;1,"Yes","No"))</f>
        <v>Yes</v>
      </c>
      <c r="I13" s="6">
        <v>23.76</v>
      </c>
      <c r="J13" s="6">
        <v>-16.2</v>
      </c>
      <c r="K13" s="111" t="str">
        <f t="shared" si="0"/>
        <v>Yes</v>
      </c>
    </row>
    <row r="14" spans="1:11" x14ac:dyDescent="0.25">
      <c r="A14" s="107" t="s">
        <v>311</v>
      </c>
      <c r="B14" s="22" t="s">
        <v>214</v>
      </c>
      <c r="C14" s="4">
        <v>75.908920539999997</v>
      </c>
      <c r="D14" s="5" t="str">
        <f>IF($B14="N/A","N/A",IF(C14&gt;100,"No",IF(C14&lt;95,"No","Yes")))</f>
        <v>No</v>
      </c>
      <c r="E14" s="4">
        <v>0.40978439039999998</v>
      </c>
      <c r="F14" s="5" t="str">
        <f>IF($B14="N/A","N/A",IF(E14&gt;100,"No",IF(E14&lt;95,"No","Yes")))</f>
        <v>No</v>
      </c>
      <c r="G14" s="4">
        <v>16.735145385999999</v>
      </c>
      <c r="H14" s="5" t="str">
        <f>IF($B14="N/A","N/A",IF(G14&gt;100,"No",IF(G14&lt;95,"No","Yes")))</f>
        <v>No</v>
      </c>
      <c r="I14" s="6">
        <v>-99.5</v>
      </c>
      <c r="J14" s="6">
        <v>3984</v>
      </c>
      <c r="K14" s="111" t="str">
        <f t="shared" si="0"/>
        <v>No</v>
      </c>
    </row>
    <row r="15" spans="1:11" x14ac:dyDescent="0.25">
      <c r="A15" s="107" t="s">
        <v>825</v>
      </c>
      <c r="B15" s="22" t="s">
        <v>221</v>
      </c>
      <c r="C15" s="4">
        <v>13.719293914</v>
      </c>
      <c r="D15" s="5" t="str">
        <f>IF($B15="N/A","N/A",IF(C15&gt;3,"Yes","No"))</f>
        <v>Yes</v>
      </c>
      <c r="E15" s="4">
        <v>6.1461538461999998</v>
      </c>
      <c r="F15" s="5" t="str">
        <f>IF($B15="N/A","N/A",IF(E15&gt;3,"Yes","No"))</f>
        <v>Yes</v>
      </c>
      <c r="G15" s="4">
        <v>12.359206799000001</v>
      </c>
      <c r="H15" s="5" t="str">
        <f>IF($B15="N/A","N/A",IF(G15&gt;3,"Yes","No"))</f>
        <v>Yes</v>
      </c>
      <c r="I15" s="6">
        <v>-55.2</v>
      </c>
      <c r="J15" s="6">
        <v>101.1</v>
      </c>
      <c r="K15" s="111" t="str">
        <f t="shared" si="0"/>
        <v>No</v>
      </c>
    </row>
    <row r="16" spans="1:11" x14ac:dyDescent="0.25">
      <c r="A16" s="107" t="s">
        <v>826</v>
      </c>
      <c r="B16" s="22" t="s">
        <v>222</v>
      </c>
      <c r="C16" s="4">
        <v>5.6547038981000002</v>
      </c>
      <c r="D16" s="5" t="str">
        <f>IF($B16="N/A","N/A",IF(C16&gt;=8,"No",IF(C16&lt;2,"No","Yes")))</f>
        <v>Yes</v>
      </c>
      <c r="E16" s="4">
        <v>5.6491299962000001</v>
      </c>
      <c r="F16" s="5" t="str">
        <f>IF($B16="N/A","N/A",IF(E16&gt;=8,"No",IF(E16&lt;2,"No","Yes")))</f>
        <v>Yes</v>
      </c>
      <c r="G16" s="4">
        <v>5.6220761157999997</v>
      </c>
      <c r="H16" s="5" t="str">
        <f>IF($B16="N/A","N/A",IF(G16&gt;=8,"No",IF(G16&lt;2,"No","Yes")))</f>
        <v>Yes</v>
      </c>
      <c r="I16" s="6">
        <v>-9.9000000000000005E-2</v>
      </c>
      <c r="J16" s="6">
        <v>-0.47899999999999998</v>
      </c>
      <c r="K16" s="111" t="str">
        <f t="shared" si="0"/>
        <v>Yes</v>
      </c>
    </row>
    <row r="17" spans="1:11" x14ac:dyDescent="0.25">
      <c r="A17" s="107" t="s">
        <v>312</v>
      </c>
      <c r="B17" s="22" t="s">
        <v>223</v>
      </c>
      <c r="C17" s="4">
        <v>96.267491254000007</v>
      </c>
      <c r="D17" s="5" t="str">
        <f>IF(OR($B17="N/A",$C17="N/A"),"N/A",IF(C17&gt;100,"No",IF(C17&lt;98,"No","Yes")))</f>
        <v>No</v>
      </c>
      <c r="E17" s="4">
        <v>92.907577859</v>
      </c>
      <c r="F17" s="5" t="str">
        <f>IF(OR($B17="N/A",$E17="N/A"),"N/A",IF(E17&gt;100,"No",IF(E17&lt;98,"No","Yes")))</f>
        <v>No</v>
      </c>
      <c r="G17" s="4">
        <v>93.280657395999995</v>
      </c>
      <c r="H17" s="5" t="str">
        <f>IF($B17="N/A","N/A",IF(G17&gt;100,"No",IF(G17&lt;98,"No","Yes")))</f>
        <v>No</v>
      </c>
      <c r="I17" s="6">
        <v>-3.49</v>
      </c>
      <c r="J17" s="6">
        <v>0.40160000000000001</v>
      </c>
      <c r="K17" s="111" t="str">
        <f t="shared" si="0"/>
        <v>Yes</v>
      </c>
    </row>
    <row r="18" spans="1:11" x14ac:dyDescent="0.25">
      <c r="A18" s="107" t="s">
        <v>31</v>
      </c>
      <c r="B18" s="22" t="s">
        <v>214</v>
      </c>
      <c r="C18" s="4">
        <v>95.664667666</v>
      </c>
      <c r="D18" s="5" t="str">
        <f>IF($B18="N/A","N/A",IF(C18&gt;100,"No",IF(C18&lt;95,"No","Yes")))</f>
        <v>Yes</v>
      </c>
      <c r="E18" s="4">
        <v>92.378010338999999</v>
      </c>
      <c r="F18" s="5" t="str">
        <f>IF($B18="N/A","N/A",IF(E18&gt;100,"No",IF(E18&lt;95,"No","Yes")))</f>
        <v>No</v>
      </c>
      <c r="G18" s="4">
        <v>92.022756005000005</v>
      </c>
      <c r="H18" s="5" t="str">
        <f>IF($B18="N/A","N/A",IF(G18&gt;100,"No",IF(G18&lt;95,"No","Yes")))</f>
        <v>No</v>
      </c>
      <c r="I18" s="6">
        <v>-3.44</v>
      </c>
      <c r="J18" s="6">
        <v>-0.38500000000000001</v>
      </c>
      <c r="K18" s="111" t="str">
        <f t="shared" si="0"/>
        <v>Yes</v>
      </c>
    </row>
    <row r="19" spans="1:11" x14ac:dyDescent="0.25">
      <c r="A19" s="107" t="s">
        <v>313</v>
      </c>
      <c r="B19" s="22" t="s">
        <v>214</v>
      </c>
      <c r="C19" s="4">
        <v>100</v>
      </c>
      <c r="D19" s="5" t="str">
        <f>IF($B19="N/A","N/A",IF(C19&gt;100,"No",IF(C19&lt;95,"No","Yes")))</f>
        <v>Yes</v>
      </c>
      <c r="E19" s="4">
        <v>100</v>
      </c>
      <c r="F19" s="5" t="str">
        <f>IF($B19="N/A","N/A",IF(E19&gt;100,"No",IF(E19&lt;95,"No","Yes")))</f>
        <v>Yes</v>
      </c>
      <c r="G19" s="4">
        <v>100</v>
      </c>
      <c r="H19" s="5" t="str">
        <f>IF($B19="N/A","N/A",IF(G19&gt;100,"No",IF(G19&lt;95,"No","Yes")))</f>
        <v>Yes</v>
      </c>
      <c r="I19" s="6">
        <v>0</v>
      </c>
      <c r="J19" s="6">
        <v>0</v>
      </c>
      <c r="K19" s="111" t="str">
        <f t="shared" si="0"/>
        <v>Yes</v>
      </c>
    </row>
    <row r="20" spans="1:11" x14ac:dyDescent="0.25">
      <c r="A20" s="107" t="s">
        <v>314</v>
      </c>
      <c r="B20" s="22" t="s">
        <v>223</v>
      </c>
      <c r="C20" s="4">
        <v>99.868815592000004</v>
      </c>
      <c r="D20" s="5" t="str">
        <f>IF($B20="N/A","N/A",IF(C20&gt;100,"No",IF(C20&lt;98,"No","Yes")))</f>
        <v>Yes</v>
      </c>
      <c r="E20" s="4">
        <v>99.407388728000001</v>
      </c>
      <c r="F20" s="5" t="str">
        <f>IF($B20="N/A","N/A",IF(E20&gt;100,"No",IF(E20&lt;98,"No","Yes")))</f>
        <v>Yes</v>
      </c>
      <c r="G20" s="4">
        <v>99.554361568000004</v>
      </c>
      <c r="H20" s="5" t="str">
        <f>IF($B20="N/A","N/A",IF(G20&gt;100,"No",IF(G20&lt;98,"No","Yes")))</f>
        <v>Yes</v>
      </c>
      <c r="I20" s="6">
        <v>-0.46200000000000002</v>
      </c>
      <c r="J20" s="6">
        <v>0.14779999999999999</v>
      </c>
      <c r="K20" s="111" t="str">
        <f t="shared" si="0"/>
        <v>Yes</v>
      </c>
    </row>
    <row r="21" spans="1:11" x14ac:dyDescent="0.25">
      <c r="A21" s="107" t="s">
        <v>828</v>
      </c>
      <c r="B21" s="22" t="s">
        <v>225</v>
      </c>
      <c r="C21" s="4">
        <v>7.2202727215999998</v>
      </c>
      <c r="D21" s="5" t="str">
        <f>IF($B21="N/A","N/A",IF(C21&gt;=2,"Yes","No"))</f>
        <v>Yes</v>
      </c>
      <c r="E21" s="4">
        <v>7.0900875189999999</v>
      </c>
      <c r="F21" s="5" t="str">
        <f>IF($B21="N/A","N/A",IF(E21&gt;=2,"Yes","No"))</f>
        <v>Yes</v>
      </c>
      <c r="G21" s="4">
        <v>7.4130607320999999</v>
      </c>
      <c r="H21" s="5" t="str">
        <f>IF($B21="N/A","N/A",IF(G21&gt;=2,"Yes","No"))</f>
        <v>Yes</v>
      </c>
      <c r="I21" s="6">
        <v>-1.8</v>
      </c>
      <c r="J21" s="6">
        <v>4.5549999999999997</v>
      </c>
      <c r="K21" s="111" t="str">
        <f t="shared" si="0"/>
        <v>Yes</v>
      </c>
    </row>
    <row r="22" spans="1:11" x14ac:dyDescent="0.25">
      <c r="A22" s="107" t="s">
        <v>829</v>
      </c>
      <c r="B22" s="22" t="s">
        <v>226</v>
      </c>
      <c r="C22" s="4">
        <v>5.0634890848999996</v>
      </c>
      <c r="D22" s="5" t="str">
        <f>IF($B22="N/A","N/A",IF(C22&gt;30,"No",IF(C22&lt;5,"No","Yes")))</f>
        <v>Yes</v>
      </c>
      <c r="E22" s="4">
        <v>5.0799086757999996</v>
      </c>
      <c r="F22" s="5" t="str">
        <f>IF($B22="N/A","N/A",IF(E22&gt;30,"No",IF(E22&lt;5,"No","Yes")))</f>
        <v>Yes</v>
      </c>
      <c r="G22" s="4">
        <v>5.3049303152</v>
      </c>
      <c r="H22" s="5" t="str">
        <f>IF($B22="N/A","N/A",IF(G22&gt;30,"No",IF(G22&lt;5,"No","Yes")))</f>
        <v>Yes</v>
      </c>
      <c r="I22" s="6">
        <v>0.32429999999999998</v>
      </c>
      <c r="J22" s="6">
        <v>4.43</v>
      </c>
      <c r="K22" s="111" t="str">
        <f t="shared" si="0"/>
        <v>Yes</v>
      </c>
    </row>
    <row r="23" spans="1:11" x14ac:dyDescent="0.25">
      <c r="A23" s="107" t="s">
        <v>830</v>
      </c>
      <c r="B23" s="22" t="s">
        <v>227</v>
      </c>
      <c r="C23" s="4">
        <v>36.879964972000003</v>
      </c>
      <c r="D23" s="5" t="str">
        <f>IF($B23="N/A","N/A",IF(C23&gt;75,"No",IF(C23&lt;15,"No","Yes")))</f>
        <v>Yes</v>
      </c>
      <c r="E23" s="4">
        <v>36.612125824000003</v>
      </c>
      <c r="F23" s="5" t="str">
        <f>IF($B23="N/A","N/A",IF(E23&gt;75,"No",IF(E23&lt;15,"No","Yes")))</f>
        <v>Yes</v>
      </c>
      <c r="G23" s="4">
        <v>36.115432235999997</v>
      </c>
      <c r="H23" s="5" t="str">
        <f>IF($B23="N/A","N/A",IF(G23&gt;75,"No",IF(G23&lt;15,"No","Yes")))</f>
        <v>Yes</v>
      </c>
      <c r="I23" s="6">
        <v>-0.72599999999999998</v>
      </c>
      <c r="J23" s="6">
        <v>-1.36</v>
      </c>
      <c r="K23" s="111" t="str">
        <f t="shared" si="0"/>
        <v>Yes</v>
      </c>
    </row>
    <row r="24" spans="1:11" x14ac:dyDescent="0.25">
      <c r="A24" s="107" t="s">
        <v>831</v>
      </c>
      <c r="B24" s="22" t="s">
        <v>228</v>
      </c>
      <c r="C24" s="4">
        <v>58.053418401999998</v>
      </c>
      <c r="D24" s="5" t="str">
        <f>IF($B24="N/A","N/A",IF(C24&gt;70,"No",IF(C24&lt;25,"No","Yes")))</f>
        <v>Yes</v>
      </c>
      <c r="E24" s="4">
        <v>58.307965500000002</v>
      </c>
      <c r="F24" s="5" t="str">
        <f>IF($B24="N/A","N/A",IF(E24&gt;70,"No",IF(E24&lt;25,"No","Yes")))</f>
        <v>Yes</v>
      </c>
      <c r="G24" s="4">
        <v>58.576462745000001</v>
      </c>
      <c r="H24" s="5" t="str">
        <f>IF($B24="N/A","N/A",IF(G24&gt;70,"No",IF(G24&lt;25,"No","Yes")))</f>
        <v>Yes</v>
      </c>
      <c r="I24" s="6">
        <v>0.4385</v>
      </c>
      <c r="J24" s="6">
        <v>0.46050000000000002</v>
      </c>
      <c r="K24" s="111" t="str">
        <f t="shared" si="0"/>
        <v>Yes</v>
      </c>
    </row>
    <row r="25" spans="1:11" x14ac:dyDescent="0.25">
      <c r="A25" s="107" t="s">
        <v>318</v>
      </c>
      <c r="B25" s="22" t="s">
        <v>229</v>
      </c>
      <c r="C25" s="4">
        <v>41.863443277999998</v>
      </c>
      <c r="D25" s="5" t="str">
        <f>IF($B25="N/A","N/A",IF(C25&gt;70,"No",IF(C25&lt;35,"No","Yes")))</f>
        <v>Yes</v>
      </c>
      <c r="E25" s="4">
        <v>41.016265288</v>
      </c>
      <c r="F25" s="5" t="str">
        <f>IF($B25="N/A","N/A",IF(E25&gt;70,"No",IF(E25&lt;35,"No","Yes")))</f>
        <v>Yes</v>
      </c>
      <c r="G25" s="4">
        <v>42.08596713</v>
      </c>
      <c r="H25" s="5" t="str">
        <f>IF($B25="N/A","N/A",IF(G25&gt;70,"No",IF(G25&lt;35,"No","Yes")))</f>
        <v>Yes</v>
      </c>
      <c r="I25" s="6">
        <v>-2.02</v>
      </c>
      <c r="J25" s="6">
        <v>2.6080000000000001</v>
      </c>
      <c r="K25" s="111" t="str">
        <f t="shared" si="0"/>
        <v>Yes</v>
      </c>
    </row>
    <row r="26" spans="1:11" x14ac:dyDescent="0.25">
      <c r="A26" s="107" t="s">
        <v>832</v>
      </c>
      <c r="B26" s="22" t="s">
        <v>220</v>
      </c>
      <c r="C26" s="4">
        <v>2.4050585689999999</v>
      </c>
      <c r="D26" s="5" t="str">
        <f>IF($B26="N/A","N/A",IF(C26&gt;1,"Yes","No"))</f>
        <v>Yes</v>
      </c>
      <c r="E26" s="4">
        <v>2.3743467568000001</v>
      </c>
      <c r="F26" s="5" t="str">
        <f>IF($B26="N/A","N/A",IF(E26&gt;1,"Yes","No"))</f>
        <v>Yes</v>
      </c>
      <c r="G26" s="4">
        <v>2.3829227996000002</v>
      </c>
      <c r="H26" s="5" t="str">
        <f>IF($B26="N/A","N/A",IF(G26&gt;1,"Yes","No"))</f>
        <v>Yes</v>
      </c>
      <c r="I26" s="6">
        <v>-1.28</v>
      </c>
      <c r="J26" s="6">
        <v>0.36120000000000002</v>
      </c>
      <c r="K26" s="111" t="str">
        <f t="shared" si="0"/>
        <v>Yes</v>
      </c>
    </row>
    <row r="27" spans="1:11" x14ac:dyDescent="0.25">
      <c r="A27" s="107" t="s">
        <v>319</v>
      </c>
      <c r="B27" s="22" t="s">
        <v>213</v>
      </c>
      <c r="C27" s="4">
        <v>0</v>
      </c>
      <c r="D27" s="5" t="str">
        <f>IF($B27="N/A","N/A",IF(C27&gt;15,"No",IF(C27&lt;-15,"No","Yes")))</f>
        <v>N/A</v>
      </c>
      <c r="E27" s="4">
        <v>0</v>
      </c>
      <c r="F27" s="5" t="str">
        <f>IF($B27="N/A","N/A",IF(E27&gt;15,"No",IF(E27&lt;-15,"No","Yes")))</f>
        <v>N/A</v>
      </c>
      <c r="G27" s="4">
        <v>0</v>
      </c>
      <c r="H27" s="5" t="str">
        <f>IF($B27="N/A","N/A",IF(G27&gt;15,"No",IF(G27&lt;-15,"No","Yes")))</f>
        <v>N/A</v>
      </c>
      <c r="I27" s="6" t="s">
        <v>1748</v>
      </c>
      <c r="J27" s="6" t="s">
        <v>1748</v>
      </c>
      <c r="K27" s="111" t="str">
        <f t="shared" si="0"/>
        <v>N/A</v>
      </c>
    </row>
    <row r="28" spans="1:11" x14ac:dyDescent="0.25">
      <c r="A28" s="107" t="s">
        <v>833</v>
      </c>
      <c r="B28" s="22" t="s">
        <v>213</v>
      </c>
      <c r="C28" s="4">
        <v>94.650451391000004</v>
      </c>
      <c r="D28" s="5" t="str">
        <f>IF($B28="N/A","N/A",IF(C28&gt;15,"No",IF(C28&lt;-15,"No","Yes")))</f>
        <v>N/A</v>
      </c>
      <c r="E28" s="4">
        <v>0.2228711958</v>
      </c>
      <c r="F28" s="5" t="str">
        <f>IF($B28="N/A","N/A",IF(E28&gt;15,"No",IF(E28&lt;-15,"No","Yes")))</f>
        <v>N/A</v>
      </c>
      <c r="G28" s="4">
        <v>9.8377891259000005</v>
      </c>
      <c r="H28" s="5" t="str">
        <f>IF($B28="N/A","N/A",IF(G28&gt;15,"No",IF(G28&lt;-15,"No","Yes")))</f>
        <v>N/A</v>
      </c>
      <c r="I28" s="6">
        <v>-99.8</v>
      </c>
      <c r="J28" s="6">
        <v>4314</v>
      </c>
      <c r="K28" s="111" t="str">
        <f t="shared" si="0"/>
        <v>No</v>
      </c>
    </row>
    <row r="29" spans="1:11" x14ac:dyDescent="0.25">
      <c r="A29" s="107" t="s">
        <v>320</v>
      </c>
      <c r="B29" s="22" t="s">
        <v>213</v>
      </c>
      <c r="C29" s="4" t="s">
        <v>1748</v>
      </c>
      <c r="D29" s="5" t="str">
        <f>IF($B29="N/A","N/A",IF(C29&gt;15,"No",IF(C29&lt;-15,"No","Yes")))</f>
        <v>N/A</v>
      </c>
      <c r="E29" s="4" t="s">
        <v>1748</v>
      </c>
      <c r="F29" s="5" t="str">
        <f>IF($B29="N/A","N/A",IF(E29&gt;15,"No",IF(E29&lt;-15,"No","Yes")))</f>
        <v>N/A</v>
      </c>
      <c r="G29" s="4" t="s">
        <v>1748</v>
      </c>
      <c r="H29" s="5" t="str">
        <f>IF($B29="N/A","N/A",IF(G29&gt;15,"No",IF(G29&lt;-15,"No","Yes")))</f>
        <v>N/A</v>
      </c>
      <c r="I29" s="6" t="s">
        <v>1748</v>
      </c>
      <c r="J29" s="6" t="s">
        <v>1748</v>
      </c>
      <c r="K29" s="111" t="str">
        <f t="shared" si="0"/>
        <v>N/A</v>
      </c>
    </row>
    <row r="30" spans="1:11" x14ac:dyDescent="0.25">
      <c r="A30" s="107" t="s">
        <v>321</v>
      </c>
      <c r="B30" s="22" t="s">
        <v>213</v>
      </c>
      <c r="C30" s="4">
        <v>100</v>
      </c>
      <c r="D30" s="5" t="str">
        <f>IF($B30="N/A","N/A",IF(C30&gt;15,"No",IF(C30&lt;-15,"No","Yes")))</f>
        <v>N/A</v>
      </c>
      <c r="E30" s="4">
        <v>100</v>
      </c>
      <c r="F30" s="5" t="str">
        <f>IF($B30="N/A","N/A",IF(E30&gt;15,"No",IF(E30&lt;-15,"No","Yes")))</f>
        <v>N/A</v>
      </c>
      <c r="G30" s="4">
        <v>100</v>
      </c>
      <c r="H30" s="5" t="str">
        <f>IF($B30="N/A","N/A",IF(G30&gt;15,"No",IF(G30&lt;-15,"No","Yes")))</f>
        <v>N/A</v>
      </c>
      <c r="I30" s="6">
        <v>0</v>
      </c>
      <c r="J30" s="6">
        <v>0</v>
      </c>
      <c r="K30" s="111" t="str">
        <f t="shared" si="0"/>
        <v>Yes</v>
      </c>
    </row>
    <row r="31" spans="1:11" x14ac:dyDescent="0.25">
      <c r="A31" s="123" t="s">
        <v>322</v>
      </c>
      <c r="B31" s="119" t="s">
        <v>230</v>
      </c>
      <c r="C31" s="124">
        <v>0</v>
      </c>
      <c r="D31" s="120" t="str">
        <f>IF($B31="N/A","N/A",IF(C31&gt;=90,"Yes","No"))</f>
        <v>No</v>
      </c>
      <c r="E31" s="124">
        <v>0</v>
      </c>
      <c r="F31" s="120" t="str">
        <f>IF($B31="N/A","N/A",IF(E31&gt;=90,"Yes","No"))</f>
        <v>No</v>
      </c>
      <c r="G31" s="124">
        <v>0</v>
      </c>
      <c r="H31" s="120" t="str">
        <f>IF($B31="N/A","N/A",IF(G31&gt;=90,"Yes","No"))</f>
        <v>No</v>
      </c>
      <c r="I31" s="121" t="s">
        <v>1748</v>
      </c>
      <c r="J31" s="121" t="s">
        <v>1748</v>
      </c>
      <c r="K31" s="122" t="str">
        <f t="shared" si="0"/>
        <v>N/A</v>
      </c>
    </row>
    <row r="32" spans="1:11" x14ac:dyDescent="0.25">
      <c r="A32" s="200" t="s">
        <v>1633</v>
      </c>
      <c r="B32" s="201"/>
      <c r="C32" s="201"/>
      <c r="D32" s="201"/>
      <c r="E32" s="201"/>
      <c r="F32" s="201"/>
      <c r="G32" s="201"/>
      <c r="H32" s="201"/>
      <c r="I32" s="201"/>
      <c r="J32" s="201"/>
      <c r="K32" s="202"/>
    </row>
    <row r="33" spans="1:11" x14ac:dyDescent="0.25">
      <c r="A33" s="192" t="s">
        <v>1631</v>
      </c>
      <c r="B33" s="193"/>
      <c r="C33" s="193"/>
      <c r="D33" s="193"/>
      <c r="E33" s="193"/>
      <c r="F33" s="193"/>
      <c r="G33" s="193"/>
      <c r="H33" s="193"/>
      <c r="I33" s="193"/>
      <c r="J33" s="193"/>
      <c r="K33" s="194"/>
    </row>
    <row r="34" spans="1:11" x14ac:dyDescent="0.25">
      <c r="A34" s="195" t="s">
        <v>1732</v>
      </c>
      <c r="B34" s="195"/>
      <c r="C34" s="195"/>
      <c r="D34" s="195"/>
      <c r="E34" s="195"/>
      <c r="F34" s="195"/>
      <c r="G34" s="195"/>
      <c r="H34" s="195"/>
      <c r="I34" s="195"/>
      <c r="J34" s="195"/>
      <c r="K34" s="196"/>
    </row>
    <row r="35" spans="1:11" x14ac:dyDescent="0.25">
      <c r="C35" s="4"/>
      <c r="D35" s="4"/>
    </row>
    <row r="36" spans="1:11" x14ac:dyDescent="0.25">
      <c r="C36" s="4"/>
      <c r="D36" s="4"/>
    </row>
    <row r="37" spans="1:11" x14ac:dyDescent="0.25">
      <c r="C37" s="4"/>
      <c r="D37" s="4"/>
    </row>
    <row r="38" spans="1:11" x14ac:dyDescent="0.25">
      <c r="C38" s="4"/>
      <c r="D38" s="4"/>
    </row>
    <row r="39" spans="1:11" x14ac:dyDescent="0.25">
      <c r="C39" s="4"/>
      <c r="D39" s="4"/>
    </row>
    <row r="40" spans="1:11" x14ac:dyDescent="0.25">
      <c r="C40" s="4"/>
      <c r="D40" s="4"/>
    </row>
    <row r="41" spans="1:11" x14ac:dyDescent="0.25">
      <c r="C41" s="4"/>
      <c r="D41" s="4"/>
    </row>
    <row r="42" spans="1:11" x14ac:dyDescent="0.25">
      <c r="C42" s="4"/>
      <c r="D42" s="4"/>
    </row>
  </sheetData>
  <mergeCells count="7">
    <mergeCell ref="A34:K34"/>
    <mergeCell ref="A1:K1"/>
    <mergeCell ref="A2:K2"/>
    <mergeCell ref="A4:K4"/>
    <mergeCell ref="A32:K32"/>
    <mergeCell ref="A33:K33"/>
    <mergeCell ref="A3:K3"/>
  </mergeCells>
  <printOptions headings="1"/>
  <pageMargins left="0.75" right="0.75" top="1" bottom="0.75" header="0.5" footer="0.5"/>
  <pageSetup scale="56" orientation="landscape" useFirstPageNumber="1" r:id="rId1"/>
  <headerFooter alignWithMargins="0">
    <oddFooter>&amp;R&amp;A Page &amp;P</oddFooter>
  </headerFooter>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2"/>
  <sheetViews>
    <sheetView zoomScaleNormal="100" workbookViewId="0">
      <pane xSplit="2" ySplit="5" topLeftCell="E24"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25"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83" t="s">
        <v>1729</v>
      </c>
      <c r="B1" s="184"/>
      <c r="C1" s="184"/>
      <c r="D1" s="184"/>
      <c r="E1" s="184"/>
      <c r="F1" s="184"/>
      <c r="G1" s="184"/>
      <c r="H1" s="184"/>
      <c r="I1" s="184"/>
      <c r="J1" s="184"/>
      <c r="K1" s="185"/>
    </row>
    <row r="2" spans="1:11" ht="13" x14ac:dyDescent="0.3">
      <c r="A2" s="189" t="s">
        <v>1578</v>
      </c>
      <c r="B2" s="190"/>
      <c r="C2" s="190"/>
      <c r="D2" s="190"/>
      <c r="E2" s="190"/>
      <c r="F2" s="190"/>
      <c r="G2" s="190"/>
      <c r="H2" s="190"/>
      <c r="I2" s="190"/>
      <c r="J2" s="190"/>
      <c r="K2" s="191"/>
    </row>
    <row r="3" spans="1:11" ht="13" x14ac:dyDescent="0.3">
      <c r="A3" s="189" t="s">
        <v>1747</v>
      </c>
      <c r="B3" s="190"/>
      <c r="C3" s="190"/>
      <c r="D3" s="190"/>
      <c r="E3" s="190"/>
      <c r="F3" s="190"/>
      <c r="G3" s="190"/>
      <c r="H3" s="190"/>
      <c r="I3" s="190"/>
      <c r="J3" s="190"/>
      <c r="K3" s="191"/>
    </row>
    <row r="4" spans="1:11" ht="13" x14ac:dyDescent="0.3">
      <c r="A4" s="186" t="s">
        <v>648</v>
      </c>
      <c r="B4" s="187"/>
      <c r="C4" s="187"/>
      <c r="D4" s="187"/>
      <c r="E4" s="187"/>
      <c r="F4" s="187"/>
      <c r="G4" s="187"/>
      <c r="H4" s="187"/>
      <c r="I4" s="187"/>
      <c r="J4" s="187"/>
      <c r="K4" s="188"/>
    </row>
    <row r="5" spans="1:11" s="14" customFormat="1" ht="52" x14ac:dyDescent="0.3">
      <c r="A5" s="114" t="s">
        <v>11</v>
      </c>
      <c r="B5" s="115" t="s">
        <v>212</v>
      </c>
      <c r="C5" s="115" t="s">
        <v>649</v>
      </c>
      <c r="D5" s="115" t="s">
        <v>1724</v>
      </c>
      <c r="E5" s="115" t="s">
        <v>1694</v>
      </c>
      <c r="F5" s="115" t="s">
        <v>1721</v>
      </c>
      <c r="G5" s="115" t="s">
        <v>1718</v>
      </c>
      <c r="H5" s="115" t="s">
        <v>1719</v>
      </c>
      <c r="I5" s="116" t="s">
        <v>1725</v>
      </c>
      <c r="J5" s="116" t="s">
        <v>1722</v>
      </c>
      <c r="K5" s="117" t="s">
        <v>650</v>
      </c>
    </row>
    <row r="6" spans="1:11" x14ac:dyDescent="0.25">
      <c r="A6" s="125" t="s">
        <v>301</v>
      </c>
      <c r="B6" s="73" t="s">
        <v>213</v>
      </c>
      <c r="C6" s="23">
        <v>105356</v>
      </c>
      <c r="D6" s="5" t="str">
        <f>IF(OR($B6="N/A",$C6="N/A"),"N/A",IF(C6&lt;0,"No","Yes"))</f>
        <v>N/A</v>
      </c>
      <c r="E6" s="23">
        <v>103332</v>
      </c>
      <c r="F6" s="5" t="str">
        <f>IF($B6="N/A","N/A",IF(E6&lt;0,"No","Yes"))</f>
        <v>N/A</v>
      </c>
      <c r="G6" s="23">
        <v>112438</v>
      </c>
      <c r="H6" s="5" t="str">
        <f>IF($B6="N/A","N/A",IF(G6&lt;0,"No","Yes"))</f>
        <v>N/A</v>
      </c>
      <c r="I6" s="6">
        <v>-1.92</v>
      </c>
      <c r="J6" s="6">
        <v>8.8119999999999994</v>
      </c>
      <c r="K6" s="111" t="str">
        <f t="shared" ref="K6:K35" si="0">IF(J6="Div by 0", "N/A", IF(J6="N/A","N/A", IF(J6&gt;30, "No", IF(J6&lt;-30, "No", "Yes"))))</f>
        <v>Yes</v>
      </c>
    </row>
    <row r="7" spans="1:11" x14ac:dyDescent="0.25">
      <c r="A7" s="107" t="s">
        <v>436</v>
      </c>
      <c r="B7" s="73" t="s">
        <v>213</v>
      </c>
      <c r="C7" s="5">
        <v>0.31322373669999998</v>
      </c>
      <c r="D7" s="5" t="str">
        <f t="shared" ref="D7:D17" si="1">IF(OR($B7="N/A",$C7="N/A"),"N/A",IF(C7&lt;0,"No","Yes"))</f>
        <v>N/A</v>
      </c>
      <c r="E7" s="5">
        <v>0.25935818529999999</v>
      </c>
      <c r="F7" s="5" t="str">
        <f t="shared" ref="F7:F17" si="2">IF($B7="N/A","N/A",IF(E7&lt;0,"No","Yes"))</f>
        <v>N/A</v>
      </c>
      <c r="G7" s="5">
        <v>0.2187872427</v>
      </c>
      <c r="H7" s="5" t="str">
        <f t="shared" ref="H7:H17" si="3">IF($B7="N/A","N/A",IF(G7&lt;0,"No","Yes"))</f>
        <v>N/A</v>
      </c>
      <c r="I7" s="6">
        <v>-17.2</v>
      </c>
      <c r="J7" s="6">
        <v>-15.6</v>
      </c>
      <c r="K7" s="111" t="str">
        <f t="shared" si="0"/>
        <v>Yes</v>
      </c>
    </row>
    <row r="8" spans="1:11" x14ac:dyDescent="0.25">
      <c r="A8" s="107" t="s">
        <v>437</v>
      </c>
      <c r="B8" s="73" t="s">
        <v>213</v>
      </c>
      <c r="C8" s="5">
        <v>26.124757963</v>
      </c>
      <c r="D8" s="5" t="str">
        <f t="shared" si="1"/>
        <v>N/A</v>
      </c>
      <c r="E8" s="5">
        <v>24.579026826</v>
      </c>
      <c r="F8" s="5" t="str">
        <f t="shared" si="2"/>
        <v>N/A</v>
      </c>
      <c r="G8" s="5">
        <v>24.717622156000001</v>
      </c>
      <c r="H8" s="5" t="str">
        <f t="shared" si="3"/>
        <v>N/A</v>
      </c>
      <c r="I8" s="6">
        <v>-5.92</v>
      </c>
      <c r="J8" s="6">
        <v>0.56389999999999996</v>
      </c>
      <c r="K8" s="111" t="str">
        <f t="shared" si="0"/>
        <v>Yes</v>
      </c>
    </row>
    <row r="9" spans="1:11" x14ac:dyDescent="0.25">
      <c r="A9" s="107" t="s">
        <v>438</v>
      </c>
      <c r="B9" s="73" t="s">
        <v>213</v>
      </c>
      <c r="C9" s="5">
        <v>39.517445613</v>
      </c>
      <c r="D9" s="5" t="str">
        <f t="shared" si="1"/>
        <v>N/A</v>
      </c>
      <c r="E9" s="5">
        <v>40.342778615999997</v>
      </c>
      <c r="F9" s="5" t="str">
        <f t="shared" si="2"/>
        <v>N/A</v>
      </c>
      <c r="G9" s="5">
        <v>39.994485849999997</v>
      </c>
      <c r="H9" s="5" t="str">
        <f t="shared" si="3"/>
        <v>N/A</v>
      </c>
      <c r="I9" s="6">
        <v>2.089</v>
      </c>
      <c r="J9" s="6">
        <v>-0.86299999999999999</v>
      </c>
      <c r="K9" s="111" t="str">
        <f t="shared" si="0"/>
        <v>Yes</v>
      </c>
    </row>
    <row r="10" spans="1:11" x14ac:dyDescent="0.25">
      <c r="A10" s="107" t="s">
        <v>439</v>
      </c>
      <c r="B10" s="73" t="s">
        <v>213</v>
      </c>
      <c r="C10" s="5">
        <v>33.994267055999998</v>
      </c>
      <c r="D10" s="5" t="str">
        <f t="shared" si="1"/>
        <v>N/A</v>
      </c>
      <c r="E10" s="5">
        <v>34.758835597999997</v>
      </c>
      <c r="F10" s="5" t="str">
        <f t="shared" si="2"/>
        <v>N/A</v>
      </c>
      <c r="G10" s="5">
        <v>35.048649032999997</v>
      </c>
      <c r="H10" s="5" t="str">
        <f t="shared" si="3"/>
        <v>N/A</v>
      </c>
      <c r="I10" s="6">
        <v>2.2490000000000001</v>
      </c>
      <c r="J10" s="6">
        <v>0.83379999999999999</v>
      </c>
      <c r="K10" s="111" t="str">
        <f t="shared" si="0"/>
        <v>Yes</v>
      </c>
    </row>
    <row r="11" spans="1:11" x14ac:dyDescent="0.25">
      <c r="A11" s="108" t="s">
        <v>324</v>
      </c>
      <c r="B11" s="73" t="s">
        <v>213</v>
      </c>
      <c r="C11" s="5">
        <v>0</v>
      </c>
      <c r="D11" s="5" t="str">
        <f t="shared" si="1"/>
        <v>N/A</v>
      </c>
      <c r="E11" s="5">
        <v>98.658692369999997</v>
      </c>
      <c r="F11" s="5" t="str">
        <f t="shared" si="2"/>
        <v>N/A</v>
      </c>
      <c r="G11" s="5">
        <v>74.914174923000004</v>
      </c>
      <c r="H11" s="5" t="str">
        <f t="shared" si="3"/>
        <v>N/A</v>
      </c>
      <c r="I11" s="6" t="s">
        <v>1748</v>
      </c>
      <c r="J11" s="6">
        <v>-24.1</v>
      </c>
      <c r="K11" s="111" t="str">
        <f t="shared" si="0"/>
        <v>Yes</v>
      </c>
    </row>
    <row r="12" spans="1:11" x14ac:dyDescent="0.25">
      <c r="A12" s="108" t="s">
        <v>310</v>
      </c>
      <c r="B12" s="73" t="s">
        <v>213</v>
      </c>
      <c r="C12" s="5">
        <v>0</v>
      </c>
      <c r="D12" s="5" t="str">
        <f t="shared" si="1"/>
        <v>N/A</v>
      </c>
      <c r="E12" s="5">
        <v>0.38129524250000002</v>
      </c>
      <c r="F12" s="5" t="str">
        <f t="shared" si="2"/>
        <v>N/A</v>
      </c>
      <c r="G12" s="5">
        <v>36.922570661000002</v>
      </c>
      <c r="H12" s="5" t="str">
        <f t="shared" si="3"/>
        <v>N/A</v>
      </c>
      <c r="I12" s="6" t="s">
        <v>1748</v>
      </c>
      <c r="J12" s="6">
        <v>9583</v>
      </c>
      <c r="K12" s="111" t="str">
        <f t="shared" si="0"/>
        <v>No</v>
      </c>
    </row>
    <row r="13" spans="1:11" x14ac:dyDescent="0.25">
      <c r="A13" s="108" t="s">
        <v>824</v>
      </c>
      <c r="B13" s="73" t="s">
        <v>213</v>
      </c>
      <c r="C13" s="5" t="s">
        <v>1748</v>
      </c>
      <c r="D13" s="5" t="str">
        <f t="shared" si="1"/>
        <v>N/A</v>
      </c>
      <c r="E13" s="5">
        <v>1.1903553299</v>
      </c>
      <c r="F13" s="5" t="str">
        <f t="shared" si="2"/>
        <v>N/A</v>
      </c>
      <c r="G13" s="5">
        <v>1.1753583042</v>
      </c>
      <c r="H13" s="5" t="str">
        <f t="shared" si="3"/>
        <v>N/A</v>
      </c>
      <c r="I13" s="6" t="s">
        <v>1748</v>
      </c>
      <c r="J13" s="6">
        <v>-1.26</v>
      </c>
      <c r="K13" s="111" t="str">
        <f t="shared" si="0"/>
        <v>Yes</v>
      </c>
    </row>
    <row r="14" spans="1:11" x14ac:dyDescent="0.25">
      <c r="A14" s="108" t="s">
        <v>311</v>
      </c>
      <c r="B14" s="73" t="s">
        <v>213</v>
      </c>
      <c r="C14" s="5">
        <v>0</v>
      </c>
      <c r="D14" s="5" t="str">
        <f t="shared" si="1"/>
        <v>N/A</v>
      </c>
      <c r="E14" s="5">
        <v>0.4887159834</v>
      </c>
      <c r="F14" s="5" t="str">
        <f t="shared" si="2"/>
        <v>N/A</v>
      </c>
      <c r="G14" s="5">
        <v>41.260961596999998</v>
      </c>
      <c r="H14" s="5" t="str">
        <f t="shared" si="3"/>
        <v>N/A</v>
      </c>
      <c r="I14" s="6" t="s">
        <v>1748</v>
      </c>
      <c r="J14" s="6">
        <v>8343</v>
      </c>
      <c r="K14" s="111" t="str">
        <f t="shared" si="0"/>
        <v>No</v>
      </c>
    </row>
    <row r="15" spans="1:11" x14ac:dyDescent="0.25">
      <c r="A15" s="108" t="s">
        <v>825</v>
      </c>
      <c r="B15" s="73" t="s">
        <v>213</v>
      </c>
      <c r="C15" s="5" t="s">
        <v>1748</v>
      </c>
      <c r="D15" s="5" t="str">
        <f t="shared" si="1"/>
        <v>N/A</v>
      </c>
      <c r="E15" s="5">
        <v>8.8336633662999997</v>
      </c>
      <c r="F15" s="5" t="str">
        <f t="shared" si="2"/>
        <v>N/A</v>
      </c>
      <c r="G15" s="5">
        <v>9.7003642791000004</v>
      </c>
      <c r="H15" s="5" t="str">
        <f t="shared" si="3"/>
        <v>N/A</v>
      </c>
      <c r="I15" s="6" t="s">
        <v>1748</v>
      </c>
      <c r="J15" s="6">
        <v>9.8109999999999999</v>
      </c>
      <c r="K15" s="111" t="str">
        <f t="shared" si="0"/>
        <v>Yes</v>
      </c>
    </row>
    <row r="16" spans="1:11" x14ac:dyDescent="0.25">
      <c r="A16" s="108" t="s">
        <v>834</v>
      </c>
      <c r="B16" s="73" t="s">
        <v>213</v>
      </c>
      <c r="C16" s="5">
        <v>3.8150081627999999</v>
      </c>
      <c r="D16" s="5" t="str">
        <f t="shared" si="1"/>
        <v>N/A</v>
      </c>
      <c r="E16" s="5">
        <v>3.8090136647000001</v>
      </c>
      <c r="F16" s="5" t="str">
        <f t="shared" si="2"/>
        <v>N/A</v>
      </c>
      <c r="G16" s="5">
        <v>4.0118198474</v>
      </c>
      <c r="H16" s="5" t="str">
        <f t="shared" si="3"/>
        <v>N/A</v>
      </c>
      <c r="I16" s="6">
        <v>-0.157</v>
      </c>
      <c r="J16" s="6">
        <v>5.3239999999999998</v>
      </c>
      <c r="K16" s="111" t="str">
        <f t="shared" si="0"/>
        <v>Yes</v>
      </c>
    </row>
    <row r="17" spans="1:11" x14ac:dyDescent="0.25">
      <c r="A17" s="108" t="s">
        <v>827</v>
      </c>
      <c r="B17" s="73" t="s">
        <v>213</v>
      </c>
      <c r="C17" s="5">
        <v>4.5197336184000001</v>
      </c>
      <c r="D17" s="5" t="str">
        <f t="shared" si="1"/>
        <v>N/A</v>
      </c>
      <c r="E17" s="5">
        <v>5.8187134502999998</v>
      </c>
      <c r="F17" s="5" t="str">
        <f t="shared" si="2"/>
        <v>N/A</v>
      </c>
      <c r="G17" s="5">
        <v>5.9862264770999998</v>
      </c>
      <c r="H17" s="5" t="str">
        <f t="shared" si="3"/>
        <v>N/A</v>
      </c>
      <c r="I17" s="6">
        <v>28.74</v>
      </c>
      <c r="J17" s="6">
        <v>2.879</v>
      </c>
      <c r="K17" s="111" t="str">
        <f t="shared" si="0"/>
        <v>Yes</v>
      </c>
    </row>
    <row r="18" spans="1:11" x14ac:dyDescent="0.25">
      <c r="A18" s="107" t="s">
        <v>312</v>
      </c>
      <c r="B18" s="22" t="s">
        <v>223</v>
      </c>
      <c r="C18" s="5">
        <v>100</v>
      </c>
      <c r="D18" s="5" t="str">
        <f>IF(OR($B18="N/A",$C18="N/A"),"N/A",IF(C18&gt;100,"No",IF(C18&lt;98,"No","Yes")))</f>
        <v>Yes</v>
      </c>
      <c r="E18" s="5">
        <v>100</v>
      </c>
      <c r="F18" s="5" t="str">
        <f>IF(OR($B18="N/A",$E18="N/A"),"N/A",IF(E18&gt;100,"No",IF(E18&lt;98,"No","Yes")))</f>
        <v>Yes</v>
      </c>
      <c r="G18" s="5">
        <v>100</v>
      </c>
      <c r="H18" s="5" t="str">
        <f>IF($B18="N/A","N/A",IF(G18&gt;100,"No",IF(G18&lt;98,"No","Yes")))</f>
        <v>Yes</v>
      </c>
      <c r="I18" s="6">
        <v>0</v>
      </c>
      <c r="J18" s="6">
        <v>0</v>
      </c>
      <c r="K18" s="111" t="str">
        <f t="shared" si="0"/>
        <v>Yes</v>
      </c>
    </row>
    <row r="19" spans="1:11" x14ac:dyDescent="0.25">
      <c r="A19" s="107" t="s">
        <v>31</v>
      </c>
      <c r="B19" s="22" t="s">
        <v>214</v>
      </c>
      <c r="C19" s="5">
        <v>99.799726641000007</v>
      </c>
      <c r="D19" s="5" t="str">
        <f>IF(OR($B19="N/A",$C19="N/A"),"N/A",IF(C19&gt;100,"No",IF(C19&lt;95,"No","Yes")))</f>
        <v>Yes</v>
      </c>
      <c r="E19" s="5">
        <v>99.734835287999999</v>
      </c>
      <c r="F19" s="5" t="str">
        <f>IF(OR($B19="N/A",$E19="N/A"),"N/A",IF(E19&gt;100,"No",IF(E19&lt;98,"No","Yes")))</f>
        <v>Yes</v>
      </c>
      <c r="G19" s="5">
        <v>99.584659990000006</v>
      </c>
      <c r="H19" s="5" t="str">
        <f>IF($B19="N/A","N/A",IF(G19&gt;100,"No",IF(G19&lt;95,"No","Yes")))</f>
        <v>Yes</v>
      </c>
      <c r="I19" s="6">
        <v>-6.5000000000000002E-2</v>
      </c>
      <c r="J19" s="6">
        <v>-0.151</v>
      </c>
      <c r="K19" s="111" t="str">
        <f t="shared" si="0"/>
        <v>Yes</v>
      </c>
    </row>
    <row r="20" spans="1:11" x14ac:dyDescent="0.25">
      <c r="A20" s="108" t="s">
        <v>313</v>
      </c>
      <c r="B20" s="73" t="s">
        <v>213</v>
      </c>
      <c r="C20" s="5">
        <v>99.503587835999994</v>
      </c>
      <c r="D20" s="5" t="str">
        <f t="shared" ref="D20:D35" si="4">IF(OR($B20="N/A",$C20="N/A"),"N/A",IF(C20&lt;0,"No","Yes"))</f>
        <v>N/A</v>
      </c>
      <c r="E20" s="5">
        <v>99.479348121000001</v>
      </c>
      <c r="F20" s="5" t="str">
        <f t="shared" ref="F20:F34" si="5">IF($B20="N/A","N/A",IF(E20&lt;0,"No","Yes"))</f>
        <v>N/A</v>
      </c>
      <c r="G20" s="5">
        <v>99.554421102999996</v>
      </c>
      <c r="H20" s="5" t="str">
        <f t="shared" ref="H20:H35" si="6">IF($B20="N/A","N/A",IF(G20&lt;0,"No","Yes"))</f>
        <v>N/A</v>
      </c>
      <c r="I20" s="6">
        <v>-2.4E-2</v>
      </c>
      <c r="J20" s="6">
        <v>7.5499999999999998E-2</v>
      </c>
      <c r="K20" s="111" t="str">
        <f t="shared" si="0"/>
        <v>Yes</v>
      </c>
    </row>
    <row r="21" spans="1:11" x14ac:dyDescent="0.25">
      <c r="A21" s="108" t="s">
        <v>835</v>
      </c>
      <c r="B21" s="73" t="s">
        <v>213</v>
      </c>
      <c r="C21" s="5">
        <v>0</v>
      </c>
      <c r="D21" s="5" t="str">
        <f t="shared" si="4"/>
        <v>N/A</v>
      </c>
      <c r="E21" s="5">
        <v>0</v>
      </c>
      <c r="F21" s="5" t="str">
        <f t="shared" si="5"/>
        <v>N/A</v>
      </c>
      <c r="G21" s="5">
        <v>2.6681371000000001E-3</v>
      </c>
      <c r="H21" s="5" t="str">
        <f t="shared" si="6"/>
        <v>N/A</v>
      </c>
      <c r="I21" s="6" t="s">
        <v>1748</v>
      </c>
      <c r="J21" s="6" t="s">
        <v>1748</v>
      </c>
      <c r="K21" s="111" t="str">
        <f t="shared" si="0"/>
        <v>N/A</v>
      </c>
    </row>
    <row r="22" spans="1:11" x14ac:dyDescent="0.25">
      <c r="A22" s="108" t="s">
        <v>314</v>
      </c>
      <c r="B22" s="73" t="s">
        <v>213</v>
      </c>
      <c r="C22" s="5">
        <v>100</v>
      </c>
      <c r="D22" s="5" t="str">
        <f t="shared" si="4"/>
        <v>N/A</v>
      </c>
      <c r="E22" s="5">
        <v>100</v>
      </c>
      <c r="F22" s="5" t="str">
        <f t="shared" si="5"/>
        <v>N/A</v>
      </c>
      <c r="G22" s="5">
        <v>100</v>
      </c>
      <c r="H22" s="5" t="str">
        <f t="shared" si="6"/>
        <v>N/A</v>
      </c>
      <c r="I22" s="6">
        <v>0</v>
      </c>
      <c r="J22" s="6">
        <v>0</v>
      </c>
      <c r="K22" s="111" t="str">
        <f t="shared" si="0"/>
        <v>Yes</v>
      </c>
    </row>
    <row r="23" spans="1:11" x14ac:dyDescent="0.25">
      <c r="A23" s="108" t="s">
        <v>828</v>
      </c>
      <c r="B23" s="73" t="s">
        <v>213</v>
      </c>
      <c r="C23" s="5">
        <v>5.8592106762</v>
      </c>
      <c r="D23" s="5" t="str">
        <f t="shared" si="4"/>
        <v>N/A</v>
      </c>
      <c r="E23" s="5">
        <v>5.8352010993999999</v>
      </c>
      <c r="F23" s="5" t="str">
        <f t="shared" si="5"/>
        <v>N/A</v>
      </c>
      <c r="G23" s="5">
        <v>5.9160070438999997</v>
      </c>
      <c r="H23" s="5" t="str">
        <f t="shared" si="6"/>
        <v>N/A</v>
      </c>
      <c r="I23" s="6">
        <v>-0.41</v>
      </c>
      <c r="J23" s="6">
        <v>1.385</v>
      </c>
      <c r="K23" s="111" t="str">
        <f t="shared" si="0"/>
        <v>Yes</v>
      </c>
    </row>
    <row r="24" spans="1:11" x14ac:dyDescent="0.25">
      <c r="A24" s="108" t="s">
        <v>315</v>
      </c>
      <c r="B24" s="73" t="s">
        <v>213</v>
      </c>
      <c r="C24" s="5">
        <v>3.7824139108999999</v>
      </c>
      <c r="D24" s="5" t="str">
        <f t="shared" si="4"/>
        <v>N/A</v>
      </c>
      <c r="E24" s="5">
        <v>3.7306932992999999</v>
      </c>
      <c r="F24" s="5" t="str">
        <f t="shared" si="5"/>
        <v>N/A</v>
      </c>
      <c r="G24" s="5">
        <v>3.5201622226999998</v>
      </c>
      <c r="H24" s="5" t="str">
        <f t="shared" si="6"/>
        <v>N/A</v>
      </c>
      <c r="I24" s="6">
        <v>-1.37</v>
      </c>
      <c r="J24" s="6">
        <v>-5.64</v>
      </c>
      <c r="K24" s="111" t="str">
        <f t="shared" si="0"/>
        <v>Yes</v>
      </c>
    </row>
    <row r="25" spans="1:11" x14ac:dyDescent="0.25">
      <c r="A25" s="108" t="s">
        <v>316</v>
      </c>
      <c r="B25" s="73" t="s">
        <v>213</v>
      </c>
      <c r="C25" s="5">
        <v>18.983256768</v>
      </c>
      <c r="D25" s="5" t="str">
        <f t="shared" si="4"/>
        <v>N/A</v>
      </c>
      <c r="E25" s="5">
        <v>18.044748965</v>
      </c>
      <c r="F25" s="5" t="str">
        <f t="shared" si="5"/>
        <v>N/A</v>
      </c>
      <c r="G25" s="5">
        <v>18.915313328</v>
      </c>
      <c r="H25" s="5" t="str">
        <f t="shared" si="6"/>
        <v>N/A</v>
      </c>
      <c r="I25" s="6">
        <v>-4.9400000000000004</v>
      </c>
      <c r="J25" s="6">
        <v>4.8239999999999998</v>
      </c>
      <c r="K25" s="111" t="str">
        <f t="shared" si="0"/>
        <v>Yes</v>
      </c>
    </row>
    <row r="26" spans="1:11" x14ac:dyDescent="0.25">
      <c r="A26" s="108" t="s">
        <v>317</v>
      </c>
      <c r="B26" s="73" t="s">
        <v>213</v>
      </c>
      <c r="C26" s="5">
        <v>77.234329321999994</v>
      </c>
      <c r="D26" s="5" t="str">
        <f t="shared" si="4"/>
        <v>N/A</v>
      </c>
      <c r="E26" s="5">
        <v>78.224557735999994</v>
      </c>
      <c r="F26" s="5" t="str">
        <f t="shared" si="5"/>
        <v>N/A</v>
      </c>
      <c r="G26" s="5">
        <v>77.564524449000004</v>
      </c>
      <c r="H26" s="5" t="str">
        <f t="shared" si="6"/>
        <v>N/A</v>
      </c>
      <c r="I26" s="6">
        <v>1.282</v>
      </c>
      <c r="J26" s="6">
        <v>-0.84399999999999997</v>
      </c>
      <c r="K26" s="111" t="str">
        <f t="shared" si="0"/>
        <v>Yes</v>
      </c>
    </row>
    <row r="27" spans="1:11" x14ac:dyDescent="0.25">
      <c r="A27" s="108" t="s">
        <v>318</v>
      </c>
      <c r="B27" s="73" t="s">
        <v>213</v>
      </c>
      <c r="C27" s="5">
        <v>56.936482023000003</v>
      </c>
      <c r="D27" s="5" t="str">
        <f t="shared" si="4"/>
        <v>N/A</v>
      </c>
      <c r="E27" s="5">
        <v>55.642976038</v>
      </c>
      <c r="F27" s="5" t="str">
        <f t="shared" si="5"/>
        <v>N/A</v>
      </c>
      <c r="G27" s="5">
        <v>54.320603355000003</v>
      </c>
      <c r="H27" s="5" t="str">
        <f t="shared" si="6"/>
        <v>N/A</v>
      </c>
      <c r="I27" s="6">
        <v>-2.27</v>
      </c>
      <c r="J27" s="6">
        <v>-2.38</v>
      </c>
      <c r="K27" s="111" t="str">
        <f t="shared" si="0"/>
        <v>Yes</v>
      </c>
    </row>
    <row r="28" spans="1:11" x14ac:dyDescent="0.25">
      <c r="A28" s="108" t="s">
        <v>832</v>
      </c>
      <c r="B28" s="73" t="s">
        <v>213</v>
      </c>
      <c r="C28" s="5">
        <v>2.0763178075000002</v>
      </c>
      <c r="D28" s="5" t="str">
        <f t="shared" si="4"/>
        <v>N/A</v>
      </c>
      <c r="E28" s="5">
        <v>2.1024749116999999</v>
      </c>
      <c r="F28" s="5" t="str">
        <f t="shared" si="5"/>
        <v>N/A</v>
      </c>
      <c r="G28" s="5">
        <v>2.1523323018</v>
      </c>
      <c r="H28" s="5" t="str">
        <f t="shared" si="6"/>
        <v>N/A</v>
      </c>
      <c r="I28" s="6">
        <v>1.26</v>
      </c>
      <c r="J28" s="6">
        <v>2.371</v>
      </c>
      <c r="K28" s="111" t="str">
        <f t="shared" si="0"/>
        <v>Yes</v>
      </c>
    </row>
    <row r="29" spans="1:11" x14ac:dyDescent="0.25">
      <c r="A29" s="108" t="s">
        <v>319</v>
      </c>
      <c r="B29" s="73" t="s">
        <v>213</v>
      </c>
      <c r="C29" s="5">
        <v>0</v>
      </c>
      <c r="D29" s="5" t="str">
        <f t="shared" si="4"/>
        <v>N/A</v>
      </c>
      <c r="E29" s="5">
        <v>0</v>
      </c>
      <c r="F29" s="5" t="str">
        <f t="shared" si="5"/>
        <v>N/A</v>
      </c>
      <c r="G29" s="5">
        <v>0</v>
      </c>
      <c r="H29" s="5" t="str">
        <f t="shared" si="6"/>
        <v>N/A</v>
      </c>
      <c r="I29" s="6" t="s">
        <v>1748</v>
      </c>
      <c r="J29" s="6" t="s">
        <v>1748</v>
      </c>
      <c r="K29" s="111" t="str">
        <f t="shared" si="0"/>
        <v>N/A</v>
      </c>
    </row>
    <row r="30" spans="1:11" x14ac:dyDescent="0.25">
      <c r="A30" s="108" t="s">
        <v>833</v>
      </c>
      <c r="B30" s="73" t="s">
        <v>213</v>
      </c>
      <c r="C30" s="5">
        <v>100</v>
      </c>
      <c r="D30" s="5" t="str">
        <f t="shared" si="4"/>
        <v>N/A</v>
      </c>
      <c r="E30" s="5">
        <v>99.36518427</v>
      </c>
      <c r="F30" s="5" t="str">
        <f t="shared" si="5"/>
        <v>N/A</v>
      </c>
      <c r="G30" s="5">
        <v>71.937063051999999</v>
      </c>
      <c r="H30" s="5" t="str">
        <f t="shared" si="6"/>
        <v>N/A</v>
      </c>
      <c r="I30" s="6">
        <v>-0.63500000000000001</v>
      </c>
      <c r="J30" s="6">
        <v>-27.6</v>
      </c>
      <c r="K30" s="111" t="str">
        <f t="shared" si="0"/>
        <v>Yes</v>
      </c>
    </row>
    <row r="31" spans="1:11" x14ac:dyDescent="0.25">
      <c r="A31" s="107" t="s">
        <v>320</v>
      </c>
      <c r="B31" s="22" t="s">
        <v>213</v>
      </c>
      <c r="C31" s="5" t="s">
        <v>1748</v>
      </c>
      <c r="D31" s="5" t="str">
        <f t="shared" si="4"/>
        <v>N/A</v>
      </c>
      <c r="E31" s="5" t="s">
        <v>1748</v>
      </c>
      <c r="F31" s="5" t="str">
        <f t="shared" si="5"/>
        <v>N/A</v>
      </c>
      <c r="G31" s="5" t="s">
        <v>1748</v>
      </c>
      <c r="H31" s="5" t="str">
        <f t="shared" si="6"/>
        <v>N/A</v>
      </c>
      <c r="I31" s="6" t="s">
        <v>1748</v>
      </c>
      <c r="J31" s="6" t="s">
        <v>1748</v>
      </c>
      <c r="K31" s="111" t="str">
        <f t="shared" si="0"/>
        <v>N/A</v>
      </c>
    </row>
    <row r="32" spans="1:11" x14ac:dyDescent="0.25">
      <c r="A32" s="107" t="s">
        <v>321</v>
      </c>
      <c r="B32" s="22" t="s">
        <v>213</v>
      </c>
      <c r="C32" s="5">
        <v>100</v>
      </c>
      <c r="D32" s="5" t="str">
        <f t="shared" si="4"/>
        <v>N/A</v>
      </c>
      <c r="E32" s="5">
        <v>100</v>
      </c>
      <c r="F32" s="5" t="str">
        <f t="shared" si="5"/>
        <v>N/A</v>
      </c>
      <c r="G32" s="5">
        <v>100</v>
      </c>
      <c r="H32" s="5" t="str">
        <f t="shared" si="6"/>
        <v>N/A</v>
      </c>
      <c r="I32" s="6">
        <v>0</v>
      </c>
      <c r="J32" s="6">
        <v>0</v>
      </c>
      <c r="K32" s="111" t="str">
        <f t="shared" si="0"/>
        <v>Yes</v>
      </c>
    </row>
    <row r="33" spans="1:11" x14ac:dyDescent="0.25">
      <c r="A33" s="108" t="s">
        <v>322</v>
      </c>
      <c r="B33" s="73" t="s">
        <v>213</v>
      </c>
      <c r="C33" s="5">
        <v>0</v>
      </c>
      <c r="D33" s="5" t="str">
        <f t="shared" si="4"/>
        <v>N/A</v>
      </c>
      <c r="E33" s="5">
        <v>0</v>
      </c>
      <c r="F33" s="5" t="str">
        <f t="shared" si="5"/>
        <v>N/A</v>
      </c>
      <c r="G33" s="5">
        <v>0</v>
      </c>
      <c r="H33" s="5" t="str">
        <f t="shared" si="6"/>
        <v>N/A</v>
      </c>
      <c r="I33" s="6" t="s">
        <v>1748</v>
      </c>
      <c r="J33" s="6" t="s">
        <v>1748</v>
      </c>
      <c r="K33" s="111" t="str">
        <f t="shared" si="0"/>
        <v>N/A</v>
      </c>
    </row>
    <row r="34" spans="1:11" x14ac:dyDescent="0.25">
      <c r="A34" s="108" t="s">
        <v>323</v>
      </c>
      <c r="B34" s="73" t="s">
        <v>213</v>
      </c>
      <c r="C34" s="5">
        <v>22.941265804</v>
      </c>
      <c r="D34" s="5" t="str">
        <f t="shared" si="4"/>
        <v>N/A</v>
      </c>
      <c r="E34" s="5">
        <v>23.15546007</v>
      </c>
      <c r="F34" s="5" t="str">
        <f t="shared" si="5"/>
        <v>N/A</v>
      </c>
      <c r="G34" s="5">
        <v>23.441363240000001</v>
      </c>
      <c r="H34" s="5" t="str">
        <f t="shared" si="6"/>
        <v>N/A</v>
      </c>
      <c r="I34" s="6">
        <v>0.93369999999999997</v>
      </c>
      <c r="J34" s="6">
        <v>1.2350000000000001</v>
      </c>
      <c r="K34" s="111" t="str">
        <f t="shared" si="0"/>
        <v>Yes</v>
      </c>
    </row>
    <row r="35" spans="1:11" x14ac:dyDescent="0.25">
      <c r="A35" s="108" t="s">
        <v>1731</v>
      </c>
      <c r="B35" s="73" t="s">
        <v>213</v>
      </c>
      <c r="C35" s="5">
        <v>23.117810090999999</v>
      </c>
      <c r="D35" s="5" t="str">
        <f t="shared" si="4"/>
        <v>N/A</v>
      </c>
      <c r="E35" s="5">
        <v>23.966438277000002</v>
      </c>
      <c r="F35" s="5" t="str">
        <f>IF($B35="N/A","N/A",IF(E35&lt;0,"No","Yes"))</f>
        <v>N/A</v>
      </c>
      <c r="G35" s="5">
        <v>23.405788079000001</v>
      </c>
      <c r="H35" s="5" t="str">
        <f t="shared" si="6"/>
        <v>N/A</v>
      </c>
      <c r="I35" s="6">
        <v>3.6709999999999998</v>
      </c>
      <c r="J35" s="6">
        <v>-2.34</v>
      </c>
      <c r="K35" s="111" t="str">
        <f t="shared" si="0"/>
        <v>Yes</v>
      </c>
    </row>
    <row r="36" spans="1:11" x14ac:dyDescent="0.25">
      <c r="A36" s="109" t="s">
        <v>372</v>
      </c>
      <c r="B36" s="1" t="s">
        <v>213</v>
      </c>
      <c r="C36" s="4">
        <v>93.862713087000003</v>
      </c>
      <c r="D36" s="5" t="str">
        <f t="shared" ref="D36:D39" si="7">IF($B36="N/A","N/A",IF(C36&lt;0,"No","Yes"))</f>
        <v>N/A</v>
      </c>
      <c r="E36" s="4">
        <v>93.530561684999995</v>
      </c>
      <c r="F36" s="5" t="str">
        <f t="shared" ref="F36:F39" si="8">IF($B36="N/A","N/A",IF(E36&lt;0,"No","Yes"))</f>
        <v>N/A</v>
      </c>
      <c r="G36" s="4">
        <v>92.162791939000002</v>
      </c>
      <c r="H36" s="5" t="str">
        <f t="shared" ref="H36:H39" si="9">IF($B36="N/A","N/A",IF(G36&lt;0,"No","Yes"))</f>
        <v>N/A</v>
      </c>
      <c r="I36" s="6">
        <v>-0.35399999999999998</v>
      </c>
      <c r="J36" s="6">
        <v>-1.46</v>
      </c>
      <c r="K36" s="111" t="str">
        <f>IF(J36="Div by 0", "N/A", IF(J36="N/A","N/A", IF(J36&gt;30, "No", IF(J36&lt;-30, "No", "Yes"))))</f>
        <v>Yes</v>
      </c>
    </row>
    <row r="37" spans="1:11" x14ac:dyDescent="0.25">
      <c r="A37" s="109" t="s">
        <v>373</v>
      </c>
      <c r="B37" s="1" t="s">
        <v>213</v>
      </c>
      <c r="C37" s="4">
        <v>4.5502866472000001</v>
      </c>
      <c r="D37" s="5" t="str">
        <f t="shared" si="7"/>
        <v>N/A</v>
      </c>
      <c r="E37" s="4">
        <v>4.7642550226000004</v>
      </c>
      <c r="F37" s="5" t="str">
        <f t="shared" si="8"/>
        <v>N/A</v>
      </c>
      <c r="G37" s="4">
        <v>5.5337163591999996</v>
      </c>
      <c r="H37" s="5" t="str">
        <f t="shared" si="9"/>
        <v>N/A</v>
      </c>
      <c r="I37" s="6">
        <v>4.702</v>
      </c>
      <c r="J37" s="6">
        <v>16.149999999999999</v>
      </c>
      <c r="K37" s="111" t="str">
        <f>IF(J37="Div by 0", "N/A", IF(J37="N/A","N/A", IF(J37&gt;30, "No", IF(J37&lt;-30, "No", "Yes"))))</f>
        <v>Yes</v>
      </c>
    </row>
    <row r="38" spans="1:11" x14ac:dyDescent="0.25">
      <c r="A38" s="109" t="s">
        <v>374</v>
      </c>
      <c r="B38" s="1" t="s">
        <v>213</v>
      </c>
      <c r="C38" s="4">
        <v>0.36542769279999998</v>
      </c>
      <c r="D38" s="5" t="str">
        <f t="shared" si="7"/>
        <v>N/A</v>
      </c>
      <c r="E38" s="4">
        <v>0.37355320710000001</v>
      </c>
      <c r="F38" s="5" t="str">
        <f t="shared" si="8"/>
        <v>N/A</v>
      </c>
      <c r="G38" s="4">
        <v>0.51939735679999999</v>
      </c>
      <c r="H38" s="5" t="str">
        <f t="shared" si="9"/>
        <v>N/A</v>
      </c>
      <c r="I38" s="6">
        <v>2.2240000000000002</v>
      </c>
      <c r="J38" s="6">
        <v>39.04</v>
      </c>
      <c r="K38" s="111" t="str">
        <f>IF(J38="Div by 0", "N/A", IF(J38="N/A","N/A", IF(J38&gt;30, "No", IF(J38&lt;-30, "No", "Yes"))))</f>
        <v>No</v>
      </c>
    </row>
    <row r="39" spans="1:11" x14ac:dyDescent="0.25">
      <c r="A39" s="126" t="s">
        <v>375</v>
      </c>
      <c r="B39" s="127" t="s">
        <v>213</v>
      </c>
      <c r="C39" s="124">
        <v>0.34929192450000002</v>
      </c>
      <c r="D39" s="120" t="str">
        <f t="shared" si="7"/>
        <v>N/A</v>
      </c>
      <c r="E39" s="124">
        <v>0.38613401460000002</v>
      </c>
      <c r="F39" s="120" t="str">
        <f t="shared" si="8"/>
        <v>N/A</v>
      </c>
      <c r="G39" s="124">
        <v>0.46425585660000002</v>
      </c>
      <c r="H39" s="120" t="str">
        <f t="shared" si="9"/>
        <v>N/A</v>
      </c>
      <c r="I39" s="121">
        <v>10.55</v>
      </c>
      <c r="J39" s="121">
        <v>20.23</v>
      </c>
      <c r="K39" s="122" t="str">
        <f>IF(J39="Div by 0", "N/A", IF(J39="N/A","N/A", IF(J39&gt;30, "No", IF(J39&lt;-30, "No", "Yes"))))</f>
        <v>Yes</v>
      </c>
    </row>
    <row r="40" spans="1:11" x14ac:dyDescent="0.25">
      <c r="A40" s="200" t="s">
        <v>1633</v>
      </c>
      <c r="B40" s="201"/>
      <c r="C40" s="201"/>
      <c r="D40" s="201"/>
      <c r="E40" s="201"/>
      <c r="F40" s="201"/>
      <c r="G40" s="201"/>
      <c r="H40" s="201"/>
      <c r="I40" s="201"/>
      <c r="J40" s="201"/>
      <c r="K40" s="202"/>
    </row>
    <row r="41" spans="1:11" x14ac:dyDescent="0.25">
      <c r="A41" s="192" t="s">
        <v>1631</v>
      </c>
      <c r="B41" s="193"/>
      <c r="C41" s="193"/>
      <c r="D41" s="193"/>
      <c r="E41" s="193"/>
      <c r="F41" s="193"/>
      <c r="G41" s="193"/>
      <c r="H41" s="193"/>
      <c r="I41" s="193"/>
      <c r="J41" s="193"/>
      <c r="K41" s="194"/>
    </row>
    <row r="42" spans="1:11" x14ac:dyDescent="0.25">
      <c r="A42" s="195" t="s">
        <v>1732</v>
      </c>
      <c r="B42" s="195"/>
      <c r="C42" s="195"/>
      <c r="D42" s="195"/>
      <c r="E42" s="195"/>
      <c r="F42" s="195"/>
      <c r="G42" s="195"/>
      <c r="H42" s="195"/>
      <c r="I42" s="195"/>
      <c r="J42" s="195"/>
      <c r="K42" s="196"/>
    </row>
  </sheetData>
  <mergeCells count="7">
    <mergeCell ref="A42:K42"/>
    <mergeCell ref="A1:K1"/>
    <mergeCell ref="A2:K2"/>
    <mergeCell ref="A4:K4"/>
    <mergeCell ref="A40:K40"/>
    <mergeCell ref="A41:K41"/>
    <mergeCell ref="A3:K3"/>
  </mergeCells>
  <printOptions headings="1"/>
  <pageMargins left="0.75" right="0.75" top="1" bottom="0.75" header="0.5" footer="0.5"/>
  <pageSetup scale="56" orientation="landscape" useFirstPageNumber="1" r:id="rId1"/>
  <headerFooter alignWithMargins="0">
    <oddFooter>&amp;R&amp;A Page &amp;P</oddFooter>
  </headerFooter>
  <tableParts count="1">
    <tablePart r:id="rId2"/>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K42"/>
  <sheetViews>
    <sheetView zoomScaleNormal="100" zoomScaleSheetLayoutView="7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74"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83" t="s">
        <v>1728</v>
      </c>
      <c r="B1" s="184"/>
      <c r="C1" s="184"/>
      <c r="D1" s="184"/>
      <c r="E1" s="184"/>
      <c r="F1" s="184"/>
      <c r="G1" s="184"/>
      <c r="H1" s="184"/>
      <c r="I1" s="184"/>
      <c r="J1" s="184"/>
      <c r="K1" s="185"/>
    </row>
    <row r="2" spans="1:11" ht="13" x14ac:dyDescent="0.3">
      <c r="A2" s="189" t="s">
        <v>1579</v>
      </c>
      <c r="B2" s="190"/>
      <c r="C2" s="190"/>
      <c r="D2" s="190"/>
      <c r="E2" s="190"/>
      <c r="F2" s="190"/>
      <c r="G2" s="190"/>
      <c r="H2" s="190"/>
      <c r="I2" s="190"/>
      <c r="J2" s="190"/>
      <c r="K2" s="191"/>
    </row>
    <row r="3" spans="1:11" ht="13" x14ac:dyDescent="0.3">
      <c r="A3" s="189" t="s">
        <v>1747</v>
      </c>
      <c r="B3" s="190"/>
      <c r="C3" s="190"/>
      <c r="D3" s="190"/>
      <c r="E3" s="190"/>
      <c r="F3" s="190"/>
      <c r="G3" s="190"/>
      <c r="H3" s="190"/>
      <c r="I3" s="190"/>
      <c r="J3" s="190"/>
      <c r="K3" s="191"/>
    </row>
    <row r="4" spans="1:11" ht="13" x14ac:dyDescent="0.3">
      <c r="A4" s="186" t="s">
        <v>648</v>
      </c>
      <c r="B4" s="187"/>
      <c r="C4" s="187"/>
      <c r="D4" s="187"/>
      <c r="E4" s="187"/>
      <c r="F4" s="187"/>
      <c r="G4" s="187"/>
      <c r="H4" s="187"/>
      <c r="I4" s="187"/>
      <c r="J4" s="187"/>
      <c r="K4" s="188"/>
    </row>
    <row r="5" spans="1:11" s="14" customFormat="1" ht="65.25" customHeight="1" x14ac:dyDescent="0.3">
      <c r="A5" s="114" t="s">
        <v>11</v>
      </c>
      <c r="B5" s="115" t="s">
        <v>212</v>
      </c>
      <c r="C5" s="115" t="s">
        <v>649</v>
      </c>
      <c r="D5" s="115" t="s">
        <v>1724</v>
      </c>
      <c r="E5" s="115" t="s">
        <v>1694</v>
      </c>
      <c r="F5" s="115" t="s">
        <v>1721</v>
      </c>
      <c r="G5" s="115" t="s">
        <v>1718</v>
      </c>
      <c r="H5" s="115" t="s">
        <v>1719</v>
      </c>
      <c r="I5" s="116" t="s">
        <v>1725</v>
      </c>
      <c r="J5" s="116" t="s">
        <v>1722</v>
      </c>
      <c r="K5" s="117" t="s">
        <v>650</v>
      </c>
    </row>
    <row r="6" spans="1:11" s="16" customFormat="1" x14ac:dyDescent="0.25">
      <c r="A6" s="128" t="s">
        <v>342</v>
      </c>
      <c r="B6" s="5" t="s">
        <v>213</v>
      </c>
      <c r="C6" s="3">
        <v>7</v>
      </c>
      <c r="D6" s="5" t="s">
        <v>213</v>
      </c>
      <c r="E6" s="3">
        <v>7</v>
      </c>
      <c r="F6" s="5" t="s">
        <v>213</v>
      </c>
      <c r="G6" s="3">
        <v>7</v>
      </c>
      <c r="H6" s="5" t="s">
        <v>213</v>
      </c>
      <c r="I6" s="95" t="s">
        <v>213</v>
      </c>
      <c r="J6" s="95" t="s">
        <v>213</v>
      </c>
      <c r="K6" s="111" t="s">
        <v>213</v>
      </c>
    </row>
    <row r="7" spans="1:11" s="16" customFormat="1" x14ac:dyDescent="0.25">
      <c r="A7" s="128" t="s">
        <v>12</v>
      </c>
      <c r="B7" s="17" t="s">
        <v>213</v>
      </c>
      <c r="C7" s="18">
        <v>214039</v>
      </c>
      <c r="D7" s="19" t="str">
        <f>IF($B7="N/A","N/A",IF(C7&gt;15,"No",IF(C7&lt;-15,"No","Yes")))</f>
        <v>N/A</v>
      </c>
      <c r="E7" s="18">
        <v>211035</v>
      </c>
      <c r="F7" s="19" t="str">
        <f>IF($B7="N/A","N/A",IF(E7&gt;15,"No",IF(E7&lt;-15,"No","Yes")))</f>
        <v>N/A</v>
      </c>
      <c r="G7" s="18">
        <v>226318</v>
      </c>
      <c r="H7" s="19" t="str">
        <f>IF($B7="N/A","N/A",IF(G7&gt;15,"No",IF(G7&lt;-15,"No","Yes")))</f>
        <v>N/A</v>
      </c>
      <c r="I7" s="20">
        <v>-1.4</v>
      </c>
      <c r="J7" s="20">
        <v>7.242</v>
      </c>
      <c r="K7" s="112" t="str">
        <f t="shared" ref="K7:K24" si="0">IF(J7="Div by 0", "N/A", IF(J7="N/A","N/A", IF(J7&gt;30, "No", IF(J7&lt;-30, "No", "Yes"))))</f>
        <v>Yes</v>
      </c>
    </row>
    <row r="8" spans="1:11" x14ac:dyDescent="0.25">
      <c r="A8" s="128" t="s">
        <v>362</v>
      </c>
      <c r="B8" s="17" t="s">
        <v>213</v>
      </c>
      <c r="C8" s="21">
        <v>98.266671027000001</v>
      </c>
      <c r="D8" s="19" t="str">
        <f>IF($B8="N/A","N/A",IF(C8&gt;15,"No",IF(C8&lt;-15,"No","Yes")))</f>
        <v>N/A</v>
      </c>
      <c r="E8" s="21">
        <v>98.258108844999995</v>
      </c>
      <c r="F8" s="19" t="str">
        <f>IF($B8="N/A","N/A",IF(E8&gt;15,"No",IF(E8&lt;-15,"No","Yes")))</f>
        <v>N/A</v>
      </c>
      <c r="G8" s="21">
        <v>98.218436006000005</v>
      </c>
      <c r="H8" s="19" t="str">
        <f>IF($B8="N/A","N/A",IF(G8&gt;15,"No",IF(G8&lt;-15,"No","Yes")))</f>
        <v>N/A</v>
      </c>
      <c r="I8" s="20">
        <v>-8.9999999999999993E-3</v>
      </c>
      <c r="J8" s="20">
        <v>-0.04</v>
      </c>
      <c r="K8" s="112" t="str">
        <f t="shared" si="0"/>
        <v>Yes</v>
      </c>
    </row>
    <row r="9" spans="1:11" x14ac:dyDescent="0.25">
      <c r="A9" s="128" t="s">
        <v>119</v>
      </c>
      <c r="B9" s="22" t="s">
        <v>213</v>
      </c>
      <c r="C9" s="4">
        <v>1.7333289728000001</v>
      </c>
      <c r="D9" s="5" t="str">
        <f>IF($B9="N/A","N/A",IF(C9&gt;15,"No",IF(C9&lt;-15,"No","Yes")))</f>
        <v>N/A</v>
      </c>
      <c r="E9" s="4">
        <v>1.7418911555000001</v>
      </c>
      <c r="F9" s="5" t="str">
        <f>IF($B9="N/A","N/A",IF(E9&gt;15,"No",IF(E9&lt;-15,"No","Yes")))</f>
        <v>N/A</v>
      </c>
      <c r="G9" s="4">
        <v>1.7815639940000001</v>
      </c>
      <c r="H9" s="5" t="str">
        <f>IF($B9="N/A","N/A",IF(G9&gt;15,"No",IF(G9&lt;-15,"No","Yes")))</f>
        <v>N/A</v>
      </c>
      <c r="I9" s="6">
        <v>0.49399999999999999</v>
      </c>
      <c r="J9" s="6">
        <v>2.278</v>
      </c>
      <c r="K9" s="111" t="str">
        <f t="shared" si="0"/>
        <v>Yes</v>
      </c>
    </row>
    <row r="10" spans="1:11" x14ac:dyDescent="0.25">
      <c r="A10" s="128" t="s">
        <v>120</v>
      </c>
      <c r="B10" s="22" t="s">
        <v>213</v>
      </c>
      <c r="C10" s="4">
        <v>0</v>
      </c>
      <c r="D10" s="5" t="str">
        <f>IF($B10="N/A","N/A",IF(C10&gt;15,"No",IF(C10&lt;-15,"No","Yes")))</f>
        <v>N/A</v>
      </c>
      <c r="E10" s="4">
        <v>0</v>
      </c>
      <c r="F10" s="5" t="str">
        <f>IF($B10="N/A","N/A",IF(E10&gt;15,"No",IF(E10&lt;-15,"No","Yes")))</f>
        <v>N/A</v>
      </c>
      <c r="G10" s="4">
        <v>0</v>
      </c>
      <c r="H10" s="5" t="str">
        <f>IF($B10="N/A","N/A",IF(G10&gt;15,"No",IF(G10&lt;-15,"No","Yes")))</f>
        <v>N/A</v>
      </c>
      <c r="I10" s="6" t="s">
        <v>1748</v>
      </c>
      <c r="J10" s="6" t="s">
        <v>1748</v>
      </c>
      <c r="K10" s="111" t="str">
        <f t="shared" si="0"/>
        <v>N/A</v>
      </c>
    </row>
    <row r="11" spans="1:11" x14ac:dyDescent="0.25">
      <c r="A11" s="128" t="s">
        <v>836</v>
      </c>
      <c r="B11" s="22" t="s">
        <v>214</v>
      </c>
      <c r="C11" s="4">
        <v>91.089941553000003</v>
      </c>
      <c r="D11" s="5" t="str">
        <f>IF(OR($B11="N/A",$C11="N/A"),"N/A",IF(C11&gt;100,"No",IF(C11&lt;95,"No","Yes")))</f>
        <v>No</v>
      </c>
      <c r="E11" s="4">
        <v>88.746890325999999</v>
      </c>
      <c r="F11" s="5" t="str">
        <f>IF(OR($B11="N/A",$E11="N/A"),"N/A",IF(E11&gt;100,"No",IF(E11&lt;95,"No","Yes")))</f>
        <v>No</v>
      </c>
      <c r="G11" s="4">
        <v>98.840127608000003</v>
      </c>
      <c r="H11" s="5" t="str">
        <f>IF($B11="N/A","N/A",IF(G11&gt;100,"No",IF(G11&lt;95,"No","Yes")))</f>
        <v>Yes</v>
      </c>
      <c r="I11" s="6">
        <v>-2.57</v>
      </c>
      <c r="J11" s="6">
        <v>11.37</v>
      </c>
      <c r="K11" s="111" t="str">
        <f t="shared" si="0"/>
        <v>Yes</v>
      </c>
    </row>
    <row r="12" spans="1:11" x14ac:dyDescent="0.25">
      <c r="A12" s="128" t="s">
        <v>348</v>
      </c>
      <c r="B12" s="22" t="s">
        <v>213</v>
      </c>
      <c r="C12" s="4">
        <v>0</v>
      </c>
      <c r="D12" s="5" t="str">
        <f t="shared" ref="D12:D13" si="1">IF(OR($B12="N/A",$C12="N/A"),"N/A",IF(C12&gt;100,"No",IF(C12&lt;95,"No","Yes")))</f>
        <v>N/A</v>
      </c>
      <c r="E12" s="4">
        <v>0</v>
      </c>
      <c r="F12" s="5" t="str">
        <f t="shared" ref="F12:F13" si="2">IF(OR($B12="N/A",$E12="N/A"),"N/A",IF(E12&gt;100,"No",IF(E12&lt;95,"No","Yes")))</f>
        <v>N/A</v>
      </c>
      <c r="G12" s="4">
        <v>0</v>
      </c>
      <c r="H12" s="5" t="str">
        <f t="shared" ref="H12:H13" si="3">IF($B12="N/A","N/A",IF(G12&gt;100,"No",IF(G12&lt;95,"No","Yes")))</f>
        <v>N/A</v>
      </c>
      <c r="I12" s="6" t="s">
        <v>1748</v>
      </c>
      <c r="J12" s="6" t="s">
        <v>1748</v>
      </c>
      <c r="K12" s="111" t="str">
        <f t="shared" si="0"/>
        <v>N/A</v>
      </c>
    </row>
    <row r="13" spans="1:11" x14ac:dyDescent="0.25">
      <c r="A13" s="128" t="s">
        <v>837</v>
      </c>
      <c r="B13" s="22" t="s">
        <v>214</v>
      </c>
      <c r="C13" s="4">
        <v>87.902671943000001</v>
      </c>
      <c r="D13" s="5" t="str">
        <f t="shared" si="1"/>
        <v>No</v>
      </c>
      <c r="E13" s="4">
        <v>85.620868576000007</v>
      </c>
      <c r="F13" s="5" t="str">
        <f t="shared" si="2"/>
        <v>No</v>
      </c>
      <c r="G13" s="4">
        <v>95.425463285999996</v>
      </c>
      <c r="H13" s="5" t="str">
        <f t="shared" si="3"/>
        <v>Yes</v>
      </c>
      <c r="I13" s="6">
        <v>-2.6</v>
      </c>
      <c r="J13" s="6">
        <v>11.45</v>
      </c>
      <c r="K13" s="111" t="str">
        <f t="shared" si="0"/>
        <v>Yes</v>
      </c>
    </row>
    <row r="14" spans="1:11" x14ac:dyDescent="0.25">
      <c r="A14" s="128" t="s">
        <v>13</v>
      </c>
      <c r="B14" s="22" t="s">
        <v>213</v>
      </c>
      <c r="C14" s="23">
        <v>210329</v>
      </c>
      <c r="D14" s="5" t="str">
        <f>IF($B14="N/A","N/A",IF(C14&gt;15,"No",IF(C14&lt;-15,"No","Yes")))</f>
        <v>N/A</v>
      </c>
      <c r="E14" s="23">
        <v>207359</v>
      </c>
      <c r="F14" s="5" t="str">
        <f>IF($B14="N/A","N/A",IF(E14&gt;15,"No",IF(E14&lt;-15,"No","Yes")))</f>
        <v>N/A</v>
      </c>
      <c r="G14" s="23">
        <v>222286</v>
      </c>
      <c r="H14" s="5" t="str">
        <f>IF($B14="N/A","N/A",IF(G14&gt;15,"No",IF(G14&lt;-15,"No","Yes")))</f>
        <v>N/A</v>
      </c>
      <c r="I14" s="6">
        <v>-1.41</v>
      </c>
      <c r="J14" s="6">
        <v>7.1989999999999998</v>
      </c>
      <c r="K14" s="111" t="str">
        <f t="shared" si="0"/>
        <v>Yes</v>
      </c>
    </row>
    <row r="15" spans="1:11" x14ac:dyDescent="0.25">
      <c r="A15" s="128" t="s">
        <v>440</v>
      </c>
      <c r="B15" s="22" t="s">
        <v>215</v>
      </c>
      <c r="C15" s="4">
        <v>0</v>
      </c>
      <c r="D15" s="5" t="str">
        <f>IF($B15="N/A","N/A",IF(C15&gt;20,"No",IF(C15&lt;5,"No","Yes")))</f>
        <v>No</v>
      </c>
      <c r="E15" s="4">
        <v>0</v>
      </c>
      <c r="F15" s="5" t="str">
        <f>IF($B15="N/A","N/A",IF(E15&gt;20,"No",IF(E15&lt;5,"No","Yes")))</f>
        <v>No</v>
      </c>
      <c r="G15" s="4">
        <v>0</v>
      </c>
      <c r="H15" s="5" t="str">
        <f>IF($B15="N/A","N/A",IF(G15&gt;20,"No",IF(G15&lt;5,"No","Yes")))</f>
        <v>No</v>
      </c>
      <c r="I15" s="6" t="s">
        <v>1748</v>
      </c>
      <c r="J15" s="6" t="s">
        <v>1748</v>
      </c>
      <c r="K15" s="111" t="str">
        <f t="shared" si="0"/>
        <v>N/A</v>
      </c>
    </row>
    <row r="16" spans="1:11" x14ac:dyDescent="0.25">
      <c r="A16" s="128" t="s">
        <v>441</v>
      </c>
      <c r="B16" s="17" t="s">
        <v>213</v>
      </c>
      <c r="C16" s="4">
        <v>100</v>
      </c>
      <c r="D16" s="5" t="str">
        <f>IF($B16="N/A","N/A",IF(C16&gt;15,"No",IF(C16&lt;-15,"No","Yes")))</f>
        <v>N/A</v>
      </c>
      <c r="E16" s="4">
        <v>100</v>
      </c>
      <c r="F16" s="5" t="str">
        <f>IF($B16="N/A","N/A",IF(E16&gt;15,"No",IF(E16&lt;-15,"No","Yes")))</f>
        <v>N/A</v>
      </c>
      <c r="G16" s="4">
        <v>100</v>
      </c>
      <c r="H16" s="5" t="str">
        <f>IF($B16="N/A","N/A",IF(G16&gt;15,"No",IF(G16&lt;-15,"No","Yes")))</f>
        <v>N/A</v>
      </c>
      <c r="I16" s="6">
        <v>0</v>
      </c>
      <c r="J16" s="6">
        <v>0</v>
      </c>
      <c r="K16" s="111" t="str">
        <f t="shared" si="0"/>
        <v>Yes</v>
      </c>
    </row>
    <row r="17" spans="1:11" x14ac:dyDescent="0.25">
      <c r="A17" s="128" t="s">
        <v>442</v>
      </c>
      <c r="B17" s="22" t="s">
        <v>235</v>
      </c>
      <c r="C17" s="4">
        <v>32.650751917000001</v>
      </c>
      <c r="D17" s="5" t="str">
        <f>IF($B17="N/A","N/A",IF(C17&gt;1,"Yes","No"))</f>
        <v>Yes</v>
      </c>
      <c r="E17" s="4">
        <v>41.490362126000001</v>
      </c>
      <c r="F17" s="5" t="str">
        <f>IF($B17="N/A","N/A",IF(E17&gt;1,"Yes","No"))</f>
        <v>Yes</v>
      </c>
      <c r="G17" s="4">
        <v>35.905545109000002</v>
      </c>
      <c r="H17" s="5" t="str">
        <f>IF($B17="N/A","N/A",IF(G17&gt;1,"Yes","No"))</f>
        <v>Yes</v>
      </c>
      <c r="I17" s="6">
        <v>27.07</v>
      </c>
      <c r="J17" s="6">
        <v>-13.5</v>
      </c>
      <c r="K17" s="111" t="str">
        <f t="shared" si="0"/>
        <v>Yes</v>
      </c>
    </row>
    <row r="18" spans="1:11" x14ac:dyDescent="0.25">
      <c r="A18" s="128" t="s">
        <v>859</v>
      </c>
      <c r="B18" s="22" t="s">
        <v>213</v>
      </c>
      <c r="C18" s="75">
        <v>5755.0015434999996</v>
      </c>
      <c r="D18" s="5" t="str">
        <f>IF($B18="N/A","N/A",IF(C18&gt;15,"No",IF(C18&lt;-15,"No","Yes")))</f>
        <v>N/A</v>
      </c>
      <c r="E18" s="75">
        <v>5964.3873003999997</v>
      </c>
      <c r="F18" s="5" t="str">
        <f>IF($B18="N/A","N/A",IF(E18&gt;15,"No",IF(E18&lt;-15,"No","Yes")))</f>
        <v>N/A</v>
      </c>
      <c r="G18" s="75">
        <v>5967.3927304999997</v>
      </c>
      <c r="H18" s="5" t="str">
        <f>IF($B18="N/A","N/A",IF(G18&gt;15,"No",IF(G18&lt;-15,"No","Yes")))</f>
        <v>N/A</v>
      </c>
      <c r="I18" s="6">
        <v>3.6379999999999999</v>
      </c>
      <c r="J18" s="6">
        <v>5.04E-2</v>
      </c>
      <c r="K18" s="111" t="str">
        <f t="shared" si="0"/>
        <v>Yes</v>
      </c>
    </row>
    <row r="19" spans="1:11" x14ac:dyDescent="0.25">
      <c r="A19" s="110" t="s">
        <v>131</v>
      </c>
      <c r="B19" s="22" t="s">
        <v>213</v>
      </c>
      <c r="C19" s="23">
        <v>37</v>
      </c>
      <c r="D19" s="22" t="s">
        <v>213</v>
      </c>
      <c r="E19" s="23">
        <v>40</v>
      </c>
      <c r="F19" s="22" t="s">
        <v>213</v>
      </c>
      <c r="G19" s="23">
        <v>44</v>
      </c>
      <c r="H19" s="5" t="str">
        <f>IF($B19="N/A","N/A",IF(G19&gt;15,"No",IF(G19&lt;-15,"No","Yes")))</f>
        <v>N/A</v>
      </c>
      <c r="I19" s="6">
        <v>8.1080000000000005</v>
      </c>
      <c r="J19" s="6">
        <v>10</v>
      </c>
      <c r="K19" s="111" t="str">
        <f t="shared" si="0"/>
        <v>Yes</v>
      </c>
    </row>
    <row r="20" spans="1:11" x14ac:dyDescent="0.25">
      <c r="A20" s="110" t="s">
        <v>346</v>
      </c>
      <c r="B20" s="17" t="s">
        <v>213</v>
      </c>
      <c r="C20" s="4">
        <v>1.7286569299999999E-2</v>
      </c>
      <c r="D20" s="22" t="s">
        <v>213</v>
      </c>
      <c r="E20" s="4">
        <v>1.8954201899999999E-2</v>
      </c>
      <c r="F20" s="22" t="s">
        <v>213</v>
      </c>
      <c r="G20" s="4">
        <v>1.9441670599999999E-2</v>
      </c>
      <c r="H20" s="5" t="str">
        <f>IF($B20="N/A","N/A",IF(G20&gt;15,"No",IF(G20&lt;-15,"No","Yes")))</f>
        <v>N/A</v>
      </c>
      <c r="I20" s="6">
        <v>9.6470000000000002</v>
      </c>
      <c r="J20" s="6">
        <v>2.5720000000000001</v>
      </c>
      <c r="K20" s="111" t="str">
        <f t="shared" si="0"/>
        <v>Yes</v>
      </c>
    </row>
    <row r="21" spans="1:11" ht="25" x14ac:dyDescent="0.25">
      <c r="A21" s="110" t="s">
        <v>838</v>
      </c>
      <c r="B21" s="22" t="s">
        <v>213</v>
      </c>
      <c r="C21" s="75">
        <v>6744.8108107999997</v>
      </c>
      <c r="D21" s="5" t="str">
        <f>IF($B21="N/A","N/A",IF(C21&gt;60,"No",IF(C21&lt;15,"No","Yes")))</f>
        <v>N/A</v>
      </c>
      <c r="E21" s="75">
        <v>5884.3249999999998</v>
      </c>
      <c r="F21" s="5" t="str">
        <f>IF($B21="N/A","N/A",IF(E21&gt;60,"No",IF(E21&lt;15,"No","Yes")))</f>
        <v>N/A</v>
      </c>
      <c r="G21" s="75">
        <v>5636.9318181999997</v>
      </c>
      <c r="H21" s="5" t="str">
        <f>IF($B21="N/A","N/A",IF(G21&gt;60,"No",IF(G21&lt;15,"No","Yes")))</f>
        <v>N/A</v>
      </c>
      <c r="I21" s="6">
        <v>-12.8</v>
      </c>
      <c r="J21" s="6">
        <v>-4.2</v>
      </c>
      <c r="K21" s="111" t="str">
        <f t="shared" si="0"/>
        <v>Yes</v>
      </c>
    </row>
    <row r="22" spans="1:11" x14ac:dyDescent="0.25">
      <c r="A22" s="110" t="s">
        <v>27</v>
      </c>
      <c r="B22" s="22" t="s">
        <v>217</v>
      </c>
      <c r="C22" s="23">
        <v>0</v>
      </c>
      <c r="D22" s="5" t="str">
        <f>IF($B22="N/A","N/A",IF(C22="N/A","N/A",IF(C22=0,"Yes","No")))</f>
        <v>Yes</v>
      </c>
      <c r="E22" s="23">
        <v>0</v>
      </c>
      <c r="F22" s="5" t="str">
        <f>IF($B22="N/A","N/A",IF(E22="N/A","N/A",IF(E22=0,"Yes","No")))</f>
        <v>Yes</v>
      </c>
      <c r="G22" s="23">
        <v>0</v>
      </c>
      <c r="H22" s="5" t="str">
        <f>IF($B22="N/A","N/A",IF(G22=0,"Yes","No"))</f>
        <v>Yes</v>
      </c>
      <c r="I22" s="6" t="s">
        <v>1748</v>
      </c>
      <c r="J22" s="6" t="s">
        <v>1748</v>
      </c>
      <c r="K22" s="111" t="str">
        <f t="shared" si="0"/>
        <v>N/A</v>
      </c>
    </row>
    <row r="23" spans="1:11" x14ac:dyDescent="0.25">
      <c r="A23" s="110" t="s">
        <v>839</v>
      </c>
      <c r="B23" s="22" t="s">
        <v>217</v>
      </c>
      <c r="C23" s="4">
        <v>0</v>
      </c>
      <c r="D23" s="5" t="str">
        <f t="shared" ref="D23:D24" si="4">IF($B23="N/A","N/A",IF(C23="N/A","N/A",IF(C23=0,"Yes","No")))</f>
        <v>Yes</v>
      </c>
      <c r="E23" s="4">
        <v>0</v>
      </c>
      <c r="F23" s="5" t="str">
        <f t="shared" ref="F23:F24" si="5">IF($B23="N/A","N/A",IF(E23="N/A","N/A",IF(E23=0,"Yes","No")))</f>
        <v>Yes</v>
      </c>
      <c r="G23" s="4">
        <v>0</v>
      </c>
      <c r="H23" s="5" t="str">
        <f t="shared" ref="H23:H24" si="6">IF($B23="N/A","N/A",IF(G23=0,"Yes","No"))</f>
        <v>Yes</v>
      </c>
      <c r="I23" s="6" t="s">
        <v>1748</v>
      </c>
      <c r="J23" s="6" t="s">
        <v>1748</v>
      </c>
      <c r="K23" s="111" t="str">
        <f t="shared" si="0"/>
        <v>N/A</v>
      </c>
    </row>
    <row r="24" spans="1:11" x14ac:dyDescent="0.25">
      <c r="A24" s="118" t="s">
        <v>820</v>
      </c>
      <c r="B24" s="119" t="s">
        <v>217</v>
      </c>
      <c r="C24" s="129">
        <v>0</v>
      </c>
      <c r="D24" s="120" t="str">
        <f t="shared" si="4"/>
        <v>Yes</v>
      </c>
      <c r="E24" s="129">
        <v>0</v>
      </c>
      <c r="F24" s="120" t="str">
        <f t="shared" si="5"/>
        <v>Yes</v>
      </c>
      <c r="G24" s="129">
        <v>0</v>
      </c>
      <c r="H24" s="120" t="str">
        <f t="shared" si="6"/>
        <v>Yes</v>
      </c>
      <c r="I24" s="121" t="s">
        <v>1748</v>
      </c>
      <c r="J24" s="121" t="s">
        <v>1748</v>
      </c>
      <c r="K24" s="122" t="str">
        <f t="shared" si="0"/>
        <v>N/A</v>
      </c>
    </row>
    <row r="25" spans="1:11" x14ac:dyDescent="0.25">
      <c r="A25" s="200" t="s">
        <v>1633</v>
      </c>
      <c r="B25" s="201"/>
      <c r="C25" s="201"/>
      <c r="D25" s="201"/>
      <c r="E25" s="201"/>
      <c r="F25" s="201"/>
      <c r="G25" s="201"/>
      <c r="H25" s="201"/>
      <c r="I25" s="201"/>
      <c r="J25" s="201"/>
      <c r="K25" s="202"/>
    </row>
    <row r="26" spans="1:11" x14ac:dyDescent="0.25">
      <c r="A26" s="192" t="s">
        <v>1631</v>
      </c>
      <c r="B26" s="193"/>
      <c r="C26" s="193"/>
      <c r="D26" s="193"/>
      <c r="E26" s="193"/>
      <c r="F26" s="193"/>
      <c r="G26" s="193"/>
      <c r="H26" s="193"/>
      <c r="I26" s="193"/>
      <c r="J26" s="193"/>
      <c r="K26" s="194"/>
    </row>
    <row r="27" spans="1:11" x14ac:dyDescent="0.25">
      <c r="A27" s="195" t="s">
        <v>1732</v>
      </c>
      <c r="B27" s="195"/>
      <c r="C27" s="195"/>
      <c r="D27" s="195"/>
      <c r="E27" s="195"/>
      <c r="F27" s="195"/>
      <c r="G27" s="195"/>
      <c r="H27" s="195"/>
      <c r="I27" s="195"/>
      <c r="J27" s="195"/>
      <c r="K27" s="196"/>
    </row>
    <row r="28" spans="1:11" x14ac:dyDescent="0.25">
      <c r="C28" s="4"/>
      <c r="D28" s="4"/>
    </row>
    <row r="29" spans="1:11" x14ac:dyDescent="0.25">
      <c r="C29" s="4"/>
      <c r="D29" s="4"/>
    </row>
    <row r="30" spans="1:11" x14ac:dyDescent="0.25">
      <c r="C30" s="4"/>
      <c r="D30" s="4"/>
    </row>
    <row r="31" spans="1:11" x14ac:dyDescent="0.25">
      <c r="C31" s="4"/>
      <c r="D31" s="4"/>
    </row>
    <row r="32" spans="1:11" x14ac:dyDescent="0.25">
      <c r="C32" s="4"/>
      <c r="D32" s="4"/>
    </row>
    <row r="33" spans="3:4" x14ac:dyDescent="0.25">
      <c r="C33" s="4"/>
      <c r="D33" s="4"/>
    </row>
    <row r="34" spans="3:4" x14ac:dyDescent="0.25">
      <c r="C34" s="4"/>
      <c r="D34" s="4"/>
    </row>
    <row r="35" spans="3:4" x14ac:dyDescent="0.25">
      <c r="C35" s="4"/>
      <c r="D35" s="4"/>
    </row>
    <row r="36" spans="3:4" x14ac:dyDescent="0.25">
      <c r="C36" s="4"/>
      <c r="D36" s="4"/>
    </row>
    <row r="37" spans="3:4" x14ac:dyDescent="0.25">
      <c r="C37" s="4"/>
      <c r="D37" s="4"/>
    </row>
    <row r="38" spans="3:4" x14ac:dyDescent="0.25">
      <c r="C38" s="4"/>
      <c r="D38" s="4"/>
    </row>
    <row r="39" spans="3:4" x14ac:dyDescent="0.25">
      <c r="C39" s="4"/>
      <c r="D39" s="4"/>
    </row>
    <row r="40" spans="3:4" x14ac:dyDescent="0.25">
      <c r="C40" s="4"/>
      <c r="D40" s="4"/>
    </row>
    <row r="41" spans="3:4" x14ac:dyDescent="0.25">
      <c r="C41" s="4"/>
      <c r="D41" s="4"/>
    </row>
    <row r="42" spans="3:4" x14ac:dyDescent="0.25">
      <c r="C42" s="4"/>
      <c r="D42" s="4"/>
    </row>
  </sheetData>
  <mergeCells count="7">
    <mergeCell ref="A27:K27"/>
    <mergeCell ref="A1:K1"/>
    <mergeCell ref="A2:K2"/>
    <mergeCell ref="A4:K4"/>
    <mergeCell ref="A25:K25"/>
    <mergeCell ref="A26:K26"/>
    <mergeCell ref="A3:K3"/>
  </mergeCells>
  <phoneticPr fontId="0" type="noConversion"/>
  <printOptions headings="1"/>
  <pageMargins left="0.75" right="0.75" top="1" bottom="0.75" header="0.5" footer="0.5"/>
  <pageSetup scale="56" fitToHeight="2" orientation="landscape" useFirstPageNumber="1" r:id="rId1"/>
  <headerFooter alignWithMargins="0">
    <oddFooter>&amp;R&amp;A Page &amp;P</oddFooter>
  </headerFooter>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7"/>
  <sheetViews>
    <sheetView zoomScaleNormal="100" workbookViewId="0">
      <pane xSplit="2" ySplit="5" topLeftCell="F20"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74"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83" t="s">
        <v>1728</v>
      </c>
      <c r="B1" s="184"/>
      <c r="C1" s="184"/>
      <c r="D1" s="184"/>
      <c r="E1" s="184"/>
      <c r="F1" s="184"/>
      <c r="G1" s="184"/>
      <c r="H1" s="184"/>
      <c r="I1" s="184"/>
      <c r="J1" s="184"/>
      <c r="K1" s="185"/>
    </row>
    <row r="2" spans="1:11" ht="13" x14ac:dyDescent="0.3">
      <c r="A2" s="189" t="s">
        <v>1580</v>
      </c>
      <c r="B2" s="190"/>
      <c r="C2" s="190"/>
      <c r="D2" s="190"/>
      <c r="E2" s="190"/>
      <c r="F2" s="190"/>
      <c r="G2" s="190"/>
      <c r="H2" s="190"/>
      <c r="I2" s="190"/>
      <c r="J2" s="190"/>
      <c r="K2" s="191"/>
    </row>
    <row r="3" spans="1:11" ht="13" x14ac:dyDescent="0.3">
      <c r="A3" s="189" t="s">
        <v>1747</v>
      </c>
      <c r="B3" s="190"/>
      <c r="C3" s="190"/>
      <c r="D3" s="190"/>
      <c r="E3" s="190"/>
      <c r="F3" s="190"/>
      <c r="G3" s="190"/>
      <c r="H3" s="190"/>
      <c r="I3" s="190"/>
      <c r="J3" s="190"/>
      <c r="K3" s="191"/>
    </row>
    <row r="4" spans="1:11" ht="13" x14ac:dyDescent="0.3">
      <c r="A4" s="186" t="s">
        <v>648</v>
      </c>
      <c r="B4" s="187"/>
      <c r="C4" s="187"/>
      <c r="D4" s="187"/>
      <c r="E4" s="187"/>
      <c r="F4" s="187"/>
      <c r="G4" s="187"/>
      <c r="H4" s="187"/>
      <c r="I4" s="187"/>
      <c r="J4" s="187"/>
      <c r="K4" s="188"/>
    </row>
    <row r="5" spans="1:11" s="14" customFormat="1" ht="52" x14ac:dyDescent="0.3">
      <c r="A5" s="114" t="s">
        <v>11</v>
      </c>
      <c r="B5" s="115" t="s">
        <v>212</v>
      </c>
      <c r="C5" s="115" t="s">
        <v>649</v>
      </c>
      <c r="D5" s="115" t="s">
        <v>1724</v>
      </c>
      <c r="E5" s="115" t="s">
        <v>1694</v>
      </c>
      <c r="F5" s="115" t="s">
        <v>1721</v>
      </c>
      <c r="G5" s="115" t="s">
        <v>1718</v>
      </c>
      <c r="H5" s="115" t="s">
        <v>1719</v>
      </c>
      <c r="I5" s="116" t="s">
        <v>1725</v>
      </c>
      <c r="J5" s="116" t="s">
        <v>1722</v>
      </c>
      <c r="K5" s="117" t="s">
        <v>650</v>
      </c>
    </row>
    <row r="6" spans="1:11" x14ac:dyDescent="0.25">
      <c r="A6" s="130" t="s">
        <v>12</v>
      </c>
      <c r="B6" s="22" t="s">
        <v>213</v>
      </c>
      <c r="C6" s="23">
        <v>210329</v>
      </c>
      <c r="D6" s="5" t="str">
        <f>IF($B6="N/A","N/A",IF(C6&gt;15,"No",IF(C6&lt;-15,"No","Yes")))</f>
        <v>N/A</v>
      </c>
      <c r="E6" s="23">
        <v>207359</v>
      </c>
      <c r="F6" s="5" t="str">
        <f>IF($B6="N/A","N/A",IF(E6&gt;15,"No",IF(E6&lt;-15,"No","Yes")))</f>
        <v>N/A</v>
      </c>
      <c r="G6" s="23">
        <v>222286</v>
      </c>
      <c r="H6" s="5" t="str">
        <f>IF($B6="N/A","N/A",IF(G6&gt;15,"No",IF(G6&lt;-15,"No","Yes")))</f>
        <v>N/A</v>
      </c>
      <c r="I6" s="6">
        <v>-1.41</v>
      </c>
      <c r="J6" s="6">
        <v>7.1989999999999998</v>
      </c>
      <c r="K6" s="111" t="str">
        <f t="shared" ref="K6:K12" si="0">IF(J6="Div by 0", "N/A", IF(J6="N/A","N/A", IF(J6&gt;30, "No", IF(J6&lt;-30, "No", "Yes"))))</f>
        <v>Yes</v>
      </c>
    </row>
    <row r="7" spans="1:11" x14ac:dyDescent="0.25">
      <c r="A7" s="130" t="s">
        <v>30</v>
      </c>
      <c r="B7" s="22" t="s">
        <v>213</v>
      </c>
      <c r="C7" s="4">
        <v>100</v>
      </c>
      <c r="D7" s="5" t="str">
        <f>IF($B7="N/A","N/A",IF(C7&gt;15,"No",IF(C7&lt;-15,"No","Yes")))</f>
        <v>N/A</v>
      </c>
      <c r="E7" s="4">
        <v>100</v>
      </c>
      <c r="F7" s="5" t="str">
        <f>IF($B7="N/A","N/A",IF(E7&gt;15,"No",IF(E7&lt;-15,"No","Yes")))</f>
        <v>N/A</v>
      </c>
      <c r="G7" s="4">
        <v>100</v>
      </c>
      <c r="H7" s="5" t="str">
        <f>IF($B7="N/A","N/A",IF(G7&gt;15,"No",IF(G7&lt;-15,"No","Yes")))</f>
        <v>N/A</v>
      </c>
      <c r="I7" s="6">
        <v>0</v>
      </c>
      <c r="J7" s="6">
        <v>0</v>
      </c>
      <c r="K7" s="111" t="str">
        <f t="shared" si="0"/>
        <v>Yes</v>
      </c>
    </row>
    <row r="8" spans="1:11" x14ac:dyDescent="0.25">
      <c r="A8" s="130" t="s">
        <v>29</v>
      </c>
      <c r="B8" s="22" t="s">
        <v>217</v>
      </c>
      <c r="C8" s="4">
        <v>0</v>
      </c>
      <c r="D8" s="5" t="str">
        <f>IF($B8="N/A","N/A",IF(C8=0,"Yes","No"))</f>
        <v>Yes</v>
      </c>
      <c r="E8" s="4">
        <v>0</v>
      </c>
      <c r="F8" s="5" t="str">
        <f>IF($B8="N/A","N/A",IF(E8=0,"Yes","No"))</f>
        <v>Yes</v>
      </c>
      <c r="G8" s="4">
        <v>0</v>
      </c>
      <c r="H8" s="5" t="str">
        <f>IF($B8="N/A","N/A",IF(G8=0,"Yes","No"))</f>
        <v>Yes</v>
      </c>
      <c r="I8" s="6" t="s">
        <v>1748</v>
      </c>
      <c r="J8" s="6" t="s">
        <v>1748</v>
      </c>
      <c r="K8" s="111" t="str">
        <f t="shared" si="0"/>
        <v>N/A</v>
      </c>
    </row>
    <row r="9" spans="1:11" ht="25" x14ac:dyDescent="0.25">
      <c r="A9" s="130" t="s">
        <v>840</v>
      </c>
      <c r="B9" s="22" t="s">
        <v>236</v>
      </c>
      <c r="C9" s="24">
        <v>196.48186910999999</v>
      </c>
      <c r="D9" s="5" t="str">
        <f>IF($B9="N/A","N/A",IF(C9&gt;100,"No",IF(C9&lt;50,"No","Yes")))</f>
        <v>No</v>
      </c>
      <c r="E9" s="24">
        <v>203.42911852</v>
      </c>
      <c r="F9" s="5" t="str">
        <f>IF($B9="N/A","N/A",IF(E9&gt;100,"No",IF(E9&lt;50,"No","Yes")))</f>
        <v>No</v>
      </c>
      <c r="G9" s="24">
        <v>209.33951923000001</v>
      </c>
      <c r="H9" s="5" t="str">
        <f>IF($B9="N/A","N/A",IF(G9&gt;100,"No",IF(G9&lt;50,"No","Yes")))</f>
        <v>No</v>
      </c>
      <c r="I9" s="6">
        <v>3.536</v>
      </c>
      <c r="J9" s="6">
        <v>2.9049999999999998</v>
      </c>
      <c r="K9" s="111" t="str">
        <f t="shared" si="0"/>
        <v>Yes</v>
      </c>
    </row>
    <row r="10" spans="1:11" ht="25" x14ac:dyDescent="0.25">
      <c r="A10" s="130" t="s">
        <v>841</v>
      </c>
      <c r="B10" s="22" t="s">
        <v>213</v>
      </c>
      <c r="C10" s="24">
        <v>546.47098749999998</v>
      </c>
      <c r="D10" s="5" t="str">
        <f>IF($B10="N/A","N/A",IF(C10&gt;15,"No",IF(C10&lt;-15,"No","Yes")))</f>
        <v>N/A</v>
      </c>
      <c r="E10" s="24">
        <v>544.51681798000004</v>
      </c>
      <c r="F10" s="5" t="str">
        <f>IF($B10="N/A","N/A",IF(E10&gt;15,"No",IF(E10&lt;-15,"No","Yes")))</f>
        <v>N/A</v>
      </c>
      <c r="G10" s="24">
        <v>551.98331364000001</v>
      </c>
      <c r="H10" s="5" t="str">
        <f>IF($B10="N/A","N/A",IF(G10&gt;15,"No",IF(G10&lt;-15,"No","Yes")))</f>
        <v>N/A</v>
      </c>
      <c r="I10" s="6">
        <v>-0.35799999999999998</v>
      </c>
      <c r="J10" s="6">
        <v>1.371</v>
      </c>
      <c r="K10" s="111" t="str">
        <f t="shared" si="0"/>
        <v>Yes</v>
      </c>
    </row>
    <row r="11" spans="1:11" ht="25" x14ac:dyDescent="0.25">
      <c r="A11" s="130" t="s">
        <v>842</v>
      </c>
      <c r="B11" s="22" t="s">
        <v>213</v>
      </c>
      <c r="C11" s="24">
        <v>595.77261542999997</v>
      </c>
      <c r="D11" s="5" t="str">
        <f>IF($B11="N/A","N/A",IF(C11&gt;15,"No",IF(C11&lt;-15,"No","Yes")))</f>
        <v>N/A</v>
      </c>
      <c r="E11" s="24">
        <v>598.74530341000002</v>
      </c>
      <c r="F11" s="5" t="str">
        <f>IF($B11="N/A","N/A",IF(E11&gt;15,"No",IF(E11&lt;-15,"No","Yes")))</f>
        <v>N/A</v>
      </c>
      <c r="G11" s="24">
        <v>598.49551122000003</v>
      </c>
      <c r="H11" s="5" t="str">
        <f>IF($B11="N/A","N/A",IF(G11&gt;15,"No",IF(G11&lt;-15,"No","Yes")))</f>
        <v>N/A</v>
      </c>
      <c r="I11" s="6">
        <v>0.499</v>
      </c>
      <c r="J11" s="6">
        <v>-4.2000000000000003E-2</v>
      </c>
      <c r="K11" s="111" t="str">
        <f t="shared" si="0"/>
        <v>Yes</v>
      </c>
    </row>
    <row r="12" spans="1:11" ht="25" x14ac:dyDescent="0.25">
      <c r="A12" s="130" t="s">
        <v>843</v>
      </c>
      <c r="B12" s="22" t="s">
        <v>213</v>
      </c>
      <c r="C12" s="24">
        <v>490.89631224999999</v>
      </c>
      <c r="D12" s="5" t="str">
        <f>IF($B12="N/A","N/A",IF(C12&gt;15,"No",IF(C12&lt;-15,"No","Yes")))</f>
        <v>N/A</v>
      </c>
      <c r="E12" s="24">
        <v>494.77960665000001</v>
      </c>
      <c r="F12" s="5" t="str">
        <f>IF($B12="N/A","N/A",IF(E12&gt;15,"No",IF(E12&lt;-15,"No","Yes")))</f>
        <v>N/A</v>
      </c>
      <c r="G12" s="24">
        <v>506.68120307999999</v>
      </c>
      <c r="H12" s="5" t="str">
        <f>IF($B12="N/A","N/A",IF(G12&gt;15,"No",IF(G12&lt;-15,"No","Yes")))</f>
        <v>N/A</v>
      </c>
      <c r="I12" s="6">
        <v>0.79110000000000003</v>
      </c>
      <c r="J12" s="6">
        <v>2.4049999999999998</v>
      </c>
      <c r="K12" s="111" t="str">
        <f t="shared" si="0"/>
        <v>Yes</v>
      </c>
    </row>
    <row r="13" spans="1:11" x14ac:dyDescent="0.25">
      <c r="A13" s="130" t="s">
        <v>652</v>
      </c>
      <c r="B13" s="22" t="s">
        <v>237</v>
      </c>
      <c r="C13" s="4">
        <v>92.421872399999998</v>
      </c>
      <c r="D13" s="5" t="str">
        <f>IF($B13="N/A","N/A",IF(C13&gt;99,"No",IF(C13&lt;75,"No","Yes")))</f>
        <v>Yes</v>
      </c>
      <c r="E13" s="4">
        <v>93.347286589999996</v>
      </c>
      <c r="F13" s="5" t="str">
        <f>IF($B13="N/A","N/A",IF(E13&gt;99,"No",IF(E13&lt;75,"No","Yes")))</f>
        <v>Yes</v>
      </c>
      <c r="G13" s="4">
        <v>94.099043574000007</v>
      </c>
      <c r="H13" s="5" t="str">
        <f>IF($B13="N/A","N/A",IF(G13&gt;99,"No",IF(G13&lt;75,"No","Yes")))</f>
        <v>Yes</v>
      </c>
      <c r="I13" s="6">
        <v>1.0009999999999999</v>
      </c>
      <c r="J13" s="6">
        <v>0.80530000000000002</v>
      </c>
      <c r="K13" s="111" t="str">
        <f t="shared" ref="K13:K24" si="1">IF(J13="Div by 0", "N/A", IF(J13="N/A","N/A", IF(J13&gt;30, "No", IF(J13&lt;-30, "No", "Yes"))))</f>
        <v>Yes</v>
      </c>
    </row>
    <row r="14" spans="1:11" x14ac:dyDescent="0.25">
      <c r="A14" s="130" t="s">
        <v>493</v>
      </c>
      <c r="B14" s="22" t="s">
        <v>213</v>
      </c>
      <c r="C14" s="5">
        <v>99.999485570000004</v>
      </c>
      <c r="D14" s="5" t="str">
        <f>IF($B14="N/A","N/A",IF(C14&gt;15,"No",IF(C14&lt;-15,"No","Yes")))</f>
        <v>N/A</v>
      </c>
      <c r="E14" s="5">
        <v>99.997933500000002</v>
      </c>
      <c r="F14" s="5" t="str">
        <f>IF($B14="N/A","N/A",IF(E14&gt;15,"No",IF(E14&lt;-15,"No","Yes")))</f>
        <v>N/A</v>
      </c>
      <c r="G14" s="5">
        <v>100</v>
      </c>
      <c r="H14" s="5" t="str">
        <f>IF($B14="N/A","N/A",IF(G14&gt;15,"No",IF(G14&lt;-15,"No","Yes")))</f>
        <v>N/A</v>
      </c>
      <c r="I14" s="6">
        <v>-2E-3</v>
      </c>
      <c r="J14" s="6">
        <v>2.0999999999999999E-3</v>
      </c>
      <c r="K14" s="111" t="str">
        <f t="shared" si="1"/>
        <v>Yes</v>
      </c>
    </row>
    <row r="15" spans="1:11" x14ac:dyDescent="0.25">
      <c r="A15" s="130" t="s">
        <v>844</v>
      </c>
      <c r="B15" s="22" t="s">
        <v>213</v>
      </c>
      <c r="C15" s="23">
        <v>28.271532854</v>
      </c>
      <c r="D15" s="5" t="str">
        <f>IF($B15="N/A","N/A",IF(C15&gt;15,"No",IF(C15&lt;-15,"No","Yes")))</f>
        <v>N/A</v>
      </c>
      <c r="E15" s="6">
        <v>28.311267824000002</v>
      </c>
      <c r="F15" s="5" t="str">
        <f>IF($B15="N/A","N/A",IF(E15&gt;15,"No",IF(E15&lt;-15,"No","Yes")))</f>
        <v>N/A</v>
      </c>
      <c r="G15" s="6">
        <v>28.004250152000001</v>
      </c>
      <c r="H15" s="5" t="str">
        <f>IF($B15="N/A","N/A",IF(G15&gt;15,"No",IF(G15&lt;-15,"No","Yes")))</f>
        <v>N/A</v>
      </c>
      <c r="I15" s="6">
        <v>0.14050000000000001</v>
      </c>
      <c r="J15" s="6">
        <v>-1.08</v>
      </c>
      <c r="K15" s="111" t="str">
        <f t="shared" si="1"/>
        <v>Yes</v>
      </c>
    </row>
    <row r="16" spans="1:11" x14ac:dyDescent="0.25">
      <c r="A16" s="131" t="s">
        <v>653</v>
      </c>
      <c r="B16" s="38" t="s">
        <v>238</v>
      </c>
      <c r="C16" s="5">
        <v>0.74264604499999998</v>
      </c>
      <c r="D16" s="5" t="str">
        <f>IF($B16="N/A","N/A",IF(C16&gt;20,"No",IF(C16&lt;=0,"No","Yes")))</f>
        <v>Yes</v>
      </c>
      <c r="E16" s="5">
        <v>0.71952507489999995</v>
      </c>
      <c r="F16" s="5" t="str">
        <f>IF($B16="N/A","N/A",IF(E16&gt;20,"No",IF(E16&lt;=0,"No","Yes")))</f>
        <v>Yes</v>
      </c>
      <c r="G16" s="5">
        <v>0.62622027479999998</v>
      </c>
      <c r="H16" s="5" t="str">
        <f>IF($B16="N/A","N/A",IF(G16&gt;20,"No",IF(G16&lt;=0,"No","Yes")))</f>
        <v>Yes</v>
      </c>
      <c r="I16" s="6">
        <v>-3.11</v>
      </c>
      <c r="J16" s="6">
        <v>-13</v>
      </c>
      <c r="K16" s="111" t="str">
        <f t="shared" si="1"/>
        <v>Yes</v>
      </c>
    </row>
    <row r="17" spans="1:11" x14ac:dyDescent="0.25">
      <c r="A17" s="131" t="s">
        <v>369</v>
      </c>
      <c r="B17" s="22" t="s">
        <v>213</v>
      </c>
      <c r="C17" s="5">
        <v>100</v>
      </c>
      <c r="D17" s="5" t="str">
        <f>IF($B17="N/A","N/A",IF(C17&gt;15,"No",IF(C17&lt;-15,"No","Yes")))</f>
        <v>N/A</v>
      </c>
      <c r="E17" s="5">
        <v>99.932975870999996</v>
      </c>
      <c r="F17" s="5" t="str">
        <f>IF($B17="N/A","N/A",IF(E17&gt;15,"No",IF(E17&lt;-15,"No","Yes")))</f>
        <v>N/A</v>
      </c>
      <c r="G17" s="5">
        <v>100</v>
      </c>
      <c r="H17" s="5" t="str">
        <f>IF($B17="N/A","N/A",IF(G17&gt;15,"No",IF(G17&lt;-15,"No","Yes")))</f>
        <v>N/A</v>
      </c>
      <c r="I17" s="6">
        <v>-6.7000000000000004E-2</v>
      </c>
      <c r="J17" s="6">
        <v>6.7100000000000007E-2</v>
      </c>
      <c r="K17" s="111" t="str">
        <f t="shared" si="1"/>
        <v>Yes</v>
      </c>
    </row>
    <row r="18" spans="1:11" x14ac:dyDescent="0.25">
      <c r="A18" s="131" t="s">
        <v>845</v>
      </c>
      <c r="B18" s="22" t="s">
        <v>213</v>
      </c>
      <c r="C18" s="6">
        <v>29.900128040999999</v>
      </c>
      <c r="D18" s="5" t="str">
        <f>IF($B18="N/A","N/A",IF(C18&gt;15,"No",IF(C18&lt;-15,"No","Yes")))</f>
        <v>N/A</v>
      </c>
      <c r="E18" s="6">
        <v>29.550637156000001</v>
      </c>
      <c r="F18" s="5" t="str">
        <f>IF($B18="N/A","N/A",IF(E18&gt;15,"No",IF(E18&lt;-15,"No","Yes")))</f>
        <v>N/A</v>
      </c>
      <c r="G18" s="6">
        <v>29.792385057000001</v>
      </c>
      <c r="H18" s="5" t="str">
        <f>IF($B18="N/A","N/A",IF(G18&gt;15,"No",IF(G18&lt;-15,"No","Yes")))</f>
        <v>N/A</v>
      </c>
      <c r="I18" s="6">
        <v>-1.17</v>
      </c>
      <c r="J18" s="6">
        <v>0.81810000000000005</v>
      </c>
      <c r="K18" s="111" t="str">
        <f t="shared" si="1"/>
        <v>Yes</v>
      </c>
    </row>
    <row r="19" spans="1:11" x14ac:dyDescent="0.25">
      <c r="A19" s="130" t="s">
        <v>654</v>
      </c>
      <c r="B19" s="38" t="s">
        <v>239</v>
      </c>
      <c r="C19" s="5">
        <v>0.1231404134</v>
      </c>
      <c r="D19" s="5" t="str">
        <f>IF($B19="N/A","N/A",IF(C19&gt;10,"No",IF(C19&lt;=0,"No","Yes")))</f>
        <v>Yes</v>
      </c>
      <c r="E19" s="5">
        <v>0.1167058097</v>
      </c>
      <c r="F19" s="5" t="str">
        <f>IF($B19="N/A","N/A",IF(E19&gt;10,"No",IF(E19&lt;=0,"No","Yes")))</f>
        <v>Yes</v>
      </c>
      <c r="G19" s="5">
        <v>6.7030762199999996E-2</v>
      </c>
      <c r="H19" s="5" t="str">
        <f>IF($B19="N/A","N/A",IF(G19&gt;10,"No",IF(G19&lt;=0,"No","Yes")))</f>
        <v>Yes</v>
      </c>
      <c r="I19" s="6">
        <v>-5.23</v>
      </c>
      <c r="J19" s="6">
        <v>-42.6</v>
      </c>
      <c r="K19" s="111" t="str">
        <f t="shared" si="1"/>
        <v>No</v>
      </c>
    </row>
    <row r="20" spans="1:11" x14ac:dyDescent="0.25">
      <c r="A20" s="130" t="s">
        <v>129</v>
      </c>
      <c r="B20" s="22" t="s">
        <v>213</v>
      </c>
      <c r="C20" s="5">
        <v>100</v>
      </c>
      <c r="D20" s="5" t="str">
        <f>IF($B20="N/A","N/A",IF(C20&gt;15,"No",IF(C20&lt;-15,"No","Yes")))</f>
        <v>N/A</v>
      </c>
      <c r="E20" s="5">
        <v>100</v>
      </c>
      <c r="F20" s="5" t="str">
        <f>IF($B20="N/A","N/A",IF(E20&gt;15,"No",IF(E20&lt;-15,"No","Yes")))</f>
        <v>N/A</v>
      </c>
      <c r="G20" s="5">
        <v>100</v>
      </c>
      <c r="H20" s="5" t="str">
        <f>IF($B20="N/A","N/A",IF(G20&gt;15,"No",IF(G20&lt;-15,"No","Yes")))</f>
        <v>N/A</v>
      </c>
      <c r="I20" s="6">
        <v>0</v>
      </c>
      <c r="J20" s="6">
        <v>0</v>
      </c>
      <c r="K20" s="111" t="str">
        <f t="shared" si="1"/>
        <v>Yes</v>
      </c>
    </row>
    <row r="21" spans="1:11" x14ac:dyDescent="0.25">
      <c r="A21" s="130" t="s">
        <v>846</v>
      </c>
      <c r="B21" s="22" t="s">
        <v>213</v>
      </c>
      <c r="C21" s="6">
        <v>26.675675676000001</v>
      </c>
      <c r="D21" s="5" t="str">
        <f>IF($B21="N/A","N/A",IF(C21&gt;15,"No",IF(C21&lt;-15,"No","Yes")))</f>
        <v>N/A</v>
      </c>
      <c r="E21" s="6">
        <v>24.855371901000002</v>
      </c>
      <c r="F21" s="5" t="str">
        <f>IF($B21="N/A","N/A",IF(E21&gt;15,"No",IF(E21&lt;-15,"No","Yes")))</f>
        <v>N/A</v>
      </c>
      <c r="G21" s="6">
        <v>26.912751677999999</v>
      </c>
      <c r="H21" s="5" t="str">
        <f>IF($B21="N/A","N/A",IF(G21&gt;15,"No",IF(G21&lt;-15,"No","Yes")))</f>
        <v>N/A</v>
      </c>
      <c r="I21" s="6">
        <v>-6.82</v>
      </c>
      <c r="J21" s="6">
        <v>8.2769999999999992</v>
      </c>
      <c r="K21" s="111" t="str">
        <f t="shared" si="1"/>
        <v>Yes</v>
      </c>
    </row>
    <row r="22" spans="1:11" x14ac:dyDescent="0.25">
      <c r="A22" s="130" t="s">
        <v>1697</v>
      </c>
      <c r="B22" s="38" t="s">
        <v>224</v>
      </c>
      <c r="C22" s="5">
        <v>6.7123411416999996</v>
      </c>
      <c r="D22" s="5" t="str">
        <f>IF($B22="N/A","N/A",IF(C22&gt;5,"No",IF(C22&lt;=0,"No","Yes")))</f>
        <v>No</v>
      </c>
      <c r="E22" s="5">
        <v>5.8164825254999997</v>
      </c>
      <c r="F22" s="5" t="str">
        <f>IF($B22="N/A","N/A",IF(E22&gt;5,"No",IF(E22&lt;=0,"No","Yes")))</f>
        <v>No</v>
      </c>
      <c r="G22" s="5">
        <v>5.2077053886</v>
      </c>
      <c r="H22" s="5" t="str">
        <f>IF($B22="N/A","N/A",IF(G22&gt;5,"No",IF(G22&lt;=0,"No","Yes")))</f>
        <v>No</v>
      </c>
      <c r="I22" s="6">
        <v>-13.3</v>
      </c>
      <c r="J22" s="6">
        <v>-10.5</v>
      </c>
      <c r="K22" s="111" t="str">
        <f t="shared" si="1"/>
        <v>Yes</v>
      </c>
    </row>
    <row r="23" spans="1:11" x14ac:dyDescent="0.25">
      <c r="A23" s="130" t="s">
        <v>130</v>
      </c>
      <c r="B23" s="22" t="s">
        <v>213</v>
      </c>
      <c r="C23" s="5">
        <v>99.992916844000007</v>
      </c>
      <c r="D23" s="5" t="str">
        <f>IF($B23="N/A","N/A",IF(C23&gt;15,"No",IF(C23&lt;-15,"No","Yes")))</f>
        <v>N/A</v>
      </c>
      <c r="E23" s="5">
        <v>99.991708814000006</v>
      </c>
      <c r="F23" s="5" t="str">
        <f>IF($B23="N/A","N/A",IF(E23&gt;15,"No",IF(E23&lt;-15,"No","Yes")))</f>
        <v>N/A</v>
      </c>
      <c r="G23" s="5">
        <v>99.991361436999995</v>
      </c>
      <c r="H23" s="5" t="str">
        <f>IF($B23="N/A","N/A",IF(G23&gt;15,"No",IF(G23&lt;-15,"No","Yes")))</f>
        <v>N/A</v>
      </c>
      <c r="I23" s="6">
        <v>-1E-3</v>
      </c>
      <c r="J23" s="6">
        <v>0</v>
      </c>
      <c r="K23" s="111" t="str">
        <f t="shared" si="1"/>
        <v>Yes</v>
      </c>
    </row>
    <row r="24" spans="1:11" x14ac:dyDescent="0.25">
      <c r="A24" s="130" t="s">
        <v>847</v>
      </c>
      <c r="B24" s="22" t="s">
        <v>213</v>
      </c>
      <c r="C24" s="6">
        <v>12.729545937999999</v>
      </c>
      <c r="D24" s="5" t="str">
        <f>IF($B24="N/A","N/A",IF(C24&gt;15,"No",IF(C24&lt;-15,"No","Yes")))</f>
        <v>N/A</v>
      </c>
      <c r="E24" s="6">
        <v>14.115422885999999</v>
      </c>
      <c r="F24" s="5" t="str">
        <f>IF($B24="N/A","N/A",IF(E24&gt;15,"No",IF(E24&lt;-15,"No","Yes")))</f>
        <v>N/A</v>
      </c>
      <c r="G24" s="6">
        <v>12.245010798999999</v>
      </c>
      <c r="H24" s="5" t="str">
        <f>IF($B24="N/A","N/A",IF(G24&gt;15,"No",IF(G24&lt;-15,"No","Yes")))</f>
        <v>N/A</v>
      </c>
      <c r="I24" s="6">
        <v>10.89</v>
      </c>
      <c r="J24" s="6">
        <v>-13.3</v>
      </c>
      <c r="K24" s="111" t="str">
        <f t="shared" si="1"/>
        <v>Yes</v>
      </c>
    </row>
    <row r="25" spans="1:11" x14ac:dyDescent="0.25">
      <c r="A25" s="130" t="s">
        <v>15</v>
      </c>
      <c r="B25" s="22" t="s">
        <v>240</v>
      </c>
      <c r="C25" s="5">
        <v>0</v>
      </c>
      <c r="D25" s="5" t="str">
        <f>IF($B25="N/A","N/A",IF(C25&gt;20,"No",IF(C25&lt;1,"No","Yes")))</f>
        <v>No</v>
      </c>
      <c r="E25" s="5">
        <v>0</v>
      </c>
      <c r="F25" s="5" t="str">
        <f>IF($B25="N/A","N/A",IF(E25&gt;20,"No",IF(E25&lt;1,"No","Yes")))</f>
        <v>No</v>
      </c>
      <c r="G25" s="5">
        <v>0.27397137020000001</v>
      </c>
      <c r="H25" s="5" t="str">
        <f>IF($B25="N/A","N/A",IF(G25&gt;20,"No",IF(G25&lt;1,"No","Yes")))</f>
        <v>No</v>
      </c>
      <c r="I25" s="6" t="s">
        <v>1748</v>
      </c>
      <c r="J25" s="6" t="s">
        <v>1748</v>
      </c>
      <c r="K25" s="111" t="str">
        <f t="shared" ref="K25:K34" si="2">IF(J25="Div by 0", "N/A", IF(J25="N/A","N/A", IF(J25&gt;30, "No", IF(J25&lt;-30, "No", "Yes"))))</f>
        <v>N/A</v>
      </c>
    </row>
    <row r="26" spans="1:11" x14ac:dyDescent="0.25">
      <c r="A26" s="130" t="s">
        <v>159</v>
      </c>
      <c r="B26" s="22" t="s">
        <v>214</v>
      </c>
      <c r="C26" s="5">
        <v>99.854038196999994</v>
      </c>
      <c r="D26" s="5" t="str">
        <f>IF($B26="N/A","N/A",IF(C26&gt;100,"No",IF(C26&lt;95,"No","Yes")))</f>
        <v>Yes</v>
      </c>
      <c r="E26" s="5">
        <v>99.965277610000001</v>
      </c>
      <c r="F26" s="5" t="str">
        <f>IF($B26="N/A","N/A",IF(E26&gt;100,"No",IF(E26&lt;95,"No","Yes")))</f>
        <v>Yes</v>
      </c>
      <c r="G26" s="5">
        <v>99.968509037999993</v>
      </c>
      <c r="H26" s="5" t="str">
        <f>IF($B26="N/A","N/A",IF(G26&gt;100,"No",IF(G26&lt;95,"No","Yes")))</f>
        <v>Yes</v>
      </c>
      <c r="I26" s="6">
        <v>0.1114</v>
      </c>
      <c r="J26" s="6">
        <v>3.2000000000000002E-3</v>
      </c>
      <c r="K26" s="111" t="str">
        <f t="shared" si="2"/>
        <v>Yes</v>
      </c>
    </row>
    <row r="27" spans="1:11" x14ac:dyDescent="0.25">
      <c r="A27" s="130" t="s">
        <v>32</v>
      </c>
      <c r="B27" s="22" t="s">
        <v>214</v>
      </c>
      <c r="C27" s="5">
        <v>79.388957300000001</v>
      </c>
      <c r="D27" s="5" t="str">
        <f>IF($B27="N/A","N/A",IF(C27&gt;100,"No",IF(C27&lt;95,"No","Yes")))</f>
        <v>No</v>
      </c>
      <c r="E27" s="5">
        <v>99.786843107999999</v>
      </c>
      <c r="F27" s="5" t="str">
        <f>IF($B27="N/A","N/A",IF(E27&gt;100,"No",IF(E27&lt;95,"No","Yes")))</f>
        <v>Yes</v>
      </c>
      <c r="G27" s="5">
        <v>99.97975581</v>
      </c>
      <c r="H27" s="5" t="str">
        <f>IF($B27="N/A","N/A",IF(G27&gt;100,"No",IF(G27&lt;95,"No","Yes")))</f>
        <v>Yes</v>
      </c>
      <c r="I27" s="6">
        <v>25.69</v>
      </c>
      <c r="J27" s="6">
        <v>0.1933</v>
      </c>
      <c r="K27" s="111" t="str">
        <f t="shared" si="2"/>
        <v>Yes</v>
      </c>
    </row>
    <row r="28" spans="1:11" x14ac:dyDescent="0.25">
      <c r="A28" s="130" t="s">
        <v>848</v>
      </c>
      <c r="B28" s="22" t="s">
        <v>226</v>
      </c>
      <c r="C28" s="5">
        <v>11.333828409000001</v>
      </c>
      <c r="D28" s="5" t="str">
        <f>IF($B28="N/A","N/A",IF(C28&gt;30,"No",IF(C28&lt;5,"No","Yes")))</f>
        <v>Yes</v>
      </c>
      <c r="E28" s="5">
        <v>12.980083801999999</v>
      </c>
      <c r="F28" s="5" t="str">
        <f>IF($B28="N/A","N/A",IF(E28&gt;30,"No",IF(E28&lt;5,"No","Yes")))</f>
        <v>Yes</v>
      </c>
      <c r="G28" s="5">
        <v>12.131874857</v>
      </c>
      <c r="H28" s="5" t="str">
        <f>IF($B28="N/A","N/A",IF(G28&gt;30,"No",IF(G28&lt;5,"No","Yes")))</f>
        <v>Yes</v>
      </c>
      <c r="I28" s="6">
        <v>14.53</v>
      </c>
      <c r="J28" s="6">
        <v>-6.53</v>
      </c>
      <c r="K28" s="111" t="str">
        <f t="shared" si="2"/>
        <v>Yes</v>
      </c>
    </row>
    <row r="29" spans="1:11" x14ac:dyDescent="0.25">
      <c r="A29" s="130" t="s">
        <v>849</v>
      </c>
      <c r="B29" s="22" t="s">
        <v>227</v>
      </c>
      <c r="C29" s="5">
        <v>41.888152929999997</v>
      </c>
      <c r="D29" s="5" t="str">
        <f>IF($B29="N/A","N/A",IF(C29&gt;75,"No",IF(C29&lt;15,"No","Yes")))</f>
        <v>Yes</v>
      </c>
      <c r="E29" s="5">
        <v>41.912940937999998</v>
      </c>
      <c r="F29" s="5" t="str">
        <f>IF($B29="N/A","N/A",IF(E29&gt;75,"No",IF(E29&lt;15,"No","Yes")))</f>
        <v>Yes</v>
      </c>
      <c r="G29" s="5">
        <v>40.612218267999999</v>
      </c>
      <c r="H29" s="5" t="str">
        <f>IF($B29="N/A","N/A",IF(G29&gt;75,"No",IF(G29&lt;15,"No","Yes")))</f>
        <v>Yes</v>
      </c>
      <c r="I29" s="6">
        <v>5.9200000000000003E-2</v>
      </c>
      <c r="J29" s="6">
        <v>-3.1</v>
      </c>
      <c r="K29" s="111" t="str">
        <f t="shared" si="2"/>
        <v>Yes</v>
      </c>
    </row>
    <row r="30" spans="1:11" x14ac:dyDescent="0.25">
      <c r="A30" s="130" t="s">
        <v>850</v>
      </c>
      <c r="B30" s="22" t="s">
        <v>228</v>
      </c>
      <c r="C30" s="5">
        <v>46.778018660999997</v>
      </c>
      <c r="D30" s="5" t="str">
        <f>IF($B30="N/A","N/A",IF(C30&gt;70,"No",IF(C30&lt;25,"No","Yes")))</f>
        <v>Yes</v>
      </c>
      <c r="E30" s="5">
        <v>45.106975261000002</v>
      </c>
      <c r="F30" s="5" t="str">
        <f>IF($B30="N/A","N/A",IF(E30&gt;70,"No",IF(E30&lt;25,"No","Yes")))</f>
        <v>Yes</v>
      </c>
      <c r="G30" s="5">
        <v>47.255906875999997</v>
      </c>
      <c r="H30" s="5" t="str">
        <f>IF($B30="N/A","N/A",IF(G30&gt;70,"No",IF(G30&lt;25,"No","Yes")))</f>
        <v>Yes</v>
      </c>
      <c r="I30" s="6">
        <v>-3.57</v>
      </c>
      <c r="J30" s="6">
        <v>4.7640000000000002</v>
      </c>
      <c r="K30" s="111" t="str">
        <f t="shared" si="2"/>
        <v>Yes</v>
      </c>
    </row>
    <row r="31" spans="1:11" x14ac:dyDescent="0.25">
      <c r="A31" s="130" t="s">
        <v>160</v>
      </c>
      <c r="B31" s="22" t="s">
        <v>214</v>
      </c>
      <c r="C31" s="5">
        <v>99.928207713000006</v>
      </c>
      <c r="D31" s="5" t="str">
        <f>IF($B31="N/A","N/A",IF(C31&gt;100,"No",IF(C31&lt;95,"No","Yes")))</f>
        <v>Yes</v>
      </c>
      <c r="E31" s="5">
        <v>99.934895518999994</v>
      </c>
      <c r="F31" s="5" t="str">
        <f>IF($B31="N/A","N/A",IF(E31&gt;100,"No",IF(E31&lt;95,"No","Yes")))</f>
        <v>Yes</v>
      </c>
      <c r="G31" s="5">
        <v>99.967609296000006</v>
      </c>
      <c r="H31" s="5" t="str">
        <f>IF($B31="N/A","N/A",IF(G31&gt;100,"No",IF(G31&lt;95,"No","Yes")))</f>
        <v>Yes</v>
      </c>
      <c r="I31" s="6">
        <v>6.7000000000000002E-3</v>
      </c>
      <c r="J31" s="6">
        <v>3.27E-2</v>
      </c>
      <c r="K31" s="111" t="str">
        <f t="shared" si="2"/>
        <v>Yes</v>
      </c>
    </row>
    <row r="32" spans="1:11" x14ac:dyDescent="0.25">
      <c r="A32" s="109" t="s">
        <v>372</v>
      </c>
      <c r="B32" s="22" t="s">
        <v>241</v>
      </c>
      <c r="C32" s="5">
        <v>2.2507595243999998</v>
      </c>
      <c r="D32" s="5" t="str">
        <f>IF($B32="N/A","N/A",IF(C32&gt;5,"No",IF(C32&lt;1,"No","Yes")))</f>
        <v>Yes</v>
      </c>
      <c r="E32" s="5">
        <v>2.0235437092000002</v>
      </c>
      <c r="F32" s="5" t="str">
        <f>IF($B32="N/A","N/A",IF(E32&gt;5,"No",IF(E32&lt;1,"No","Yes")))</f>
        <v>Yes</v>
      </c>
      <c r="G32" s="5">
        <v>1.6397793833000001</v>
      </c>
      <c r="H32" s="5" t="str">
        <f>IF($B32="N/A","N/A",IF(G32&gt;5,"No",IF(G32&lt;1,"No","Yes")))</f>
        <v>Yes</v>
      </c>
      <c r="I32" s="6">
        <v>-10.1</v>
      </c>
      <c r="J32" s="6">
        <v>-19</v>
      </c>
      <c r="K32" s="111" t="str">
        <f t="shared" si="2"/>
        <v>Yes</v>
      </c>
    </row>
    <row r="33" spans="1:11" x14ac:dyDescent="0.25">
      <c r="A33" s="109" t="s">
        <v>374</v>
      </c>
      <c r="B33" s="22" t="s">
        <v>242</v>
      </c>
      <c r="C33" s="5">
        <v>96.332412554000001</v>
      </c>
      <c r="D33" s="5" t="str">
        <f>IF($B33="N/A","N/A",IF(C33&gt;98,"No",IF(C33&lt;8,"No","Yes")))</f>
        <v>Yes</v>
      </c>
      <c r="E33" s="5">
        <v>95.894077421000006</v>
      </c>
      <c r="F33" s="5" t="str">
        <f>IF($B33="N/A","N/A",IF(E33&gt;98,"No",IF(E33&lt;8,"No","Yes")))</f>
        <v>Yes</v>
      </c>
      <c r="G33" s="5">
        <v>95.974105432000002</v>
      </c>
      <c r="H33" s="5" t="str">
        <f>IF($B33="N/A","N/A",IF(G33&gt;98,"No",IF(G33&lt;8,"No","Yes")))</f>
        <v>Yes</v>
      </c>
      <c r="I33" s="6">
        <v>-0.45500000000000002</v>
      </c>
      <c r="J33" s="6">
        <v>8.3500000000000005E-2</v>
      </c>
      <c r="K33" s="111" t="str">
        <f t="shared" si="2"/>
        <v>Yes</v>
      </c>
    </row>
    <row r="34" spans="1:11" x14ac:dyDescent="0.25">
      <c r="A34" s="126" t="s">
        <v>375</v>
      </c>
      <c r="B34" s="132" t="s">
        <v>224</v>
      </c>
      <c r="C34" s="120">
        <v>0.46641214479999998</v>
      </c>
      <c r="D34" s="120" t="str">
        <f>IF($B34="N/A","N/A",IF(C34&gt;5,"No",IF(C34&lt;=0,"No","Yes")))</f>
        <v>Yes</v>
      </c>
      <c r="E34" s="120">
        <v>0.53723252909999997</v>
      </c>
      <c r="F34" s="120" t="str">
        <f>IF($B34="N/A","N/A",IF(E34&gt;5,"No",IF(E34&lt;=0,"No","Yes")))</f>
        <v>Yes</v>
      </c>
      <c r="G34" s="120">
        <v>0.50565487710000001</v>
      </c>
      <c r="H34" s="120" t="str">
        <f>IF($B34="N/A","N/A",IF(G34&gt;5,"No",IF(G34&lt;=0,"No","Yes")))</f>
        <v>Yes</v>
      </c>
      <c r="I34" s="121">
        <v>15.18</v>
      </c>
      <c r="J34" s="121">
        <v>-5.88</v>
      </c>
      <c r="K34" s="122" t="str">
        <f t="shared" si="2"/>
        <v>Yes</v>
      </c>
    </row>
    <row r="35" spans="1:11" ht="12" customHeight="1" x14ac:dyDescent="0.25">
      <c r="A35" s="200" t="s">
        <v>1633</v>
      </c>
      <c r="B35" s="201"/>
      <c r="C35" s="201"/>
      <c r="D35" s="201"/>
      <c r="E35" s="201"/>
      <c r="F35" s="201"/>
      <c r="G35" s="201"/>
      <c r="H35" s="201"/>
      <c r="I35" s="201"/>
      <c r="J35" s="201"/>
      <c r="K35" s="202"/>
    </row>
    <row r="36" spans="1:11" x14ac:dyDescent="0.25">
      <c r="A36" s="192" t="s">
        <v>1631</v>
      </c>
      <c r="B36" s="193"/>
      <c r="C36" s="193"/>
      <c r="D36" s="193"/>
      <c r="E36" s="193"/>
      <c r="F36" s="193"/>
      <c r="G36" s="193"/>
      <c r="H36" s="193"/>
      <c r="I36" s="193"/>
      <c r="J36" s="193"/>
      <c r="K36" s="194"/>
    </row>
    <row r="37" spans="1:11" x14ac:dyDescent="0.25">
      <c r="A37" s="195" t="s">
        <v>1732</v>
      </c>
      <c r="B37" s="195"/>
      <c r="C37" s="195"/>
      <c r="D37" s="195"/>
      <c r="E37" s="195"/>
      <c r="F37" s="195"/>
      <c r="G37" s="195"/>
      <c r="H37" s="195"/>
      <c r="I37" s="195"/>
      <c r="J37" s="195"/>
      <c r="K37" s="196"/>
    </row>
  </sheetData>
  <mergeCells count="7">
    <mergeCell ref="A37:K37"/>
    <mergeCell ref="A1:K1"/>
    <mergeCell ref="A2:K2"/>
    <mergeCell ref="A4:K4"/>
    <mergeCell ref="A35:K35"/>
    <mergeCell ref="A36:K36"/>
    <mergeCell ref="A3:K3"/>
  </mergeCells>
  <printOptions headings="1"/>
  <pageMargins left="0.75" right="0.75" top="1" bottom="0.75" header="0.5" footer="0.5"/>
  <pageSetup scale="56" orientation="landscape" useFirstPageNumber="1" r:id="rId1"/>
  <headerFooter alignWithMargins="0">
    <oddFooter>&amp;R&amp;A Page &amp;P</oddFooter>
  </headerFooter>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2"/>
  <sheetViews>
    <sheetView zoomScaleNormal="100" workbookViewId="0">
      <pane xSplit="2" ySplit="5" topLeftCell="F8"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74"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83" t="s">
        <v>1728</v>
      </c>
      <c r="B1" s="184"/>
      <c r="C1" s="184"/>
      <c r="D1" s="184"/>
      <c r="E1" s="184"/>
      <c r="F1" s="184"/>
      <c r="G1" s="184"/>
      <c r="H1" s="184"/>
      <c r="I1" s="184"/>
      <c r="J1" s="184"/>
      <c r="K1" s="185"/>
    </row>
    <row r="2" spans="1:11" ht="13" x14ac:dyDescent="0.3">
      <c r="A2" s="189" t="s">
        <v>1581</v>
      </c>
      <c r="B2" s="190"/>
      <c r="C2" s="190"/>
      <c r="D2" s="190"/>
      <c r="E2" s="190"/>
      <c r="F2" s="190"/>
      <c r="G2" s="190"/>
      <c r="H2" s="190"/>
      <c r="I2" s="190"/>
      <c r="J2" s="190"/>
      <c r="K2" s="191"/>
    </row>
    <row r="3" spans="1:11" ht="13" x14ac:dyDescent="0.3">
      <c r="A3" s="189" t="s">
        <v>1747</v>
      </c>
      <c r="B3" s="190"/>
      <c r="C3" s="190"/>
      <c r="D3" s="190"/>
      <c r="E3" s="190"/>
      <c r="F3" s="190"/>
      <c r="G3" s="190"/>
      <c r="H3" s="190"/>
      <c r="I3" s="190"/>
      <c r="J3" s="190"/>
      <c r="K3" s="191"/>
    </row>
    <row r="4" spans="1:11" ht="13" x14ac:dyDescent="0.3">
      <c r="A4" s="186" t="s">
        <v>648</v>
      </c>
      <c r="B4" s="187"/>
      <c r="C4" s="187"/>
      <c r="D4" s="187"/>
      <c r="E4" s="187"/>
      <c r="F4" s="187"/>
      <c r="G4" s="187"/>
      <c r="H4" s="187"/>
      <c r="I4" s="187"/>
      <c r="J4" s="187"/>
      <c r="K4" s="188"/>
    </row>
    <row r="5" spans="1:11" s="14" customFormat="1" ht="52" x14ac:dyDescent="0.3">
      <c r="A5" s="114" t="s">
        <v>11</v>
      </c>
      <c r="B5" s="115" t="s">
        <v>212</v>
      </c>
      <c r="C5" s="115" t="s">
        <v>649</v>
      </c>
      <c r="D5" s="115" t="s">
        <v>1724</v>
      </c>
      <c r="E5" s="115" t="s">
        <v>1694</v>
      </c>
      <c r="F5" s="115" t="s">
        <v>1721</v>
      </c>
      <c r="G5" s="115" t="s">
        <v>1718</v>
      </c>
      <c r="H5" s="115" t="s">
        <v>1719</v>
      </c>
      <c r="I5" s="116" t="s">
        <v>1725</v>
      </c>
      <c r="J5" s="116" t="s">
        <v>1722</v>
      </c>
      <c r="K5" s="117" t="s">
        <v>650</v>
      </c>
    </row>
    <row r="6" spans="1:11" x14ac:dyDescent="0.25">
      <c r="A6" s="130" t="s">
        <v>12</v>
      </c>
      <c r="B6" s="22" t="s">
        <v>213</v>
      </c>
      <c r="C6" s="23">
        <v>0</v>
      </c>
      <c r="D6" s="5" t="str">
        <f>IF($B6="N/A","N/A",IF(C6&gt;15,"No",IF(C6&lt;-15,"No","Yes")))</f>
        <v>N/A</v>
      </c>
      <c r="E6" s="23">
        <v>0</v>
      </c>
      <c r="F6" s="5" t="str">
        <f>IF($B6="N/A","N/A",IF(E6&gt;15,"No",IF(E6&lt;-15,"No","Yes")))</f>
        <v>N/A</v>
      </c>
      <c r="G6" s="23">
        <v>0</v>
      </c>
      <c r="H6" s="5" t="str">
        <f>IF($B6="N/A","N/A",IF(G6&gt;15,"No",IF(G6&lt;-15,"No","Yes")))</f>
        <v>N/A</v>
      </c>
      <c r="I6" s="6" t="s">
        <v>1748</v>
      </c>
      <c r="J6" s="6" t="s">
        <v>1748</v>
      </c>
      <c r="K6" s="111" t="str">
        <f t="shared" ref="K6:K22" si="0">IF(J6="Div by 0", "N/A", IF(J6="N/A","N/A", IF(J6&gt;30, "No", IF(J6&lt;-30, "No", "Yes"))))</f>
        <v>N/A</v>
      </c>
    </row>
    <row r="7" spans="1:11" x14ac:dyDescent="0.25">
      <c r="A7" s="130" t="s">
        <v>30</v>
      </c>
      <c r="B7" s="22" t="s">
        <v>213</v>
      </c>
      <c r="C7" s="4" t="s">
        <v>1748</v>
      </c>
      <c r="D7" s="5" t="str">
        <f>IF($B7="N/A","N/A",IF(C7&gt;15,"No",IF(C7&lt;-15,"No","Yes")))</f>
        <v>N/A</v>
      </c>
      <c r="E7" s="4" t="s">
        <v>1748</v>
      </c>
      <c r="F7" s="5" t="str">
        <f>IF($B7="N/A","N/A",IF(E7&gt;15,"No",IF(E7&lt;-15,"No","Yes")))</f>
        <v>N/A</v>
      </c>
      <c r="G7" s="4" t="s">
        <v>1748</v>
      </c>
      <c r="H7" s="5" t="str">
        <f>IF($B7="N/A","N/A",IF(G7&gt;15,"No",IF(G7&lt;-15,"No","Yes")))</f>
        <v>N/A</v>
      </c>
      <c r="I7" s="6" t="s">
        <v>1748</v>
      </c>
      <c r="J7" s="6" t="s">
        <v>1748</v>
      </c>
      <c r="K7" s="111" t="str">
        <f t="shared" si="0"/>
        <v>N/A</v>
      </c>
    </row>
    <row r="8" spans="1:11" x14ac:dyDescent="0.25">
      <c r="A8" s="130" t="s">
        <v>29</v>
      </c>
      <c r="B8" s="22" t="s">
        <v>217</v>
      </c>
      <c r="C8" s="4" t="s">
        <v>1748</v>
      </c>
      <c r="D8" s="5" t="str">
        <f>IF($B8="N/A","N/A",IF(C8=0,"Yes","No"))</f>
        <v>No</v>
      </c>
      <c r="E8" s="4" t="s">
        <v>1748</v>
      </c>
      <c r="F8" s="5" t="str">
        <f>IF($B8="N/A","N/A",IF(E8=0,"Yes","No"))</f>
        <v>No</v>
      </c>
      <c r="G8" s="4" t="s">
        <v>1748</v>
      </c>
      <c r="H8" s="5" t="str">
        <f>IF($B8="N/A","N/A",IF(G8=0,"Yes","No"))</f>
        <v>No</v>
      </c>
      <c r="I8" s="6" t="s">
        <v>1748</v>
      </c>
      <c r="J8" s="6" t="s">
        <v>1748</v>
      </c>
      <c r="K8" s="111" t="str">
        <f t="shared" si="0"/>
        <v>N/A</v>
      </c>
    </row>
    <row r="9" spans="1:11" x14ac:dyDescent="0.25">
      <c r="A9" s="130" t="s">
        <v>851</v>
      </c>
      <c r="B9" s="22" t="s">
        <v>213</v>
      </c>
      <c r="C9" s="24" t="s">
        <v>1748</v>
      </c>
      <c r="D9" s="5" t="str">
        <f>IF($B9="N/A","N/A",IF(C9&gt;15,"No",IF(C9&lt;-15,"No","Yes")))</f>
        <v>N/A</v>
      </c>
      <c r="E9" s="24" t="s">
        <v>1748</v>
      </c>
      <c r="F9" s="5" t="str">
        <f>IF($B9="N/A","N/A",IF(E9&gt;15,"No",IF(E9&lt;-15,"No","Yes")))</f>
        <v>N/A</v>
      </c>
      <c r="G9" s="24" t="s">
        <v>1748</v>
      </c>
      <c r="H9" s="5" t="str">
        <f>IF($B9="N/A","N/A",IF(G9&gt;15,"No",IF(G9&lt;-15,"No","Yes")))</f>
        <v>N/A</v>
      </c>
      <c r="I9" s="6" t="s">
        <v>1748</v>
      </c>
      <c r="J9" s="6" t="s">
        <v>1748</v>
      </c>
      <c r="K9" s="111" t="str">
        <f t="shared" si="0"/>
        <v>N/A</v>
      </c>
    </row>
    <row r="10" spans="1:11" x14ac:dyDescent="0.25">
      <c r="A10" s="130" t="s">
        <v>652</v>
      </c>
      <c r="B10" s="22" t="s">
        <v>237</v>
      </c>
      <c r="C10" s="4" t="s">
        <v>1748</v>
      </c>
      <c r="D10" s="5" t="str">
        <f>IF($B10="N/A","N/A",IF(C10&gt;99,"No",IF(C10&lt;75,"No","Yes")))</f>
        <v>No</v>
      </c>
      <c r="E10" s="4" t="s">
        <v>1748</v>
      </c>
      <c r="F10" s="5" t="str">
        <f>IF($B10="N/A","N/A",IF(E10&gt;99,"No",IF(E10&lt;75,"No","Yes")))</f>
        <v>No</v>
      </c>
      <c r="G10" s="4" t="s">
        <v>1748</v>
      </c>
      <c r="H10" s="5" t="str">
        <f>IF($B10="N/A","N/A",IF(G10&gt;99,"No",IF(G10&lt;75,"No","Yes")))</f>
        <v>No</v>
      </c>
      <c r="I10" s="6" t="s">
        <v>1748</v>
      </c>
      <c r="J10" s="6" t="s">
        <v>1748</v>
      </c>
      <c r="K10" s="111" t="str">
        <f t="shared" si="0"/>
        <v>N/A</v>
      </c>
    </row>
    <row r="11" spans="1:11" x14ac:dyDescent="0.25">
      <c r="A11" s="131" t="s">
        <v>653</v>
      </c>
      <c r="B11" s="38" t="s">
        <v>238</v>
      </c>
      <c r="C11" s="5" t="s">
        <v>1748</v>
      </c>
      <c r="D11" s="5" t="str">
        <f>IF($B11="N/A","N/A",IF(C11&gt;20,"No",IF(C11&lt;=0,"No","Yes")))</f>
        <v>No</v>
      </c>
      <c r="E11" s="5" t="s">
        <v>1748</v>
      </c>
      <c r="F11" s="5" t="str">
        <f>IF($B11="N/A","N/A",IF(E11&gt;20,"No",IF(E11&lt;=0,"No","Yes")))</f>
        <v>No</v>
      </c>
      <c r="G11" s="5" t="s">
        <v>1748</v>
      </c>
      <c r="H11" s="5" t="str">
        <f>IF($B11="N/A","N/A",IF(G11&gt;20,"No",IF(G11&lt;=0,"No","Yes")))</f>
        <v>No</v>
      </c>
      <c r="I11" s="6" t="s">
        <v>1748</v>
      </c>
      <c r="J11" s="6" t="s">
        <v>1748</v>
      </c>
      <c r="K11" s="111" t="str">
        <f t="shared" si="0"/>
        <v>N/A</v>
      </c>
    </row>
    <row r="12" spans="1:11" x14ac:dyDescent="0.25">
      <c r="A12" s="130" t="s">
        <v>654</v>
      </c>
      <c r="B12" s="38" t="s">
        <v>239</v>
      </c>
      <c r="C12" s="5" t="s">
        <v>1748</v>
      </c>
      <c r="D12" s="5" t="str">
        <f>IF($B12="N/A","N/A",IF(C12&gt;10,"No",IF(C12&lt;=0,"No","Yes")))</f>
        <v>No</v>
      </c>
      <c r="E12" s="5" t="s">
        <v>1748</v>
      </c>
      <c r="F12" s="5" t="str">
        <f>IF($B12="N/A","N/A",IF(E12&gt;10,"No",IF(E12&lt;=0,"No","Yes")))</f>
        <v>No</v>
      </c>
      <c r="G12" s="5" t="s">
        <v>1748</v>
      </c>
      <c r="H12" s="5" t="str">
        <f>IF($B12="N/A","N/A",IF(G12&gt;10,"No",IF(G12&lt;=0,"No","Yes")))</f>
        <v>No</v>
      </c>
      <c r="I12" s="6" t="s">
        <v>1748</v>
      </c>
      <c r="J12" s="6" t="s">
        <v>1748</v>
      </c>
      <c r="K12" s="111" t="str">
        <f t="shared" si="0"/>
        <v>N/A</v>
      </c>
    </row>
    <row r="13" spans="1:11" x14ac:dyDescent="0.25">
      <c r="A13" s="130" t="s">
        <v>655</v>
      </c>
      <c r="B13" s="38" t="s">
        <v>224</v>
      </c>
      <c r="C13" s="5" t="s">
        <v>1748</v>
      </c>
      <c r="D13" s="5" t="str">
        <f>IF($B13="N/A","N/A",IF(C13&gt;5,"No",IF(C13&lt;=0,"No","Yes")))</f>
        <v>No</v>
      </c>
      <c r="E13" s="5" t="s">
        <v>1748</v>
      </c>
      <c r="F13" s="5" t="str">
        <f>IF($B13="N/A","N/A",IF(E13&gt;5,"No",IF(E13&lt;=0,"No","Yes")))</f>
        <v>No</v>
      </c>
      <c r="G13" s="5" t="s">
        <v>1748</v>
      </c>
      <c r="H13" s="5" t="str">
        <f>IF($B13="N/A","N/A",IF(G13&gt;5,"No",IF(G13&lt;=0,"No","Yes")))</f>
        <v>No</v>
      </c>
      <c r="I13" s="6" t="s">
        <v>1748</v>
      </c>
      <c r="J13" s="6" t="s">
        <v>1748</v>
      </c>
      <c r="K13" s="111" t="str">
        <f t="shared" si="0"/>
        <v>N/A</v>
      </c>
    </row>
    <row r="14" spans="1:11" x14ac:dyDescent="0.25">
      <c r="A14" s="130" t="s">
        <v>159</v>
      </c>
      <c r="B14" s="22" t="s">
        <v>214</v>
      </c>
      <c r="C14" s="5" t="s">
        <v>1748</v>
      </c>
      <c r="D14" s="5" t="str">
        <f>IF($B14="N/A","N/A",IF(C14&gt;100,"No",IF(C14&lt;95,"No","Yes")))</f>
        <v>No</v>
      </c>
      <c r="E14" s="5" t="s">
        <v>1748</v>
      </c>
      <c r="F14" s="5" t="str">
        <f>IF($B14="N/A","N/A",IF(E14&gt;100,"No",IF(E14&lt;95,"No","Yes")))</f>
        <v>No</v>
      </c>
      <c r="G14" s="5" t="s">
        <v>1748</v>
      </c>
      <c r="H14" s="5" t="str">
        <f>IF($B14="N/A","N/A",IF(G14&gt;100,"No",IF(G14&lt;95,"No","Yes")))</f>
        <v>No</v>
      </c>
      <c r="I14" s="6" t="s">
        <v>1748</v>
      </c>
      <c r="J14" s="6" t="s">
        <v>1748</v>
      </c>
      <c r="K14" s="111" t="str">
        <f t="shared" si="0"/>
        <v>N/A</v>
      </c>
    </row>
    <row r="15" spans="1:11" x14ac:dyDescent="0.25">
      <c r="A15" s="130" t="s">
        <v>32</v>
      </c>
      <c r="B15" s="22" t="s">
        <v>214</v>
      </c>
      <c r="C15" s="5" t="s">
        <v>1748</v>
      </c>
      <c r="D15" s="5" t="str">
        <f>IF($B15="N/A","N/A",IF(C15&gt;100,"No",IF(C15&lt;95,"No","Yes")))</f>
        <v>No</v>
      </c>
      <c r="E15" s="5" t="s">
        <v>1748</v>
      </c>
      <c r="F15" s="5" t="str">
        <f>IF($B15="N/A","N/A",IF(E15&gt;100,"No",IF(E15&lt;95,"No","Yes")))</f>
        <v>No</v>
      </c>
      <c r="G15" s="5" t="s">
        <v>1748</v>
      </c>
      <c r="H15" s="5" t="str">
        <f>IF($B15="N/A","N/A",IF(G15&gt;100,"No",IF(G15&lt;95,"No","Yes")))</f>
        <v>No</v>
      </c>
      <c r="I15" s="6" t="s">
        <v>1748</v>
      </c>
      <c r="J15" s="6" t="s">
        <v>1748</v>
      </c>
      <c r="K15" s="111" t="str">
        <f t="shared" si="0"/>
        <v>N/A</v>
      </c>
    </row>
    <row r="16" spans="1:11" x14ac:dyDescent="0.25">
      <c r="A16" s="130" t="s">
        <v>848</v>
      </c>
      <c r="B16" s="22" t="s">
        <v>226</v>
      </c>
      <c r="C16" s="5" t="s">
        <v>1748</v>
      </c>
      <c r="D16" s="5" t="str">
        <f>IF($B16="N/A","N/A",IF(C16&gt;30,"No",IF(C16&lt;5,"No","Yes")))</f>
        <v>No</v>
      </c>
      <c r="E16" s="5" t="s">
        <v>1748</v>
      </c>
      <c r="F16" s="5" t="str">
        <f>IF($B16="N/A","N/A",IF(E16&gt;30,"No",IF(E16&lt;5,"No","Yes")))</f>
        <v>No</v>
      </c>
      <c r="G16" s="5" t="s">
        <v>1748</v>
      </c>
      <c r="H16" s="5" t="str">
        <f>IF($B16="N/A","N/A",IF(G16&gt;30,"No",IF(G16&lt;5,"No","Yes")))</f>
        <v>No</v>
      </c>
      <c r="I16" s="6" t="s">
        <v>1748</v>
      </c>
      <c r="J16" s="6" t="s">
        <v>1748</v>
      </c>
      <c r="K16" s="111" t="str">
        <f t="shared" si="0"/>
        <v>N/A</v>
      </c>
    </row>
    <row r="17" spans="1:11" x14ac:dyDescent="0.25">
      <c r="A17" s="130" t="s">
        <v>849</v>
      </c>
      <c r="B17" s="22" t="s">
        <v>227</v>
      </c>
      <c r="C17" s="5" t="s">
        <v>1748</v>
      </c>
      <c r="D17" s="5" t="str">
        <f>IF($B17="N/A","N/A",IF(C17&gt;75,"No",IF(C17&lt;15,"No","Yes")))</f>
        <v>No</v>
      </c>
      <c r="E17" s="5" t="s">
        <v>1748</v>
      </c>
      <c r="F17" s="5" t="str">
        <f>IF($B17="N/A","N/A",IF(E17&gt;75,"No",IF(E17&lt;15,"No","Yes")))</f>
        <v>No</v>
      </c>
      <c r="G17" s="5" t="s">
        <v>1748</v>
      </c>
      <c r="H17" s="5" t="str">
        <f>IF($B17="N/A","N/A",IF(G17&gt;75,"No",IF(G17&lt;15,"No","Yes")))</f>
        <v>No</v>
      </c>
      <c r="I17" s="6" t="s">
        <v>1748</v>
      </c>
      <c r="J17" s="6" t="s">
        <v>1748</v>
      </c>
      <c r="K17" s="111" t="str">
        <f t="shared" si="0"/>
        <v>N/A</v>
      </c>
    </row>
    <row r="18" spans="1:11" x14ac:dyDescent="0.25">
      <c r="A18" s="130" t="s">
        <v>850</v>
      </c>
      <c r="B18" s="22" t="s">
        <v>228</v>
      </c>
      <c r="C18" s="5" t="s">
        <v>1748</v>
      </c>
      <c r="D18" s="5" t="str">
        <f>IF($B18="N/A","N/A",IF(C18&gt;70,"No",IF(C18&lt;25,"No","Yes")))</f>
        <v>No</v>
      </c>
      <c r="E18" s="5" t="s">
        <v>1748</v>
      </c>
      <c r="F18" s="5" t="str">
        <f>IF($B18="N/A","N/A",IF(E18&gt;70,"No",IF(E18&lt;25,"No","Yes")))</f>
        <v>No</v>
      </c>
      <c r="G18" s="5" t="s">
        <v>1748</v>
      </c>
      <c r="H18" s="5" t="str">
        <f>IF($B18="N/A","N/A",IF(G18&gt;70,"No",IF(G18&lt;25,"No","Yes")))</f>
        <v>No</v>
      </c>
      <c r="I18" s="6" t="s">
        <v>1748</v>
      </c>
      <c r="J18" s="6" t="s">
        <v>1748</v>
      </c>
      <c r="K18" s="111" t="str">
        <f t="shared" si="0"/>
        <v>N/A</v>
      </c>
    </row>
    <row r="19" spans="1:11" x14ac:dyDescent="0.25">
      <c r="A19" s="130" t="s">
        <v>160</v>
      </c>
      <c r="B19" s="22" t="s">
        <v>214</v>
      </c>
      <c r="C19" s="5" t="s">
        <v>1748</v>
      </c>
      <c r="D19" s="5" t="str">
        <f>IF($B19="N/A","N/A",IF(C19&gt;100,"No",IF(C19&lt;95,"No","Yes")))</f>
        <v>No</v>
      </c>
      <c r="E19" s="5" t="s">
        <v>1748</v>
      </c>
      <c r="F19" s="5" t="str">
        <f>IF($B19="N/A","N/A",IF(E19&gt;100,"No",IF(E19&lt;95,"No","Yes")))</f>
        <v>No</v>
      </c>
      <c r="G19" s="5" t="s">
        <v>1748</v>
      </c>
      <c r="H19" s="5" t="str">
        <f>IF($B19="N/A","N/A",IF(G19&gt;100,"No",IF(G19&lt;95,"No","Yes")))</f>
        <v>No</v>
      </c>
      <c r="I19" s="6" t="s">
        <v>1748</v>
      </c>
      <c r="J19" s="6" t="s">
        <v>1748</v>
      </c>
      <c r="K19" s="111" t="str">
        <f t="shared" si="0"/>
        <v>N/A</v>
      </c>
    </row>
    <row r="20" spans="1:11" x14ac:dyDescent="0.25">
      <c r="A20" s="109" t="s">
        <v>372</v>
      </c>
      <c r="B20" s="22" t="s">
        <v>241</v>
      </c>
      <c r="C20" s="5" t="s">
        <v>1748</v>
      </c>
      <c r="D20" s="5" t="str">
        <f>IF($B20="N/A","N/A",IF(C20&gt;5,"No",IF(C20&lt;1,"No","Yes")))</f>
        <v>No</v>
      </c>
      <c r="E20" s="5" t="s">
        <v>1748</v>
      </c>
      <c r="F20" s="5" t="str">
        <f>IF($B20="N/A","N/A",IF(E20&gt;5,"No",IF(E20&lt;1,"No","Yes")))</f>
        <v>No</v>
      </c>
      <c r="G20" s="5" t="s">
        <v>1748</v>
      </c>
      <c r="H20" s="5" t="str">
        <f>IF($B20="N/A","N/A",IF(G20&gt;5,"No",IF(G20&lt;1,"No","Yes")))</f>
        <v>No</v>
      </c>
      <c r="I20" s="6" t="s">
        <v>1748</v>
      </c>
      <c r="J20" s="6" t="s">
        <v>1748</v>
      </c>
      <c r="K20" s="111" t="str">
        <f t="shared" si="0"/>
        <v>N/A</v>
      </c>
    </row>
    <row r="21" spans="1:11" x14ac:dyDescent="0.25">
      <c r="A21" s="109" t="s">
        <v>374</v>
      </c>
      <c r="B21" s="22" t="s">
        <v>242</v>
      </c>
      <c r="C21" s="5" t="s">
        <v>1748</v>
      </c>
      <c r="D21" s="5" t="str">
        <f>IF($B21="N/A","N/A",IF(C21&gt;98,"No",IF(C21&lt;8,"No","Yes")))</f>
        <v>No</v>
      </c>
      <c r="E21" s="5" t="s">
        <v>1748</v>
      </c>
      <c r="F21" s="5" t="str">
        <f>IF($B21="N/A","N/A",IF(E21&gt;98,"No",IF(E21&lt;8,"No","Yes")))</f>
        <v>No</v>
      </c>
      <c r="G21" s="5" t="s">
        <v>1748</v>
      </c>
      <c r="H21" s="5" t="str">
        <f>IF($B21="N/A","N/A",IF(G21&gt;98,"No",IF(G21&lt;8,"No","Yes")))</f>
        <v>No</v>
      </c>
      <c r="I21" s="6" t="s">
        <v>1748</v>
      </c>
      <c r="J21" s="6" t="s">
        <v>1748</v>
      </c>
      <c r="K21" s="111" t="str">
        <f t="shared" si="0"/>
        <v>N/A</v>
      </c>
    </row>
    <row r="22" spans="1:11" x14ac:dyDescent="0.25">
      <c r="A22" s="126" t="s">
        <v>375</v>
      </c>
      <c r="B22" s="132" t="s">
        <v>224</v>
      </c>
      <c r="C22" s="120" t="s">
        <v>1748</v>
      </c>
      <c r="D22" s="120" t="str">
        <f>IF($B22="N/A","N/A",IF(C22&gt;5,"No",IF(C22&lt;=0,"No","Yes")))</f>
        <v>No</v>
      </c>
      <c r="E22" s="120" t="s">
        <v>1748</v>
      </c>
      <c r="F22" s="120" t="str">
        <f>IF($B22="N/A","N/A",IF(E22&gt;5,"No",IF(E22&lt;=0,"No","Yes")))</f>
        <v>No</v>
      </c>
      <c r="G22" s="120" t="s">
        <v>1748</v>
      </c>
      <c r="H22" s="120" t="str">
        <f>IF($B22="N/A","N/A",IF(G22&gt;5,"No",IF(G22&lt;=0,"No","Yes")))</f>
        <v>No</v>
      </c>
      <c r="I22" s="121" t="s">
        <v>1748</v>
      </c>
      <c r="J22" s="121" t="s">
        <v>1748</v>
      </c>
      <c r="K22" s="122" t="str">
        <f t="shared" si="0"/>
        <v>N/A</v>
      </c>
    </row>
    <row r="23" spans="1:11" ht="12" customHeight="1" x14ac:dyDescent="0.25">
      <c r="A23" s="200" t="s">
        <v>1633</v>
      </c>
      <c r="B23" s="201"/>
      <c r="C23" s="201"/>
      <c r="D23" s="201"/>
      <c r="E23" s="201"/>
      <c r="F23" s="201"/>
      <c r="G23" s="201"/>
      <c r="H23" s="201"/>
      <c r="I23" s="201"/>
      <c r="J23" s="201"/>
      <c r="K23" s="202"/>
    </row>
    <row r="24" spans="1:11" x14ac:dyDescent="0.25">
      <c r="A24" s="192" t="s">
        <v>1631</v>
      </c>
      <c r="B24" s="193"/>
      <c r="C24" s="193"/>
      <c r="D24" s="193"/>
      <c r="E24" s="193"/>
      <c r="F24" s="193"/>
      <c r="G24" s="193"/>
      <c r="H24" s="193"/>
      <c r="I24" s="193"/>
      <c r="J24" s="193"/>
      <c r="K24" s="194"/>
    </row>
    <row r="25" spans="1:11" x14ac:dyDescent="0.25">
      <c r="A25" s="195" t="s">
        <v>1732</v>
      </c>
      <c r="B25" s="195"/>
      <c r="C25" s="195"/>
      <c r="D25" s="195"/>
      <c r="E25" s="195"/>
      <c r="F25" s="195"/>
      <c r="G25" s="195"/>
      <c r="H25" s="195"/>
      <c r="I25" s="195"/>
      <c r="J25" s="195"/>
      <c r="K25" s="196"/>
    </row>
    <row r="26" spans="1:11" x14ac:dyDescent="0.25">
      <c r="C26" s="4"/>
      <c r="D26" s="4"/>
    </row>
    <row r="27" spans="1:11" x14ac:dyDescent="0.25">
      <c r="C27" s="4"/>
      <c r="D27" s="4"/>
    </row>
    <row r="28" spans="1:11" x14ac:dyDescent="0.25">
      <c r="C28" s="4"/>
      <c r="D28" s="4"/>
    </row>
    <row r="29" spans="1:11" x14ac:dyDescent="0.25">
      <c r="C29" s="4"/>
      <c r="D29" s="4"/>
    </row>
    <row r="30" spans="1:11" x14ac:dyDescent="0.25">
      <c r="C30" s="4"/>
      <c r="D30" s="4"/>
    </row>
    <row r="31" spans="1:11" x14ac:dyDescent="0.25">
      <c r="C31" s="4"/>
      <c r="D31" s="4"/>
    </row>
    <row r="32" spans="1:11" x14ac:dyDescent="0.25">
      <c r="C32" s="4"/>
      <c r="D32" s="4"/>
    </row>
  </sheetData>
  <mergeCells count="7">
    <mergeCell ref="A25:K25"/>
    <mergeCell ref="A1:K1"/>
    <mergeCell ref="A2:K2"/>
    <mergeCell ref="A4:K4"/>
    <mergeCell ref="A23:K23"/>
    <mergeCell ref="A24:K24"/>
    <mergeCell ref="A3:K3"/>
  </mergeCells>
  <printOptions headings="1"/>
  <pageMargins left="0.75" right="0.75" top="1" bottom="0.75" header="0.5" footer="0.5"/>
  <pageSetup scale="56" orientation="landscape" useFirstPageNumber="1" r:id="rId1"/>
  <headerFooter alignWithMargins="0">
    <oddFooter>&amp;R&amp;A Page &amp;P</oddFooter>
  </headerFooter>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24</vt:i4>
      </vt:variant>
      <vt:variant>
        <vt:lpstr>Named Ranges</vt:lpstr>
      </vt:variant>
      <vt:variant>
        <vt:i4>69</vt:i4>
      </vt:variant>
    </vt:vector>
  </HeadingPairs>
  <TitlesOfParts>
    <vt:vector size="93" baseType="lpstr">
      <vt:lpstr>CoverPage</vt:lpstr>
      <vt:lpstr>Abbreviations and Acronyms</vt:lpstr>
      <vt:lpstr>IP All Stays</vt:lpstr>
      <vt:lpstr>IP FFS Non-Crossover</vt:lpstr>
      <vt:lpstr>IP FFS Crossover</vt:lpstr>
      <vt:lpstr>IP Encounter</vt:lpstr>
      <vt:lpstr>LT All Claims</vt:lpstr>
      <vt:lpstr>LT FFS Non-Crossover</vt:lpstr>
      <vt:lpstr>LT FFS Crossover</vt:lpstr>
      <vt:lpstr>LT Encounter</vt:lpstr>
      <vt:lpstr>OT All Claims</vt:lpstr>
      <vt:lpstr>OT FFS Non-Crossover</vt:lpstr>
      <vt:lpstr>OT FFS Crossover</vt:lpstr>
      <vt:lpstr>OT Encounter</vt:lpstr>
      <vt:lpstr>RX All Claims</vt:lpstr>
      <vt:lpstr>RX FFS Claims</vt:lpstr>
      <vt:lpstr>RX Encounter Claims</vt:lpstr>
      <vt:lpstr>PS All Recs</vt:lpstr>
      <vt:lpstr>PS Enrolled</vt:lpstr>
      <vt:lpstr>PS Enrolled $</vt:lpstr>
      <vt:lpstr>PS Full Benefits</vt:lpstr>
      <vt:lpstr>PS FFS Non-Duals</vt:lpstr>
      <vt:lpstr>PS FFS Duals</vt:lpstr>
      <vt:lpstr>PS FFS All</vt:lpstr>
      <vt:lpstr>ColumnTitleregion1.A3.A7.3</vt:lpstr>
      <vt:lpstr>ColumnTitleregion2.A9.A78.3</vt:lpstr>
      <vt:lpstr>CoverPage!Print_Area</vt:lpstr>
      <vt:lpstr>'IP All Stays'!Print_Area</vt:lpstr>
      <vt:lpstr>'IP Encounter'!Print_Area</vt:lpstr>
      <vt:lpstr>'IP FFS Crossover'!Print_Area</vt:lpstr>
      <vt:lpstr>'IP FFS Non-Crossover'!Print_Area</vt:lpstr>
      <vt:lpstr>'LT All Claims'!Print_Area</vt:lpstr>
      <vt:lpstr>'LT Encounter'!Print_Area</vt:lpstr>
      <vt:lpstr>'LT FFS Crossover'!Print_Area</vt:lpstr>
      <vt:lpstr>'LT FFS Non-Crossover'!Print_Area</vt:lpstr>
      <vt:lpstr>'OT All Claims'!Print_Area</vt:lpstr>
      <vt:lpstr>'OT Encounter'!Print_Area</vt:lpstr>
      <vt:lpstr>'OT FFS Crossover'!Print_Area</vt:lpstr>
      <vt:lpstr>'OT FFS Non-Crossover'!Print_Area</vt:lpstr>
      <vt:lpstr>'PS All Recs'!Print_Area</vt:lpstr>
      <vt:lpstr>'PS Enrolled'!Print_Area</vt:lpstr>
      <vt:lpstr>'PS Enrolled $'!Print_Area</vt:lpstr>
      <vt:lpstr>'PS FFS All'!Print_Area</vt:lpstr>
      <vt:lpstr>'PS FFS Duals'!Print_Area</vt:lpstr>
      <vt:lpstr>'PS FFS Non-Duals'!Print_Area</vt:lpstr>
      <vt:lpstr>'PS Full Benefits'!Print_Area</vt:lpstr>
      <vt:lpstr>'RX All Claims'!Print_Area</vt:lpstr>
      <vt:lpstr>'RX Encounter Claims'!Print_Area</vt:lpstr>
      <vt:lpstr>'RX FFS Claims'!Print_Area</vt:lpstr>
      <vt:lpstr>'IP All Stays'!Print_Titles</vt:lpstr>
      <vt:lpstr>'IP Encounter'!Print_Titles</vt:lpstr>
      <vt:lpstr>'IP FFS Crossover'!Print_Titles</vt:lpstr>
      <vt:lpstr>'IP FFS Non-Crossover'!Print_Titles</vt:lpstr>
      <vt:lpstr>'LT All Claims'!Print_Titles</vt:lpstr>
      <vt:lpstr>'LT Encounter'!Print_Titles</vt:lpstr>
      <vt:lpstr>'LT FFS Crossover'!Print_Titles</vt:lpstr>
      <vt:lpstr>'LT FFS Non-Crossover'!Print_Titles</vt:lpstr>
      <vt:lpstr>'OT All Claims'!Print_Titles</vt:lpstr>
      <vt:lpstr>'OT Encounter'!Print_Titles</vt:lpstr>
      <vt:lpstr>'OT FFS Crossover'!Print_Titles</vt:lpstr>
      <vt:lpstr>'OT FFS Non-Crossover'!Print_Titles</vt:lpstr>
      <vt:lpstr>'PS All Recs'!Print_Titles</vt:lpstr>
      <vt:lpstr>'PS Enrolled'!Print_Titles</vt:lpstr>
      <vt:lpstr>'PS Enrolled $'!Print_Titles</vt:lpstr>
      <vt:lpstr>'PS FFS All'!Print_Titles</vt:lpstr>
      <vt:lpstr>'PS FFS Duals'!Print_Titles</vt:lpstr>
      <vt:lpstr>'PS FFS Non-Duals'!Print_Titles</vt:lpstr>
      <vt:lpstr>'PS Full Benefits'!Print_Titles</vt:lpstr>
      <vt:lpstr>'RX All Claims'!Print_Titles</vt:lpstr>
      <vt:lpstr>'RX Encounter Claims'!Print_Titles</vt:lpstr>
      <vt:lpstr>'RX FFS Claims'!Print_Titles</vt:lpstr>
      <vt:lpstr>TitleRegion1.A5.K130.13</vt:lpstr>
      <vt:lpstr>TitleRegion1.A5.K22.10</vt:lpstr>
      <vt:lpstr>TitleRegion1.A5.K22.16</vt:lpstr>
      <vt:lpstr>TitleRegion1.A5.K24.4</vt:lpstr>
      <vt:lpstr>TitleRegion1.A5.K24.8</vt:lpstr>
      <vt:lpstr>TitleRegion1.A5.K30.11</vt:lpstr>
      <vt:lpstr>TitleRegion1.A5.K31.17</vt:lpstr>
      <vt:lpstr>TitleRegion1.A5.K31.18</vt:lpstr>
      <vt:lpstr>TitleRegion1.A5.K31.6</vt:lpstr>
      <vt:lpstr>TitleRegion1.A5.K34.9</vt:lpstr>
      <vt:lpstr>TitleRegion1.A5.K39.7</vt:lpstr>
      <vt:lpstr>TitleRegion1.A5.K40.5</vt:lpstr>
      <vt:lpstr>TitleRegion1.A5.K47.14</vt:lpstr>
      <vt:lpstr>TitleRegion1.A5.K54.12</vt:lpstr>
      <vt:lpstr>TitleRegion1.A5.K57.15</vt:lpstr>
      <vt:lpstr>TitleRegion1.A5.L171.21</vt:lpstr>
      <vt:lpstr>TitleRegion1.A5.L203.24</vt:lpstr>
      <vt:lpstr>TitleRegion1.A5.L213.22</vt:lpstr>
      <vt:lpstr>TitleRegion1.A5.L252.23</vt:lpstr>
      <vt:lpstr>TitleRegion1.A5.L253.25</vt:lpstr>
      <vt:lpstr>TitleRegion1.A5.L31.19</vt:lpstr>
      <vt:lpstr>TitleRegion1.A5.L339.20</vt:lpstr>
    </vt:vector>
  </TitlesOfParts>
  <Company>Mathematica Policy Research</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State Specific Validation Tables, MAX 2013</dc:title>
  <dc:subject>MAX 2013 Validation Tables</dc:subject>
  <dc:creator>Mathematica Policy Research</dc:creator>
  <cp:keywords>MAX, Validation Tables</cp:keywords>
  <cp:lastModifiedBy>Mickey McCauley</cp:lastModifiedBy>
  <cp:lastPrinted>2015-02-24T19:24:57Z</cp:lastPrinted>
  <dcterms:created xsi:type="dcterms:W3CDTF">2001-03-26T18:59:21Z</dcterms:created>
  <dcterms:modified xsi:type="dcterms:W3CDTF">2018-11-28T23:21:25Z</dcterms:modified>
  <dc:language>English</dc:language>
</cp:coreProperties>
</file>