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<sst xmlns="http://schemas.openxmlformats.org/spreadsheetml/2006/main" count="7155" uniqueCount="1749">
  <si>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</si>
  <si>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</si>
  <si>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</si>
  <si>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</si>
  <si>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</si>
  <si>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</si>
  <si>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</si>
  <si>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</si>
  <si>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</si>
  <si>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</si>
  <si>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</si>
  <si>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</si>
  <si>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</si>
  <si>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</si>
  <si>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</si>
  <si>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</si>
  <si>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</si>
  <si>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</si>
  <si>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</si>
  <si>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</si>
  <si>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</si>
  <si>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</si>
  <si>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</si>
  <si>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</si>
  <si>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</si>
  <si>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</si>
  <si>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</si>
  <si>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</si>
  <si>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</si>
  <si>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</si>
  <si>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</si>
  <si>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</si>
  <si>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</si>
  <si>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</si>
  <si>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</si>
  <si>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</si>
  <si>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</si>
  <si>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</si>
  <si>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</si>
  <si>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</si>
  <si>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</si>
  <si>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</si>
  <si>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</si>
  <si>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</si>
  <si>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</si>
  <si>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</si>
  <si>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</si>
  <si>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</si>
  <si>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</si>
  <si>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</si>
  <si>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</si>
  <si>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</si>
  <si>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</si>
  <si>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</si>
  <si>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</si>
  <si>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</si>
  <si>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</si>
  <si>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</si>
  <si>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</si>
  <si>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</si>
  <si>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</si>
  <si>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</si>
  <si>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</si>
  <si>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</si>
  <si>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</si>
  <si>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</si>
  <si>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</si>
  <si>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</si>
  <si>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</si>
  <si>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</si>
  <si>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</si>
  <si>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</si>
  <si>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</si>
  <si>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</si>
  <si>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</si>
  <si>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</si>
  <si>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</si>
  <si>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</si>
  <si>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</si>
  <si>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</si>
  <si>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</si>
  <si>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</si>
  <si>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</si>
  <si>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</si>
  <si>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</si>
  <si>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</si>
  <si>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</si>
  <si>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</si>
  <si>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</si>
  <si>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</si>
  <si>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</si>
  <si>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</si>
  <si>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</si>
  <si>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</si>
  <si>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</si>
  <si>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</si>
  <si>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</si>
  <si>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</si>
  <si>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</si>
  <si>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</si>
  <si>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</si>
  <si>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</si>
  <si>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</si>
  <si>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</si>
  <si>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</si>
  <si>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</si>
  <si>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</si>
  <si>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</si>
  <si>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</si>
  <si>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</si>
  <si>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</si>
  <si>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</si>
  <si>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</si>
  <si>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</si>
  <si>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</si>
  <si>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</si>
  <si>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</si>
  <si>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</si>
  <si>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</si>
  <si>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</si>
  <si>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</si>
  <si>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</si>
  <si>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</si>
  <si>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</si>
  <si>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</si>
  <si>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</si>
  <si>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</si>
  <si>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</si>
  <si>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</si>
  <si>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</si>
  <si>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</si>
  <si>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</si>
  <si>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</si>
  <si>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</si>
  <si>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</si>
  <si>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</si>
  <si>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</si>
  <si>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</si>
  <si>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</si>
  <si>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</si>
  <si>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</si>
  <si>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</si>
  <si>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</si>
  <si>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</si>
  <si>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</si>
  <si>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</si>
  <si>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</si>
  <si>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</si>
  <si>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</si>
  <si>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</si>
  <si>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</si>
  <si>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</si>
  <si>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</si>
  <si>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</si>
  <si>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</si>
  <si>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</si>
  <si>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</si>
  <si>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</si>
  <si>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</si>
  <si>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</si>
  <si>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</si>
  <si>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</si>
  <si>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</si>
  <si>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</si>
  <si>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</si>
  <si>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</si>
  <si>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</si>
  <si>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</si>
  <si>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</si>
  <si>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</si>
  <si>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</si>
  <si>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</si>
  <si>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</si>
  <si>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</si>
  <si>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</si>
  <si>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</si>
  <si>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</si>
  <si>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</si>
  <si>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</si>
  <si>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</si>
  <si>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</si>
  <si>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</si>
  <si>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</si>
  <si>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</si>
  <si>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</si>
  <si>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</si>
  <si>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</si>
  <si>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</si>
  <si>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</si>
  <si>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</si>
  <si>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</si>
  <si>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</si>
  <si>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</si>
  <si>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</si>
  <si>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</si>
  <si>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</si>
  <si>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</si>
  <si>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</si>
  <si>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</si>
  <si>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</si>
  <si>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</si>
  <si>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</si>
  <si>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</si>
  <si>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</si>
  <si>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</si>
  <si>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</si>
  <si>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</si>
  <si>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</si>
  <si>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</si>
  <si>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</si>
  <si>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</si>
  <si>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</si>
  <si>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</si>
  <si>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</si>
  <si>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</si>
  <si>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</si>
  <si>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</si>
  <si>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</si>
  <si>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</si>
  <si>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</si>
  <si>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</si>
  <si>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</si>
  <si>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</si>
  <si>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</si>
  <si>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</si>
  <si>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</si>
  <si>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</si>
  <si>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</si>
  <si>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</si>
  <si>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</si>
  <si>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</si>
  <si>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</si>
  <si>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</si>
  <si>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</si>
  <si>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</si>
  <si>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</si>
  <si>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</si>
  <si>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</si>
  <si>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</si>
  <si>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</si>
  <si>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</si>
  <si>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</si>
  <si>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</si>
  <si>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</si>
  <si>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</si>
  <si>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</si>
  <si>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</si>
  <si>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</si>
  <si>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</si>
  <si>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</si>
  <si>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</si>
  <si>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</si>
  <si>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</si>
  <si>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</si>
  <si>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</si>
  <si>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</si>
  <si>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</si>
  <si>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</si>
  <si>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</si>
  <si>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</si>
  <si>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</si>
  <si>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</si>
  <si>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</si>
  <si>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</si>
  <si>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</si>
  <si>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</si>
  <si>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</si>
  <si>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</si>
  <si>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</si>
  <si>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</si>
  <si>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</si>
  <si>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</si>
  <si>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</si>
  <si>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</si>
  <si>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</si>
  <si>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</si>
  <si>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</si>
  <si>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</si>
  <si>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</si>
  <si>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</si>
  <si>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</si>
  <si>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</si>
  <si>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</si>
  <si>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</si>
  <si>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</si>
  <si>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</si>
  <si>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</si>
  <si>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</si>
  <si>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</si>
  <si>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</si>
  <si>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</si>
  <si>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</si>
  <si>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</si>
  <si>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</si>
  <si>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</si>
  <si>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</si>
  <si>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</si>
  <si>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</si>
  <si>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</si>
  <si>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</si>
  <si>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</si>
  <si>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</si>
  <si>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</si>
  <si>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</si>
  <si>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</si>
  <si>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</si>
  <si>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</si>
  <si>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</si>
  <si>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</si>
  <si>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</si>
  <si>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</si>
  <si>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</si>
  <si>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</si>
  <si>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</si>
  <si>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</si>
  <si>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</si>
  <si>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</si>
  <si>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</si>
  <si>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</si>
  <si>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</si>
  <si>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</si>
  <si>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</si>
  <si>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</si>
  <si>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</si>
  <si>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</si>
  <si>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</si>
  <si>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</si>
  <si>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</si>
  <si>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</si>
  <si>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</si>
  <si>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</si>
  <si>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</si>
  <si>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</si>
  <si>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</si>
  <si>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</si>
  <si>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</si>
  <si>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</si>
  <si>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</si>
  <si>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</si>
  <si>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</si>
  <si>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</si>
  <si>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</si>
  <si>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</si>
  <si>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</si>
  <si>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</si>
  <si>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</si>
  <si>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</si>
  <si>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</si>
  <si>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</si>
  <si>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</si>
  <si>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</si>
  <si>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</si>
  <si>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</si>
  <si>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</si>
  <si>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</si>
  <si>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</si>
  <si>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</si>
  <si>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</si>
  <si>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</si>
  <si>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</si>
  <si>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</si>
  <si>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</si>
  <si>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</si>
  <si>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</si>
  <si>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</si>
  <si>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</si>
  <si>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</si>
  <si>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</si>
  <si>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</si>
  <si>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</si>
  <si>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</si>
  <si>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</si>
  <si>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</si>
  <si>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</si>
  <si>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</si>
  <si>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</si>
  <si>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</si>
  <si>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</si>
  <si>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</si>
  <si>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</si>
  <si>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</si>
  <si>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</si>
  <si>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</si>
  <si>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</si>
  <si>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</si>
  <si>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</si>
  <si>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</si>
  <si>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</si>
  <si>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</si>
  <si>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</si>
  <si>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</si>
  <si>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</si>
  <si>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</si>
  <si>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</si>
  <si>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</si>
  <si>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</si>
  <si>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</si>
  <si>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</si>
  <si>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</si>
  <si>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</si>
  <si>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</si>
  <si>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</si>
  <si>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</si>
  <si>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</si>
  <si>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</si>
  <si>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</si>
  <si>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</si>
  <si>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</si>
  <si>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</si>
  <si>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</si>
  <si>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</si>
  <si>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</si>
  <si>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</si>
  <si>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</si>
  <si>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</si>
  <si>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</si>
  <si>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</si>
  <si>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</si>
  <si>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</si>
  <si>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</si>
  <si>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</si>
  <si>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</si>
  <si>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</si>
  <si>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</si>
  <si>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</si>
  <si>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</si>
  <si>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</si>
  <si>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</si>
  <si>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</si>
  <si>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</si>
  <si>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</si>
  <si>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</si>
  <si>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</si>
  <si>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</si>
  <si>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</si>
  <si>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</si>
  <si>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</si>
  <si>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</si>
  <si>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</si>
  <si>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</si>
  <si>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</si>
  <si>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</si>
  <si>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</si>
  <si>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</si>
  <si>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</si>
  <si>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</si>
  <si>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</si>
  <si>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</si>
  <si>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</si>
  <si>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</si>
  <si>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</si>
  <si>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</si>
  <si>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</si>
  <si>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</si>
  <si>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</si>
  <si>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</si>
  <si>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</si>
  <si>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</si>
  <si>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</si>
  <si>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</si>
  <si>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</si>
  <si>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</si>
  <si>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</si>
  <si>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</si>
  <si>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</si>
  <si>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</si>
  <si>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</si>
  <si>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</si>
  <si>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</si>
  <si>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</si>
  <si>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</si>
  <si>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</si>
  <si>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</si>
  <si>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</si>
  <si>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</si>
  <si>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</si>
  <si>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</si>
  <si>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</si>
  <si>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</si>
  <si>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</si>
  <si>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</si>
  <si>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</si>
  <si>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</si>
  <si>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</si>
  <si>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</si>
  <si>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</si>
  <si>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</si>
  <si>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</si>
  <si>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</si>
  <si>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</si>
  <si>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</si>
  <si>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</si>
  <si>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</si>
  <si>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</si>
  <si>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</si>
  <si>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</si>
  <si>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</si>
  <si>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</si>
  <si>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</si>
  <si>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</si>
  <si>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</si>
  <si>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</si>
  <si>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</si>
  <si>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</si>
  <si>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</si>
  <si>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</si>
  <si>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</si>
  <si>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</si>
  <si>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</si>
  <si>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</si>
  <si>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</si>
  <si>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</si>
  <si>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</si>
  <si>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</si>
  <si>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</si>
  <si>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</si>
  <si>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</si>
  <si>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</si>
  <si>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</si>
  <si>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</si>
  <si>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</si>
  <si>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</si>
  <si>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</si>
  <si>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</si>
  <si>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</si>
  <si>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</si>
  <si>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</si>
  <si>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</si>
  <si>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</si>
  <si>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</si>
  <si>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</si>
  <si>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</si>
  <si>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</si>
  <si>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</si>
  <si>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</si>
  <si>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</si>
  <si>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</si>
  <si>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</si>
  <si>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</si>
  <si>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</si>
  <si>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</si>
  <si>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</si>
  <si>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</si>
  <si>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</si>
  <si>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</si>
  <si>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</si>
  <si>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</si>
  <si>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</si>
  <si>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</si>
  <si>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</si>
  <si>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</si>
  <si>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</si>
  <si>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</si>
  <si>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</si>
  <si>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</si>
  <si>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</si>
  <si>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</si>
  <si>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</si>
  <si>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</si>
  <si>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</si>
  <si>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</si>
  <si>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</si>
  <si>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</si>
  <si>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</si>
  <si>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</si>
  <si>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</si>
  <si>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</si>
  <si>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</si>
  <si>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</si>
  <si>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</si>
  <si>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</si>
  <si>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</si>
  <si>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</si>
  <si>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</si>
  <si>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</si>
  <si>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</si>
  <si>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</si>
  <si>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</si>
  <si>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</si>
  <si>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</si>
  <si>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</si>
  <si>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</si>
  <si>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</si>
  <si>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</si>
  <si>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</si>
  <si>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</si>
  <si>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</si>
  <si>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</si>
  <si>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</si>
  <si>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</si>
  <si>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</si>
  <si>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</si>
  <si>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</si>
  <si>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</si>
  <si>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</si>
  <si>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</si>
  <si>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</si>
  <si>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</si>
  <si>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</si>
  <si>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</si>
  <si>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</si>
  <si>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</si>
  <si>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</si>
  <si>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</si>
  <si>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</si>
  <si>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</si>
  <si>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</si>
  <si>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</si>
  <si>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</si>
  <si>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</si>
  <si>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</si>
  <si>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</si>
  <si>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</si>
  <si>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</si>
  <si>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</si>
  <si>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</si>
  <si>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</si>
  <si>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</si>
  <si>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</si>
  <si>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</si>
  <si>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</si>
  <si>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</si>
  <si>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</si>
  <si>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</si>
  <si>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</si>
  <si>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</si>
  <si>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</si>
  <si>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</si>
  <si>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</si>
  <si>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</si>
  <si>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</si>
  <si>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</si>
  <si>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</si>
  <si>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</si>
  <si>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</si>
  <si>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</si>
  <si>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</si>
  <si>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</si>
  <si>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</si>
  <si>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</si>
  <si>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</si>
  <si>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</si>
  <si>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</si>
  <si>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</si>
  <si>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</si>
  <si>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</si>
  <si>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</si>
  <si>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</si>
  <si>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</si>
  <si>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</si>
  <si>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</si>
  <si>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</si>
  <si>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</si>
  <si>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</si>
  <si>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</si>
  <si>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</si>
  <si>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</si>
  <si>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</si>
  <si>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</si>
  <si>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</si>
  <si>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</si>
  <si>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</si>
  <si>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</si>
  <si>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</si>
  <si>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</si>
  <si>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</si>
  <si>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</si>
  <si>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</si>
  <si>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</si>
  <si>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</si>
  <si>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</si>
  <si>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</si>
  <si>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</si>
  <si>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</si>
  <si>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</si>
  <si>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</si>
  <si>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</si>
  <si>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</si>
  <si>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</si>
  <si>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</si>
  <si>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</si>
  <si>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</si>
  <si>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</si>
  <si>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</si>
  <si>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</si>
  <si>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</si>
  <si>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</si>
  <si>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</si>
  <si>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</si>
  <si>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</si>
  <si>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</si>
  <si>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</si>
  <si>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</si>
  <si>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</si>
  <si>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</si>
  <si>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</si>
  <si>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</si>
  <si>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</si>
  <si>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</si>
  <si>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</si>
  <si>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</si>
  <si>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</si>
  <si>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</si>
  <si>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</si>
  <si>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</si>
  <si>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</si>
  <si>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</si>
  <si>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</si>
  <si>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</si>
  <si>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</si>
  <si>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</si>
  <si>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</si>
  <si>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</si>
  <si>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</si>
  <si>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</si>
  <si>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</si>
  <si>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</si>
  <si>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</si>
  <si>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</si>
  <si>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</si>
  <si>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</si>
  <si>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</si>
  <si>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</si>
  <si>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</si>
  <si>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</si>
  <si>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</si>
  <si>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</si>
  <si>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</si>
  <si>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</si>
  <si>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</si>
  <si>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</si>
  <si>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</si>
  <si>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</si>
  <si>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</si>
  <si>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</si>
  <si>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</si>
  <si>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</si>
  <si>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</si>
  <si>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</si>
  <si>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</si>
  <si>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</si>
  <si>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</si>
  <si>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</si>
  <si>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</si>
  <si>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</si>
  <si>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</si>
  <si>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</si>
  <si>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</si>
  <si>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</si>
  <si>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</si>
  <si>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</si>
  <si>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</si>
  <si>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</si>
  <si>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</si>
  <si>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</si>
  <si>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</si>
  <si>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</si>
  <si>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</si>
  <si>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</si>
  <si>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</si>
  <si>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</si>
  <si>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</si>
  <si>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</si>
  <si>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</si>
  <si>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</si>
  <si>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</si>
  <si>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</si>
  <si>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</si>
  <si>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</si>
  <si>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</si>
  <si>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</si>
  <si>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</si>
  <si>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</si>
  <si>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</si>
  <si>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</si>
  <si>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</si>
  <si>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</si>
  <si>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</si>
  <si>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</si>
  <si>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</si>
  <si>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</si>
  <si>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</si>
  <si>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</si>
  <si>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</si>
  <si>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</si>
  <si>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</si>
  <si>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</si>
  <si>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</si>
  <si>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</si>
  <si>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</si>
  <si>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</si>
  <si>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</si>
  <si>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</si>
  <si>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</si>
  <si>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</si>
  <si>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</si>
  <si>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</si>
  <si>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</si>
  <si>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</si>
  <si>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</si>
  <si>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</si>
  <si>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</si>
  <si>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</si>
  <si>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</si>
  <si>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</si>
  <si>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</si>
  <si>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</si>
  <si>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</si>
  <si>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</si>
  <si>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</si>
  <si>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</si>
  <si>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</si>
  <si>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</si>
  <si>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</si>
  <si>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</si>
  <si>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</si>
  <si>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</si>
  <si>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</si>
  <si>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</si>
  <si>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</si>
  <si>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</si>
  <si>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</si>
  <si>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</si>
  <si>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</si>
  <si>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</si>
  <si>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</si>
  <si>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</si>
  <si>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</si>
  <si>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</si>
  <si>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</si>
  <si>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</si>
  <si>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</si>
  <si>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</si>
  <si>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</si>
  <si>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</si>
  <si>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</si>
  <si>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</si>
  <si>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</si>
  <si>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</si>
  <si>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</si>
  <si>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</si>
  <si>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</si>
  <si>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</si>
  <si>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</si>
  <si>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</si>
  <si>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</si>
  <si>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</si>
  <si>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</si>
  <si>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</si>
  <si>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</si>
  <si>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</si>
  <si>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</si>
  <si>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</si>
  <si>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</si>
  <si>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</si>
  <si>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</si>
  <si>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</si>
  <si>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</si>
  <si>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</si>
  <si>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</si>
  <si>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</si>
  <si>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</si>
  <si>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</si>
  <si>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</si>
  <si>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</si>
  <si>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</si>
  <si>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</si>
  <si>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</si>
  <si>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</si>
  <si>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</si>
  <si>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</si>
  <si>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</si>
  <si>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</si>
  <si>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</si>
  <si>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</si>
  <si>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</si>
  <si>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</si>
  <si>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</si>
  <si>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</si>
  <si>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</si>
  <si>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</si>
  <si>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</si>
  <si>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</si>
  <si>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</si>
  <si>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</si>
  <si>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</si>
  <si>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</si>
  <si>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</si>
  <si>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</si>
  <si>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</si>
  <si>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</si>
  <si>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</si>
  <si>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</si>
  <si>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</si>
  <si>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</si>
  <si>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</si>
  <si>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</si>
  <si>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</si>
  <si>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</si>
  <si>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</si>
  <si>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</si>
  <si>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</si>
  <si>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</si>
  <si>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</si>
  <si>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</si>
  <si>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</si>
  <si>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</si>
  <si>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</si>
  <si>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</si>
  <si>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</si>
  <si>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</si>
  <si>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</si>
  <si>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</si>
  <si>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</si>
  <si>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</si>
  <si>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</si>
  <si>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</si>
  <si>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</si>
  <si>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</si>
  <si>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</si>
  <si>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</si>
  <si>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</si>
  <si>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</si>
  <si>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</si>
  <si>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</si>
  <si>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</si>
  <si>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</si>
  <si>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</si>
  <si>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</si>
  <si>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</si>
  <si>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</si>
  <si>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</si>
  <si>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</si>
  <si>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</si>
  <si>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</si>
  <si>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</si>
  <si>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</si>
  <si>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</si>
  <si>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</si>
  <si>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</si>
  <si>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</si>
  <si>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</si>
  <si>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</si>
  <si>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</si>
  <si>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</si>
  <si>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</si>
  <si>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</si>
  <si>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</si>
  <si>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</si>
  <si>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</si>
  <si>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</si>
  <si>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</si>
  <si>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</si>
  <si>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</si>
  <si>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</si>
  <si>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</si>
  <si>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</si>
  <si>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</si>
  <si>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</si>
  <si>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</si>
  <si>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</si>
  <si>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</si>
  <si>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</si>
  <si>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</si>
  <si>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</si>
  <si>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</si>
  <si>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</si>
  <si>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</si>
  <si>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</si>
  <si>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</si>
  <si>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</si>
  <si>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</si>
  <si>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</si>
  <si>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</si>
  <si>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</si>
  <si>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</si>
  <si>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</si>
  <si>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</si>
  <si>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</si>
  <si>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</si>
  <si>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</si>
  <si>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</si>
  <si>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</si>
  <si>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</si>
  <si>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</si>
  <si>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</si>
  <si>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</si>
  <si>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</si>
  <si>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</si>
  <si>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</si>
  <si>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</si>
  <si>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</si>
  <si>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</si>
  <si>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</si>
  <si>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</si>
  <si>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</si>
  <si>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</si>
  <si>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</si>
  <si>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</si>
  <si>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</si>
  <si>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</si>
  <si>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</si>
  <si>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</si>
  <si>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</si>
  <si>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</si>
  <si>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</si>
  <si>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</si>
  <si>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</si>
  <si>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</si>
  <si>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</si>
  <si>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</si>
  <si>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</si>
  <si>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</si>
  <si>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</si>
  <si>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</si>
  <si>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</si>
  <si>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</si>
  <si>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</si>
  <si>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</si>
  <si>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</si>
  <si>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</si>
  <si>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</si>
  <si>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</si>
  <si>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</si>
  <si>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</si>
  <si>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</si>
  <si>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</si>
  <si>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</si>
  <si>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</si>
  <si>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</si>
  <si>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</si>
  <si>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</si>
  <si>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</si>
  <si>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</si>
  <si>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</si>
  <si>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</si>
  <si>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</si>
  <si>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</si>
  <si>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</si>
  <si>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</si>
  <si>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</si>
  <si>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</si>
  <si>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</si>
  <si>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</si>
  <si>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</si>
  <si>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</si>
  <si>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</si>
  <si>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</si>
  <si>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</si>
  <si>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</si>
  <si>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</si>
  <si>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</si>
  <si>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</si>
  <si>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</si>
  <si>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</si>
  <si>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</si>
  <si>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</si>
  <si>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</si>
  <si>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</si>
  <si>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</si>
  <si>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</si>
  <si>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</si>
  <si>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</si>
  <si>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</si>
  <si>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</si>
  <si>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</si>
  <si>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</si>
  <si>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</si>
  <si>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</si>
  <si>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</si>
  <si>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</si>
  <si>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</si>
  <si>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</si>
  <si>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</si>
  <si>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</si>
  <si>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</si>
  <si>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</si>
  <si>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</si>
  <si>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</si>
  <si>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</si>
  <si>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</si>
  <si>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</si>
  <si>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</si>
  <si>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</si>
  <si>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</si>
  <si>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</si>
  <si>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</si>
  <si>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</si>
  <si>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</si>
  <si>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</si>
  <si>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</si>
  <si>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</si>
  <si>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</si>
  <si>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</si>
  <si>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</si>
  <si>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</si>
  <si>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</si>
  <si>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</si>
  <si>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</si>
  <si>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</si>
  <si>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</si>
  <si>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</si>
  <si>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</si>
  <si>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</si>
  <si>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</si>
  <si>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</si>
  <si>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</si>
  <si>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</si>
  <si>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</si>
  <si>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</si>
  <si>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</si>
  <si>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</si>
  <si>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</si>
  <si>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</si>
  <si>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</si>
  <si>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</si>
  <si>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</si>
  <si>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</si>
  <si>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</si>
  <si>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</si>
  <si>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</si>
  <si>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</si>
  <si>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</si>
  <si>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</si>
  <si>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</si>
  <si>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</si>
  <si>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</si>
  <si>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</si>
  <si>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</si>
  <si>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</si>
  <si>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</si>
  <si>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</si>
  <si>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</si>
  <si>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</si>
  <si>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</si>
  <si>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</si>
  <si>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</si>
  <si>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</si>
  <si>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</si>
  <si>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</si>
  <si>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</si>
  <si>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</si>
  <si>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</si>
  <si>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</si>
  <si>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</si>
  <si>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</si>
  <si>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</si>
  <si>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</si>
  <si>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</si>
  <si>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</si>
  <si>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</si>
  <si>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</si>
  <si>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</si>
  <si>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</si>
  <si>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</si>
  <si>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</si>
  <si>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</si>
  <si>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</si>
  <si>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</si>
  <si>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</si>
  <si>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</si>
  <si>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</si>
  <si>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</si>
  <si>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</si>
  <si>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</si>
  <si>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</si>
  <si>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</si>
  <si>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</si>
  <si>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</si>
  <si>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</si>
  <si>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</si>
  <si>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</si>
  <si>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</si>
  <si>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</si>
  <si>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</si>
  <si>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</si>
  <si>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</si>
  <si>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</si>
  <si>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</si>
  <si>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</si>
  <si>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</si>
  <si>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</si>
  <si>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</si>
  <si>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</si>
  <si>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</si>
  <si>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</si>
  <si>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</si>
  <si>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</si>
  <si>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</si>
  <si>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</si>
  <si>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</si>
  <si>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</si>
  <si>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</si>
  <si>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</si>
  <si>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</si>
  <si>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</si>
  <si>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</si>
  <si>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</si>
  <si>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</si>
  <si>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</si>
  <si>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</si>
  <si>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</si>
  <si>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</si>
  <si>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</si>
  <si>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</si>
  <si>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</si>
  <si>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</si>
  <si>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</si>
  <si>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</si>
  <si>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</si>
  <si>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</si>
  <si>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</si>
  <si>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</si>
  <si>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</si>
  <si>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</si>
  <si>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</si>
  <si>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</si>
  <si>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</si>
  <si>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</si>
  <si>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</si>
  <si>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</si>
  <si>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</si>
  <si>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</si>
  <si>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</si>
  <si>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</si>
  <si>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</si>
  <si>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</si>
  <si>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</si>
  <si>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</si>
  <si>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</si>
  <si>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</si>
  <si>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</si>
  <si>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</si>
  <si>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</si>
  <si>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</si>
  <si>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</si>
  <si>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</si>
  <si>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</si>
  <si>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</si>
  <si>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</si>
  <si>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</si>
  <si>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</si>
  <si>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</si>
  <si>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</si>
  <si>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</si>
  <si>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</si>
  <si>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</si>
  <si>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</si>
  <si>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</si>
  <si>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</si>
  <si>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</si>
  <si>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</si>
  <si>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</si>
  <si>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</si>
  <si>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</si>
  <si>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</si>
  <si>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</si>
  <si>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</si>
  <si>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</si>
  <si>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</si>
  <si>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</si>
  <si>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</si>
  <si>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</si>
  <si>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</si>
  <si>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</si>
  <si>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</si>
  <si>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</si>
  <si>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</si>
  <si>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</si>
  <si>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</si>
  <si>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</si>
  <si>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</si>
  <si>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</si>
  <si>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</si>
  <si>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</si>
  <si>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</si>
  <si>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</si>
  <si>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</si>
  <si>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</si>
  <si>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</si>
  <si>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</si>
  <si>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</si>
  <si>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</si>
  <si>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</si>
  <si>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</si>
  <si>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</si>
  <si>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</si>
  <si>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</si>
  <si>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</si>
  <si>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</si>
  <si>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</si>
  <si>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</si>
  <si>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</si>
  <si>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</si>
  <si>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</si>
  <si>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</si>
  <si>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</si>
  <si>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</si>
  <si>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</si>
  <si>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</si>
  <si>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</si>
  <si>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</si>
  <si>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</si>
  <si>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</si>
  <si>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</si>
  <si>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</si>
  <si>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</si>
  <si>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</si>
  <si>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</si>
  <si>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</si>
  <si>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</si>
  <si>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</si>
  <si>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</si>
  <si>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</si>
  <si>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</si>
  <si>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</si>
  <si>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</si>
  <si>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</si>
  <si>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</si>
  <si>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</si>
  <si>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</si>
  <si>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</si>
  <si>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</si>
  <si>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</si>
  <si>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</si>
  <si>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</si>
  <si>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</si>
  <si>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</si>
  <si>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</si>
  <si>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</si>
  <si>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</si>
  <si>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</si>
  <si>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</si>
  <si>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</si>
  <si>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</si>
  <si>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</si>
  <si>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</si>
  <si>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</si>
  <si>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</si>
  <si>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</si>
  <si>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</si>
  <si>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</si>
  <si>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</si>
  <si>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</si>
  <si>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</si>
  <si>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</si>
  <si>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</si>
  <si>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</si>
  <si>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</si>
  <si>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</si>
  <si>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</si>
  <si>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</si>
  <si>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</si>
  <si>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</si>
  <si>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</si>
  <si>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</si>
  <si>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</si>
  <si>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</si>
  <si>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</si>
  <si>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</si>
  <si>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</si>
  <si>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</si>
  <si>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</si>
  <si>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</si>
  <si>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</si>
  <si>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</si>
  <si>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</si>
  <si>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</si>
  <si>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</si>
  <si>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</si>
  <si>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</si>
  <si>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</si>
  <si>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</si>
  <si>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</si>
  <si>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</si>
  <si>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</si>
  <si>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</si>
  <si>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</si>
  <si>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</si>
  <si>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</si>
  <si>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</si>
  <si>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</si>
  <si>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</si>
  <si>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</si>
  <si>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</si>
  <si>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</si>
  <si>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</si>
  <si>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</si>
  <si>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</si>
  <si>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</si>
  <si>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</si>
  <si>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</si>
  <si>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</si>
  <si>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</si>
  <si>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</si>
  <si>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</si>
  <si>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</si>
  <si>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</si>
  <si>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</si>
  <si>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</si>
  <si>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</si>
  <si>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</si>
  <si>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</si>
  <si>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</si>
  <si>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</si>
  <si>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</si>
  <si>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</si>
  <si>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</si>
  <si>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</si>
  <si>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</si>
  <si>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</si>
  <si>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</si>
  <si>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</si>
  <si>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</si>
  <si>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</si>
  <si>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</si>
  <si>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</si>
  <si>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</si>
  <si>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</si>
  <si>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</si>
  <si>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</si>
  <si>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</si>
  <si>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</si>
  <si>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</si>
  <si>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</si>
  <si>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</si>
  <si>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</si>
  <si>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</si>
  <si>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</si>
  <si>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</si>
  <si>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</si>
  <si>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</si>
  <si>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</si>
  <si>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</si>
  <si>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</si>
  <si>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</si>
  <si>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</si>
  <si>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</si>
  <si>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</si>
  <si>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</si>
  <si>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</si>
  <si>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</si>
  <si>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</si>
  <si>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</si>
  <si>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</si>
  <si>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</si>
  <si>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</si>
  <si>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</si>
  <si>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</si>
  <si>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</si>
  <si>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</si>
  <si>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</si>
  <si>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</si>
  <si>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</si>
  <si>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</si>
  <si>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</si>
  <si>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</si>
  <si>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</si>
  <si>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</si>
  <si>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</si>
  <si>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</si>
  <si>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</si>
  <si>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</si>
  <si>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</si>
  <si>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</si>
  <si>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</si>
  <si>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</si>
  <si>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</si>
  <si>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</si>
  <si>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</si>
  <si>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</si>
  <si>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</si>
  <si>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</si>
  <si>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</si>
  <si>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</si>
  <si>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</si>
  <si>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</si>
  <si>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</si>
  <si>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</si>
  <si>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</si>
  <si>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</si>
  <si>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</si>
  <si>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</si>
  <si>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</si>
  <si>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</si>
  <si>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</si>
  <si>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</si>
  <si>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</si>
  <si>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</si>
  <si>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</si>
  <si>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</si>
  <si>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</si>
  <si>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</si>
  <si>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</si>
  <si>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</si>
  <si>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</si>
  <si>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</si>
  <si>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</si>
  <si>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</si>
  <si>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</si>
  <si>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</si>
  <si>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</si>
  <si>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</si>
  <si>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</si>
  <si>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</si>
  <si>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</si>
  <si>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</si>
  <si>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</si>
  <si>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</si>
  <si>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</si>
  <si>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</si>
  <si>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</si>
  <si>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</si>
  <si>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</si>
  <si>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</si>
  <si>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</si>
  <si>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</si>
  <si>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</si>
  <si>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</si>
  <si>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</si>
  <si>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</si>
  <si>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</si>
  <si>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</si>
  <si>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</si>
  <si>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</si>
  <si>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</si>
  <si>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</si>
  <si>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</si>
  <si>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</si>
  <si>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</si>
  <si>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</si>
  <si>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</si>
  <si>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</si>
  <si>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</si>
  <si>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</si>
  <si>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</si>
  <si>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</si>
  <si>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</si>
  <si>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</si>
  <si>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</si>
  <si>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</si>
  <si>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</si>
  <si>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</si>
  <si>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</si>
  <si>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</si>
  <si>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</si>
  <si>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</si>
  <si>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</si>
  <si>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</si>
  <si>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</si>
  <si>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</si>
  <si>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</si>
  <si>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</si>
  <si>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</si>
  <si>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</si>
  <si>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</si>
  <si>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</si>
  <si>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</si>
  <si>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</si>
  <si>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</si>
  <si>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</si>
  <si>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</si>
  <si>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</si>
  <si>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</si>
  <si>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</si>
  <si>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</si>
  <si>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</si>
  <si>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</si>
  <si>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</si>
  <si>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</si>
  <si>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</si>
  <si>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</si>
  <si>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</si>
  <si>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</si>
  <si>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</si>
  <si>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</si>
  <si>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</si>
  <si>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</si>
  <si>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</si>
  <si>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</si>
  <si>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</si>
  <si>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</si>
  <si>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</si>
  <si>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</si>
  <si>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</si>
  <si>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</si>
  <si>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</si>
  <si>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</si>
  <si>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</si>
  <si>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</si>
  <si>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</si>
  <si>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</si>
  <si>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</si>
  <si>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</si>
  <si>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</si>
  <si>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</si>
  <si>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</si>
  <si>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</si>
  <si>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</si>
  <si>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</si>
  <si>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</si>
  <si>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</si>
  <si>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</si>
  <si>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</si>
  <si>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</si>
  <si>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</si>
  <si>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</si>
  <si>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</si>
  <si>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</si>
  <si>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</si>
  <si>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</si>
  <si>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</si>
  <si>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</si>
  <si>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</si>
  <si>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</si>
  <si>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</si>
  <si>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</si>
  <si>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</si>
  <si>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</si>
  <si>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</si>
  <si>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</si>
  <si>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</si>
  <si>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</si>
  <si>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</si>
  <si>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</si>
  <si>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</si>
  <si>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</si>
  <si>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</si>
  <si>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</si>
  <si>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</si>
  <si>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</si>
  <si>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</si>
  <si>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</si>
  <si>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</si>
  <si>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</si>
  <si>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</si>
  <si>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</si>
  <si>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</si>
  <si>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</si>
  <si>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</si>
  <si>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</si>
  <si>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</si>
  <si>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</si>
  <si>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</si>
  <si>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</si>
  <si>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</si>
  <si>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</si>
  <si>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</si>
  <si>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</si>
  <si>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</si>
  <si>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</si>
  <si>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</si>
  <si>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</si>
  <si>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</si>
  <si>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</si>
  <si>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</si>
  <si>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</si>
  <si>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</si>
  <si>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</si>
  <si>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</si>
  <si>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</si>
  <si>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</si>
  <si>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</si>
  <si>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</si>
  <si>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</si>
  <si>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</si>
  <si>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</si>
  <si>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</si>
  <si>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</si>
  <si>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</si>
  <si>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</si>
  <si>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</si>
  <si>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</si>
  <si>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</si>
  <si>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</si>
  <si>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</si>
  <si>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</si>
  <si>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</si>
  <si>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</si>
  <si>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</si>
  <si>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</si>
  <si>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</si>
  <si>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</si>
  <si>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</si>
  <si>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</si>
  <si>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</si>
  <si>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</si>
  <si>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</si>
  <si>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</si>
  <si>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</si>
  <si>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</si>
  <si>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</si>
  <si>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</si>
  <si>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</si>
  <si>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</si>
  <si>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</si>
  <si>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</si>
  <si>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</si>
  <si>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</si>
  <si>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</si>
  <si>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</si>
  <si>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</si>
  <si>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</si>
  <si>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</si>
  <si>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</si>
  <si>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</si>
  <si>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</si>
  <si>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</si>
  <si>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</si>
  <si>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</si>
  <si>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</si>
  <si>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</si>
  <si>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</si>
  <si>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</si>
  <si>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</si>
  <si>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</si>
  <si>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</si>
  <si>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</si>
  <si>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</si>
  <si>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</si>
  <si>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</si>
  <si>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</si>
  <si>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</si>
  <si>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</si>
  <si>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</si>
  <si>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</si>
  <si>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</si>
  <si>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</si>
  <si>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</si>
  <si>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</si>
  <si>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</si>
  <si>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</si>
  <si>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</si>
  <si>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</si>
  <si>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</si>
  <si>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</si>
  <si>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</si>
  <si>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</si>
  <si>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</si>
  <si>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</si>
  <si>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</si>
  <si>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</si>
  <si>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</si>
  <si>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</si>
  <si>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</si>
  <si>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</si>
  <si>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MD</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</si>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</sst>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3270</v>
      </c>
      <c r="D6" s="9" t="str">
        <f>IF($B6="N/A","N/A",IF(C6&lt;0,"No","Yes"))</f>
        <v>N/A</v>
      </c>
      <c r="E6" s="36">
        <v>3710</v>
      </c>
      <c r="F6" s="9" t="str">
        <f>IF($B6="N/A","N/A",IF(E6&lt;0,"No","Yes"))</f>
        <v>N/A</v>
      </c>
      <c r="G6" s="36">
        <v>3676</v>
      </c>
      <c r="H6" s="9" t="str">
        <f>IF($B6="N/A","N/A",IF(G6&lt;0,"No","Yes"))</f>
        <v>N/A</v>
      </c>
      <c r="I6" s="10">
        <v>13.46</v>
      </c>
      <c r="J6" s="10">
        <v>-0.91600000000000004</v>
      </c>
      <c r="K6" s="9" t="str">
        <f t="shared" ref="K6:K11" si="0">IF(J6="Div by 0", "N/A", IF(J6="N/A","N/A", IF(J6&gt;30, "No", IF(J6&lt;-30, "No", "Yes"))))</f>
        <v>Yes</v>
      </c>
    </row>
    <row r="7" spans="1:11" x14ac:dyDescent="0.2">
      <c r="A7" s="86" t="s">
        <v>445</v>
      </c>
      <c r="B7" s="105" t="s">
        <v>213</v>
      </c>
      <c r="C7" s="9">
        <v>1.3149847095</v>
      </c>
      <c r="D7" s="9" t="str">
        <f t="shared" ref="D7:D11" si="1">IF($B7="N/A","N/A",IF(C7&lt;0,"No","Yes"))</f>
        <v>N/A</v>
      </c>
      <c r="E7" s="9">
        <v>2.1563342317999998</v>
      </c>
      <c r="F7" s="9" t="str">
        <f t="shared" ref="F7:F11" si="2">IF($B7="N/A","N/A",IF(E7&lt;0,"No","Yes"))</f>
        <v>N/A</v>
      </c>
      <c r="G7" s="9">
        <v>1.7682263330000001</v>
      </c>
      <c r="H7" s="9" t="str">
        <f t="shared" ref="H7:H11" si="3">IF($B7="N/A","N/A",IF(G7&lt;0,"No","Yes"))</f>
        <v>N/A</v>
      </c>
      <c r="I7" s="10">
        <v>63.98</v>
      </c>
      <c r="J7" s="10">
        <v>-18</v>
      </c>
      <c r="K7" s="9" t="str">
        <f t="shared" si="0"/>
        <v>Yes</v>
      </c>
    </row>
    <row r="8" spans="1:11" x14ac:dyDescent="0.2">
      <c r="A8" s="86" t="s">
        <v>446</v>
      </c>
      <c r="B8" s="105" t="s">
        <v>213</v>
      </c>
      <c r="C8" s="9">
        <v>88.501529051999995</v>
      </c>
      <c r="D8" s="9" t="str">
        <f t="shared" si="1"/>
        <v>N/A</v>
      </c>
      <c r="E8" s="9">
        <v>86.765498652000005</v>
      </c>
      <c r="F8" s="9" t="str">
        <f t="shared" si="2"/>
        <v>N/A</v>
      </c>
      <c r="G8" s="9">
        <v>85.963003263999994</v>
      </c>
      <c r="H8" s="9" t="str">
        <f t="shared" si="3"/>
        <v>N/A</v>
      </c>
      <c r="I8" s="10">
        <v>-1.96</v>
      </c>
      <c r="J8" s="10">
        <v>-0.92500000000000004</v>
      </c>
      <c r="K8" s="9" t="str">
        <f t="shared" si="0"/>
        <v>Yes</v>
      </c>
    </row>
    <row r="9" spans="1:11" x14ac:dyDescent="0.2">
      <c r="A9" s="86" t="s">
        <v>447</v>
      </c>
      <c r="B9" s="105" t="s">
        <v>213</v>
      </c>
      <c r="C9" s="9">
        <v>0.6116207951</v>
      </c>
      <c r="D9" s="9" t="str">
        <f t="shared" si="1"/>
        <v>N/A</v>
      </c>
      <c r="E9" s="9">
        <v>0.94339622639999998</v>
      </c>
      <c r="F9" s="9" t="str">
        <f t="shared" si="2"/>
        <v>N/A</v>
      </c>
      <c r="G9" s="9">
        <v>0.84330794340000004</v>
      </c>
      <c r="H9" s="9" t="str">
        <f t="shared" si="3"/>
        <v>N/A</v>
      </c>
      <c r="I9" s="10">
        <v>54.25</v>
      </c>
      <c r="J9" s="10">
        <v>-10.6</v>
      </c>
      <c r="K9" s="9" t="str">
        <f t="shared" si="0"/>
        <v>Yes</v>
      </c>
    </row>
    <row r="10" spans="1:11" x14ac:dyDescent="0.2">
      <c r="A10" s="86" t="s">
        <v>448</v>
      </c>
      <c r="B10" s="105" t="s">
        <v>213</v>
      </c>
      <c r="C10" s="9">
        <v>9.3272171254000007</v>
      </c>
      <c r="D10" s="9" t="str">
        <f t="shared" si="1"/>
        <v>N/A</v>
      </c>
      <c r="E10" s="9">
        <v>10.080862534</v>
      </c>
      <c r="F10" s="9" t="str">
        <f t="shared" si="2"/>
        <v>N/A</v>
      </c>
      <c r="G10" s="9">
        <v>11.371055495</v>
      </c>
      <c r="H10" s="9" t="str">
        <f t="shared" si="3"/>
        <v>N/A</v>
      </c>
      <c r="I10" s="10">
        <v>8.08</v>
      </c>
      <c r="J10" s="10">
        <v>12.8</v>
      </c>
      <c r="K10" s="9" t="str">
        <f t="shared" si="0"/>
        <v>Yes</v>
      </c>
    </row>
    <row r="11" spans="1:11" x14ac:dyDescent="0.2">
      <c r="A11" s="86" t="s">
        <v>204</v>
      </c>
      <c r="B11" s="105" t="s">
        <v>213</v>
      </c>
      <c r="C11" s="9">
        <v>0</v>
      </c>
      <c r="D11" s="9" t="str">
        <f t="shared" si="1"/>
        <v>N/A</v>
      </c>
      <c r="E11" s="9">
        <v>0</v>
      </c>
      <c r="F11" s="9" t="str">
        <f t="shared" si="2"/>
        <v>N/A</v>
      </c>
      <c r="G11" s="9">
        <v>85.663764962000002</v>
      </c>
      <c r="H11" s="9" t="str">
        <f t="shared" si="3"/>
        <v>N/A</v>
      </c>
      <c r="I11" s="10" t="s">
        <v>1747</v>
      </c>
      <c r="J11" s="10" t="s">
        <v>1747</v>
      </c>
      <c r="K11" s="9" t="str">
        <f t="shared" si="0"/>
        <v>N/A</v>
      </c>
    </row>
    <row r="12" spans="1:11" x14ac:dyDescent="0.2">
      <c r="A12" s="86" t="s">
        <v>655</v>
      </c>
      <c r="B12" s="105" t="s">
        <v>213</v>
      </c>
      <c r="C12" s="9">
        <v>99.510703363999994</v>
      </c>
      <c r="D12" s="9" t="str">
        <f t="shared" ref="D12:D23" si="4">IF($B12="N/A","N/A",IF(C12&lt;0,"No","Yes"))</f>
        <v>N/A</v>
      </c>
      <c r="E12" s="9">
        <v>99.622641509000005</v>
      </c>
      <c r="F12" s="9" t="str">
        <f t="shared" ref="F12:F23" si="5">IF($B12="N/A","N/A",IF(E12&lt;0,"No","Yes"))</f>
        <v>N/A</v>
      </c>
      <c r="G12" s="9">
        <v>99.455930359000007</v>
      </c>
      <c r="H12" s="9" t="str">
        <f t="shared" ref="H12:H23" si="6">IF($B12="N/A","N/A",IF(G12&lt;0,"No","Yes"))</f>
        <v>N/A</v>
      </c>
      <c r="I12" s="10">
        <v>0.1125</v>
      </c>
      <c r="J12" s="10">
        <v>-0.16700000000000001</v>
      </c>
      <c r="K12" s="9" t="str">
        <f t="shared" ref="K12:K23" si="7">IF(J12="Div by 0", "N/A", IF(J12="N/A","N/A", IF(J12&gt;30, "No", IF(J12&lt;-30, "No", "Yes"))))</f>
        <v>Yes</v>
      </c>
    </row>
    <row r="13" spans="1:11" x14ac:dyDescent="0.2">
      <c r="A13" s="86" t="s">
        <v>654</v>
      </c>
      <c r="B13" s="105" t="s">
        <v>213</v>
      </c>
      <c r="C13" s="9">
        <v>45.236631838000001</v>
      </c>
      <c r="D13" s="9" t="str">
        <f t="shared" si="4"/>
        <v>N/A</v>
      </c>
      <c r="E13" s="9">
        <v>40.800865801</v>
      </c>
      <c r="F13" s="9" t="str">
        <f t="shared" si="5"/>
        <v>N/A</v>
      </c>
      <c r="G13" s="9">
        <v>56.865426696</v>
      </c>
      <c r="H13" s="9" t="str">
        <f t="shared" si="6"/>
        <v>N/A</v>
      </c>
      <c r="I13" s="10">
        <v>-9.81</v>
      </c>
      <c r="J13" s="10">
        <v>39.369999999999997</v>
      </c>
      <c r="K13" s="9" t="str">
        <f t="shared" si="7"/>
        <v>No</v>
      </c>
    </row>
    <row r="14" spans="1:11" x14ac:dyDescent="0.2">
      <c r="A14" s="86" t="s">
        <v>855</v>
      </c>
      <c r="B14" s="105" t="s">
        <v>213</v>
      </c>
      <c r="C14" s="10">
        <v>10.685461956999999</v>
      </c>
      <c r="D14" s="9" t="str">
        <f t="shared" si="4"/>
        <v>N/A</v>
      </c>
      <c r="E14" s="10">
        <v>11.083554377</v>
      </c>
      <c r="F14" s="9" t="str">
        <f t="shared" si="5"/>
        <v>N/A</v>
      </c>
      <c r="G14" s="10">
        <v>11.181818182000001</v>
      </c>
      <c r="H14" s="9" t="str">
        <f t="shared" si="6"/>
        <v>N/A</v>
      </c>
      <c r="I14" s="10">
        <v>3.726</v>
      </c>
      <c r="J14" s="10">
        <v>0.88660000000000005</v>
      </c>
      <c r="K14" s="9" t="str">
        <f t="shared" si="7"/>
        <v>Yes</v>
      </c>
    </row>
    <row r="15" spans="1:11" x14ac:dyDescent="0.2">
      <c r="A15" s="86" t="s">
        <v>656</v>
      </c>
      <c r="B15" s="105" t="s">
        <v>213</v>
      </c>
      <c r="C15" s="9">
        <v>0</v>
      </c>
      <c r="D15" s="9" t="str">
        <f t="shared" si="4"/>
        <v>N/A</v>
      </c>
      <c r="E15" s="9">
        <v>0</v>
      </c>
      <c r="F15" s="9" t="str">
        <f t="shared" si="5"/>
        <v>N/A</v>
      </c>
      <c r="G15" s="9">
        <v>0</v>
      </c>
      <c r="H15" s="9" t="str">
        <f t="shared" si="6"/>
        <v>N/A</v>
      </c>
      <c r="I15" s="10" t="s">
        <v>1747</v>
      </c>
      <c r="J15" s="10" t="s">
        <v>1747</v>
      </c>
      <c r="K15" s="9" t="str">
        <f t="shared" si="7"/>
        <v>N/A</v>
      </c>
    </row>
    <row r="16" spans="1:11" x14ac:dyDescent="0.2">
      <c r="A16" s="86" t="s">
        <v>372</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v>0</v>
      </c>
      <c r="D18" s="9" t="str">
        <f t="shared" si="4"/>
        <v>N/A</v>
      </c>
      <c r="E18" s="9">
        <v>0</v>
      </c>
      <c r="F18" s="9" t="str">
        <f t="shared" si="5"/>
        <v>N/A</v>
      </c>
      <c r="G18" s="9">
        <v>0</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6" t="s">
        <v>658</v>
      </c>
      <c r="B21" s="105" t="s">
        <v>213</v>
      </c>
      <c r="C21" s="9">
        <v>0.48929663610000002</v>
      </c>
      <c r="D21" s="9" t="str">
        <f t="shared" si="4"/>
        <v>N/A</v>
      </c>
      <c r="E21" s="9">
        <v>0.37735849059999999</v>
      </c>
      <c r="F21" s="9" t="str">
        <f t="shared" si="5"/>
        <v>N/A</v>
      </c>
      <c r="G21" s="9">
        <v>0.54406964089999998</v>
      </c>
      <c r="H21" s="9" t="str">
        <f t="shared" si="6"/>
        <v>N/A</v>
      </c>
      <c r="I21" s="10">
        <v>-22.9</v>
      </c>
      <c r="J21" s="10">
        <v>44.18</v>
      </c>
      <c r="K21" s="9" t="str">
        <f t="shared" si="7"/>
        <v>No</v>
      </c>
    </row>
    <row r="22" spans="1:11" x14ac:dyDescent="0.2">
      <c r="A22" s="86" t="s">
        <v>1723</v>
      </c>
      <c r="B22" s="105" t="s">
        <v>213</v>
      </c>
      <c r="C22" s="9">
        <v>68.75</v>
      </c>
      <c r="D22" s="9" t="str">
        <f t="shared" si="4"/>
        <v>N/A</v>
      </c>
      <c r="E22" s="9">
        <v>7.1428571428999996</v>
      </c>
      <c r="F22" s="9" t="str">
        <f t="shared" si="5"/>
        <v>N/A</v>
      </c>
      <c r="G22" s="9">
        <v>10</v>
      </c>
      <c r="H22" s="9" t="str">
        <f t="shared" si="6"/>
        <v>N/A</v>
      </c>
      <c r="I22" s="10">
        <v>-89.6</v>
      </c>
      <c r="J22" s="10">
        <v>40</v>
      </c>
      <c r="K22" s="9" t="str">
        <f t="shared" si="7"/>
        <v>No</v>
      </c>
    </row>
    <row r="23" spans="1:11" x14ac:dyDescent="0.2">
      <c r="A23" s="86" t="s">
        <v>858</v>
      </c>
      <c r="B23" s="105" t="s">
        <v>213</v>
      </c>
      <c r="C23" s="10">
        <v>3.5454545455000002</v>
      </c>
      <c r="D23" s="9" t="str">
        <f t="shared" si="4"/>
        <v>N/A</v>
      </c>
      <c r="E23" s="10">
        <v>5</v>
      </c>
      <c r="F23" s="9" t="str">
        <f t="shared" si="5"/>
        <v>N/A</v>
      </c>
      <c r="G23" s="10">
        <v>7</v>
      </c>
      <c r="H23" s="9" t="str">
        <f t="shared" si="6"/>
        <v>N/A</v>
      </c>
      <c r="I23" s="10">
        <v>41.03</v>
      </c>
      <c r="J23" s="10">
        <v>40</v>
      </c>
      <c r="K23" s="9" t="str">
        <f t="shared" si="7"/>
        <v>No</v>
      </c>
    </row>
    <row r="24" spans="1:11" x14ac:dyDescent="0.2">
      <c r="A24" s="86" t="s">
        <v>15</v>
      </c>
      <c r="B24" s="105" t="s">
        <v>213</v>
      </c>
      <c r="C24" s="9">
        <v>0</v>
      </c>
      <c r="D24" s="9" t="str">
        <f>IF($B24="N/A","N/A",IF(C24&lt;0,"No","Yes"))</f>
        <v>N/A</v>
      </c>
      <c r="E24" s="9">
        <v>0</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v>95.015290519999994</v>
      </c>
      <c r="D25" s="9" t="str">
        <f>IF($B25="N/A","N/A",IF(C25&lt;0,"No","Yes"))</f>
        <v>N/A</v>
      </c>
      <c r="E25" s="9">
        <v>93.450134770999995</v>
      </c>
      <c r="F25" s="9" t="str">
        <f>IF($B25="N/A","N/A",IF(E25&lt;0,"No","Yes"))</f>
        <v>N/A</v>
      </c>
      <c r="G25" s="9">
        <v>89.526659412000001</v>
      </c>
      <c r="H25" s="9" t="str">
        <f>IF($B25="N/A","N/A",IF(G25&lt;0,"No","Yes"))</f>
        <v>N/A</v>
      </c>
      <c r="I25" s="10">
        <v>-1.65</v>
      </c>
      <c r="J25" s="10">
        <v>-4.2</v>
      </c>
      <c r="K25" s="9" t="str">
        <f t="shared" si="8"/>
        <v>Yes</v>
      </c>
    </row>
    <row r="26" spans="1:11" x14ac:dyDescent="0.2">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6" t="s">
        <v>160</v>
      </c>
      <c r="B27" s="105" t="s">
        <v>213</v>
      </c>
      <c r="C27" s="9">
        <v>99.480122324000007</v>
      </c>
      <c r="D27" s="9" t="str">
        <f t="shared" ref="D27:D30" si="9">IF($B27="N/A","N/A",IF(C27&lt;0,"No","Yes"))</f>
        <v>N/A</v>
      </c>
      <c r="E27" s="9">
        <v>99.784366577</v>
      </c>
      <c r="F27" s="9" t="str">
        <f t="shared" ref="F27:F30" si="10">IF($B27="N/A","N/A",IF(E27&lt;0,"No","Yes"))</f>
        <v>N/A</v>
      </c>
      <c r="G27" s="9">
        <v>99.836779108000002</v>
      </c>
      <c r="H27" s="9" t="str">
        <f t="shared" ref="H27:H30" si="11">IF($B27="N/A","N/A",IF(G27&lt;0,"No","Yes"))</f>
        <v>N/A</v>
      </c>
      <c r="I27" s="10">
        <v>0.30580000000000002</v>
      </c>
      <c r="J27" s="10">
        <v>5.2499999999999998E-2</v>
      </c>
      <c r="K27" s="9" t="str">
        <f t="shared" si="8"/>
        <v>Yes</v>
      </c>
    </row>
    <row r="28" spans="1:11" x14ac:dyDescent="0.2">
      <c r="A28" s="29" t="s">
        <v>374</v>
      </c>
      <c r="B28" s="105" t="s">
        <v>213</v>
      </c>
      <c r="C28" s="9">
        <v>52.171253823000001</v>
      </c>
      <c r="D28" s="9" t="str">
        <f t="shared" si="9"/>
        <v>N/A</v>
      </c>
      <c r="E28" s="9">
        <v>58.005390835999997</v>
      </c>
      <c r="F28" s="9" t="str">
        <f t="shared" si="10"/>
        <v>N/A</v>
      </c>
      <c r="G28" s="9">
        <v>53.155603917000001</v>
      </c>
      <c r="H28" s="9" t="str">
        <f t="shared" si="11"/>
        <v>N/A</v>
      </c>
      <c r="I28" s="10">
        <v>11.18</v>
      </c>
      <c r="J28" s="10">
        <v>-8.36</v>
      </c>
      <c r="K28" s="9" t="str">
        <f t="shared" si="8"/>
        <v>Yes</v>
      </c>
    </row>
    <row r="29" spans="1:11" x14ac:dyDescent="0.2">
      <c r="A29" s="29" t="s">
        <v>376</v>
      </c>
      <c r="B29" s="105" t="s">
        <v>213</v>
      </c>
      <c r="C29" s="9">
        <v>33.302752294000001</v>
      </c>
      <c r="D29" s="9" t="str">
        <f t="shared" si="9"/>
        <v>N/A</v>
      </c>
      <c r="E29" s="9">
        <v>30.485175202000001</v>
      </c>
      <c r="F29" s="9" t="str">
        <f t="shared" si="10"/>
        <v>N/A</v>
      </c>
      <c r="G29" s="9">
        <v>33.161044613999998</v>
      </c>
      <c r="H29" s="9" t="str">
        <f t="shared" si="11"/>
        <v>N/A</v>
      </c>
      <c r="I29" s="10">
        <v>-8.4600000000000009</v>
      </c>
      <c r="J29" s="10">
        <v>8.7780000000000005</v>
      </c>
      <c r="K29" s="9" t="str">
        <f t="shared" si="8"/>
        <v>Yes</v>
      </c>
    </row>
    <row r="30" spans="1:11" x14ac:dyDescent="0.2">
      <c r="A30" s="29" t="s">
        <v>377</v>
      </c>
      <c r="B30" s="105" t="s">
        <v>213</v>
      </c>
      <c r="C30" s="9">
        <v>0.51987767579999999</v>
      </c>
      <c r="D30" s="9" t="str">
        <f t="shared" si="9"/>
        <v>N/A</v>
      </c>
      <c r="E30" s="9">
        <v>0.32345013480000001</v>
      </c>
      <c r="F30" s="9" t="str">
        <f t="shared" si="10"/>
        <v>N/A</v>
      </c>
      <c r="G30" s="9">
        <v>0.48966267679999997</v>
      </c>
      <c r="H30" s="9" t="str">
        <f t="shared" si="11"/>
        <v>N/A</v>
      </c>
      <c r="I30" s="10">
        <v>-37.799999999999997</v>
      </c>
      <c r="J30" s="10">
        <v>51.39</v>
      </c>
      <c r="K30" s="9" t="str">
        <f t="shared" si="8"/>
        <v>No</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45430704</v>
      </c>
      <c r="D7" s="32" t="str">
        <f>IF($B7="N/A","N/A",IF(C7&gt;15,"No",IF(C7&lt;-15,"No","Yes")))</f>
        <v>N/A</v>
      </c>
      <c r="E7" s="31">
        <v>47729672</v>
      </c>
      <c r="F7" s="32" t="str">
        <f>IF($B7="N/A","N/A",IF(E7&gt;15,"No",IF(E7&lt;-15,"No","Yes")))</f>
        <v>N/A</v>
      </c>
      <c r="G7" s="31">
        <v>51623470</v>
      </c>
      <c r="H7" s="32" t="str">
        <f>IF($B7="N/A","N/A",IF(G7&gt;15,"No",IF(G7&lt;-15,"No","Yes")))</f>
        <v>N/A</v>
      </c>
      <c r="I7" s="33">
        <v>5.0599999999999996</v>
      </c>
      <c r="J7" s="33">
        <v>8.1579999999999995</v>
      </c>
      <c r="K7" s="32" t="str">
        <f t="shared" ref="K7:K54" si="0">IF(J7="Div by 0", "N/A", IF(J7="N/A","N/A", IF(J7&gt;30, "No", IF(J7&lt;-30, "No", "Yes"))))</f>
        <v>Yes</v>
      </c>
    </row>
    <row r="8" spans="1:11" x14ac:dyDescent="0.2">
      <c r="A8" s="89" t="s">
        <v>362</v>
      </c>
      <c r="B8" s="30" t="s">
        <v>213</v>
      </c>
      <c r="C8" s="146">
        <v>41.859155428999998</v>
      </c>
      <c r="D8" s="32" t="str">
        <f>IF($B8="N/A","N/A",IF(C8&gt;15,"No",IF(C8&lt;-15,"No","Yes")))</f>
        <v>N/A</v>
      </c>
      <c r="E8" s="34">
        <v>41.019313940000004</v>
      </c>
      <c r="F8" s="32" t="str">
        <f>IF($B8="N/A","N/A",IF(E8&gt;15,"No",IF(E8&lt;-15,"No","Yes")))</f>
        <v>N/A</v>
      </c>
      <c r="G8" s="34">
        <v>39.898166474</v>
      </c>
      <c r="H8" s="32" t="str">
        <f>IF($B8="N/A","N/A",IF(G8&gt;15,"No",IF(G8&lt;-15,"No","Yes")))</f>
        <v>N/A</v>
      </c>
      <c r="I8" s="33">
        <v>-2.0099999999999998</v>
      </c>
      <c r="J8" s="33">
        <v>-2.73</v>
      </c>
      <c r="K8" s="32" t="str">
        <f t="shared" si="0"/>
        <v>Yes</v>
      </c>
    </row>
    <row r="9" spans="1:11" x14ac:dyDescent="0.2">
      <c r="A9" s="89" t="s">
        <v>119</v>
      </c>
      <c r="B9" s="35" t="s">
        <v>213</v>
      </c>
      <c r="C9" s="98">
        <v>40.710132952999999</v>
      </c>
      <c r="D9" s="9" t="str">
        <f>IF($B9="N/A","N/A",IF(C9&gt;15,"No",IF(C9&lt;-15,"No","Yes")))</f>
        <v>N/A</v>
      </c>
      <c r="E9" s="9">
        <v>42.392355010999999</v>
      </c>
      <c r="F9" s="9" t="str">
        <f>IF($B9="N/A","N/A",IF(E9&gt;15,"No",IF(E9&lt;-15,"No","Yes")))</f>
        <v>N/A</v>
      </c>
      <c r="G9" s="9">
        <v>44.045675349</v>
      </c>
      <c r="H9" s="9" t="str">
        <f>IF($B9="N/A","N/A",IF(G9&gt;15,"No",IF(G9&lt;-15,"No","Yes")))</f>
        <v>N/A</v>
      </c>
      <c r="I9" s="10">
        <v>4.1319999999999997</v>
      </c>
      <c r="J9" s="10">
        <v>3.9</v>
      </c>
      <c r="K9" s="9" t="str">
        <f t="shared" si="0"/>
        <v>Yes</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17.362539659999999</v>
      </c>
      <c r="D11" s="9" t="str">
        <f>IF($B11="N/A","N/A",IF(C11&gt;15,"No",IF(C11&lt;-15,"No","Yes")))</f>
        <v>N/A</v>
      </c>
      <c r="E11" s="9">
        <v>16.588331049000001</v>
      </c>
      <c r="F11" s="9" t="str">
        <f>IF($B11="N/A","N/A",IF(E11&gt;15,"No",IF(E11&lt;-15,"No","Yes")))</f>
        <v>N/A</v>
      </c>
      <c r="G11" s="9">
        <v>16.021817208000002</v>
      </c>
      <c r="H11" s="9" t="str">
        <f>IF($B11="N/A","N/A",IF(G11&gt;15,"No",IF(G11&lt;-15,"No","Yes")))</f>
        <v>N/A</v>
      </c>
      <c r="I11" s="10">
        <v>-4.46</v>
      </c>
      <c r="J11" s="10">
        <v>-3.42</v>
      </c>
      <c r="K11" s="9" t="str">
        <f t="shared" si="0"/>
        <v>Yes</v>
      </c>
    </row>
    <row r="12" spans="1:11" x14ac:dyDescent="0.2">
      <c r="A12" s="89" t="s">
        <v>860</v>
      </c>
      <c r="B12" s="100" t="s">
        <v>214</v>
      </c>
      <c r="C12" s="98">
        <v>36.991391163999999</v>
      </c>
      <c r="D12" s="9" t="str">
        <f>IF(OR($B12="N/A",$C12="N/A"),"N/A",IF(C12&gt;100,"No",IF(C12&lt;95,"No","Yes")))</f>
        <v>No</v>
      </c>
      <c r="E12" s="98">
        <v>35.099965548</v>
      </c>
      <c r="F12" s="9" t="str">
        <f>IF(OR($B12="N/A",$E12="N/A"),"N/A",IF(E12&gt;100,"No",IF(E12&lt;95,"No","Yes")))</f>
        <v>No</v>
      </c>
      <c r="G12" s="98">
        <v>35.841322077000001</v>
      </c>
      <c r="H12" s="9" t="str">
        <f>IF($B12="N/A","N/A",IF(G12&gt;100,"No",IF(G12&lt;95,"No","Yes")))</f>
        <v>No</v>
      </c>
      <c r="I12" s="101">
        <v>-5.1100000000000003</v>
      </c>
      <c r="J12" s="101">
        <v>2.1120000000000001</v>
      </c>
      <c r="K12" s="9" t="str">
        <f t="shared" si="0"/>
        <v>Yes</v>
      </c>
    </row>
    <row r="13" spans="1:11" x14ac:dyDescent="0.2">
      <c r="A13" s="89" t="s">
        <v>347</v>
      </c>
      <c r="B13" s="100" t="s">
        <v>213</v>
      </c>
      <c r="C13" s="98">
        <v>1.2971909999999999E-4</v>
      </c>
      <c r="D13" s="9" t="str">
        <f>IF($B13="N/A","N/A",IF(C13&gt;100,"No",IF(C13&lt;95,"No","Yes")))</f>
        <v>N/A</v>
      </c>
      <c r="E13" s="98">
        <v>1.3024150999999999E-3</v>
      </c>
      <c r="F13" s="9" t="str">
        <f>IF($B13="N/A","N/A",IF(E13&gt;100,"No",IF(E13&lt;95,"No","Yes")))</f>
        <v>N/A</v>
      </c>
      <c r="G13" s="98">
        <v>1.2233019999999999E-4</v>
      </c>
      <c r="H13" s="9" t="str">
        <f>IF($B13="N/A","N/A",IF(G13&gt;100,"No",IF(G13&lt;95,"No","Yes")))</f>
        <v>N/A</v>
      </c>
      <c r="I13" s="101">
        <v>904</v>
      </c>
      <c r="J13" s="101">
        <v>-90.6</v>
      </c>
      <c r="K13" s="9" t="str">
        <f t="shared" si="0"/>
        <v>No</v>
      </c>
    </row>
    <row r="14" spans="1:11" x14ac:dyDescent="0.2">
      <c r="A14" s="89" t="s">
        <v>348</v>
      </c>
      <c r="B14" s="100" t="s">
        <v>213</v>
      </c>
      <c r="C14" s="98">
        <v>1.4413229999999999E-4</v>
      </c>
      <c r="D14" s="9" t="str">
        <f t="shared" ref="D14" si="1">IF($B14="N/A","N/A",IF(C14&lt;0,"No","Yes"))</f>
        <v>N/A</v>
      </c>
      <c r="E14" s="98">
        <v>1.3024150999999999E-3</v>
      </c>
      <c r="F14" s="9" t="str">
        <f t="shared" ref="F14" si="2">IF($B14="N/A","N/A",IF(E14&lt;0,"No","Yes"))</f>
        <v>N/A</v>
      </c>
      <c r="G14" s="98">
        <v>1.2233019999999999E-4</v>
      </c>
      <c r="H14" s="9" t="str">
        <f t="shared" ref="H14" si="3">IF($B14="N/A","N/A",IF(G14&lt;0,"No","Yes"))</f>
        <v>N/A</v>
      </c>
      <c r="I14" s="101">
        <v>803.6</v>
      </c>
      <c r="J14" s="101">
        <v>-90.6</v>
      </c>
      <c r="K14" s="9" t="str">
        <f t="shared" si="0"/>
        <v>No</v>
      </c>
    </row>
    <row r="15" spans="1:11" x14ac:dyDescent="0.2">
      <c r="A15" s="89" t="s">
        <v>861</v>
      </c>
      <c r="B15" s="100" t="s">
        <v>214</v>
      </c>
      <c r="C15" s="98">
        <v>9.7097530006999992</v>
      </c>
      <c r="D15" s="9" t="str">
        <f>IF(OR($B15="N/A",$C15="N/A"),"N/A",IF(C15&gt;100,"No",IF(C15&lt;95,"No","Yes")))</f>
        <v>No</v>
      </c>
      <c r="E15" s="98">
        <v>9.7237509304999996</v>
      </c>
      <c r="F15" s="9" t="str">
        <f>IF(OR($B15="N/A",$E15="N/A"),"N/A",IF(E15&gt;100,"No",IF(E15&lt;95,"No","Yes")))</f>
        <v>No</v>
      </c>
      <c r="G15" s="98">
        <v>16.053936330999999</v>
      </c>
      <c r="H15" s="9" t="str">
        <f>IF($B15="N/A","N/A",IF(G15&gt;100,"No",IF(G15&lt;95,"No","Yes")))</f>
        <v>No</v>
      </c>
      <c r="I15" s="101">
        <v>0.14419999999999999</v>
      </c>
      <c r="J15" s="101">
        <v>65.099999999999994</v>
      </c>
      <c r="K15" s="9" t="str">
        <f t="shared" si="0"/>
        <v>No</v>
      </c>
    </row>
    <row r="16" spans="1:11" x14ac:dyDescent="0.2">
      <c r="A16" s="89" t="s">
        <v>331</v>
      </c>
      <c r="B16" s="35" t="s">
        <v>213</v>
      </c>
      <c r="C16" s="87">
        <v>19016909</v>
      </c>
      <c r="D16" s="9" t="str">
        <f>IF($B16="N/A","N/A",IF(C16&gt;15,"No",IF(C16&lt;-15,"No","Yes")))</f>
        <v>N/A</v>
      </c>
      <c r="E16" s="36">
        <v>19578384</v>
      </c>
      <c r="F16" s="9" t="str">
        <f>IF($B16="N/A","N/A",IF(E16&gt;15,"No",IF(E16&lt;-15,"No","Yes")))</f>
        <v>N/A</v>
      </c>
      <c r="G16" s="36">
        <v>20596818</v>
      </c>
      <c r="H16" s="9" t="str">
        <f>IF($B16="N/A","N/A",IF(G16&gt;15,"No",IF(G16&lt;-15,"No","Yes")))</f>
        <v>N/A</v>
      </c>
      <c r="I16" s="10">
        <v>2.9529999999999998</v>
      </c>
      <c r="J16" s="10">
        <v>5.202</v>
      </c>
      <c r="K16" s="9" t="str">
        <f t="shared" si="0"/>
        <v>Yes</v>
      </c>
    </row>
    <row r="17" spans="1:11" x14ac:dyDescent="0.2">
      <c r="A17" s="89" t="s">
        <v>442</v>
      </c>
      <c r="B17" s="35" t="s">
        <v>215</v>
      </c>
      <c r="C17" s="98">
        <v>9.1761547578999991</v>
      </c>
      <c r="D17" s="9" t="str">
        <f>IF($B17="N/A","N/A",IF(C17&gt;20,"No",IF(C17&lt;5,"No","Yes")))</f>
        <v>Yes</v>
      </c>
      <c r="E17" s="9">
        <v>6.7653642916000001</v>
      </c>
      <c r="F17" s="9" t="str">
        <f>IF($B17="N/A","N/A",IF(E17&gt;20,"No",IF(E17&lt;5,"No","Yes")))</f>
        <v>Yes</v>
      </c>
      <c r="G17" s="9">
        <v>7.1836387543000004</v>
      </c>
      <c r="H17" s="9" t="str">
        <f>IF($B17="N/A","N/A",IF(G17&gt;20,"No",IF(G17&lt;5,"No","Yes")))</f>
        <v>Yes</v>
      </c>
      <c r="I17" s="10">
        <v>-26.3</v>
      </c>
      <c r="J17" s="10">
        <v>6.1829999999999998</v>
      </c>
      <c r="K17" s="9" t="str">
        <f t="shared" si="0"/>
        <v>Yes</v>
      </c>
    </row>
    <row r="18" spans="1:11" x14ac:dyDescent="0.2">
      <c r="A18" s="89" t="s">
        <v>443</v>
      </c>
      <c r="B18" s="30" t="s">
        <v>213</v>
      </c>
      <c r="C18" s="98">
        <v>90.823845242000004</v>
      </c>
      <c r="D18" s="9" t="str">
        <f>IF($B18="N/A","N/A",IF(C18&gt;15,"No",IF(C18&lt;-15,"No","Yes")))</f>
        <v>N/A</v>
      </c>
      <c r="E18" s="9">
        <v>93.234635707999999</v>
      </c>
      <c r="F18" s="9" t="str">
        <f>IF($B18="N/A","N/A",IF(E18&gt;15,"No",IF(E18&lt;-15,"No","Yes")))</f>
        <v>N/A</v>
      </c>
      <c r="G18" s="9">
        <v>92.816361246</v>
      </c>
      <c r="H18" s="9" t="str">
        <f>IF($B18="N/A","N/A",IF(G18&gt;15,"No",IF(G18&lt;-15,"No","Yes")))</f>
        <v>N/A</v>
      </c>
      <c r="I18" s="10">
        <v>2.6539999999999999</v>
      </c>
      <c r="J18" s="10">
        <v>-0.44900000000000001</v>
      </c>
      <c r="K18" s="9" t="str">
        <f t="shared" si="0"/>
        <v>Yes</v>
      </c>
    </row>
    <row r="19" spans="1:11" x14ac:dyDescent="0.2">
      <c r="A19" s="89" t="s">
        <v>444</v>
      </c>
      <c r="B19" s="35" t="s">
        <v>216</v>
      </c>
      <c r="C19" s="98">
        <v>0.2511028475</v>
      </c>
      <c r="D19" s="9" t="str">
        <f>IF($B19="N/A","N/A",IF(C19&gt;1,"Yes","No"))</f>
        <v>No</v>
      </c>
      <c r="E19" s="9">
        <v>0.21015524059999999</v>
      </c>
      <c r="F19" s="9" t="str">
        <f>IF($B19="N/A","N/A",IF(E19&gt;1,"Yes","No"))</f>
        <v>No</v>
      </c>
      <c r="G19" s="9">
        <v>0.638443278</v>
      </c>
      <c r="H19" s="9" t="str">
        <f>IF($B19="N/A","N/A",IF(G19&gt;1,"Yes","No"))</f>
        <v>No</v>
      </c>
      <c r="I19" s="10">
        <v>-16.3</v>
      </c>
      <c r="J19" s="10">
        <v>203.8</v>
      </c>
      <c r="K19" s="9" t="str">
        <f t="shared" si="0"/>
        <v>No</v>
      </c>
    </row>
    <row r="20" spans="1:11" x14ac:dyDescent="0.2">
      <c r="A20" s="89" t="s">
        <v>862</v>
      </c>
      <c r="B20" s="35" t="s">
        <v>213</v>
      </c>
      <c r="C20" s="91">
        <v>246.48002177999999</v>
      </c>
      <c r="D20" s="9" t="str">
        <f>IF($B20="N/A","N/A",IF(C20&gt;15,"No",IF(C20&lt;-15,"No","Yes")))</f>
        <v>N/A</v>
      </c>
      <c r="E20" s="37">
        <v>284.38614654999998</v>
      </c>
      <c r="F20" s="9" t="str">
        <f>IF($B20="N/A","N/A",IF(E20&gt;15,"No",IF(E20&lt;-15,"No","Yes")))</f>
        <v>N/A</v>
      </c>
      <c r="G20" s="37">
        <v>187.32077810000001</v>
      </c>
      <c r="H20" s="9" t="str">
        <f>IF($B20="N/A","N/A",IF(G20&gt;15,"No",IF(G20&lt;-15,"No","Yes")))</f>
        <v>N/A</v>
      </c>
      <c r="I20" s="10">
        <v>15.38</v>
      </c>
      <c r="J20" s="10">
        <v>-34.1</v>
      </c>
      <c r="K20" s="9" t="str">
        <f t="shared" si="0"/>
        <v>No</v>
      </c>
    </row>
    <row r="21" spans="1:11" x14ac:dyDescent="0.2">
      <c r="A21" s="89" t="s">
        <v>34</v>
      </c>
      <c r="B21" s="35" t="s">
        <v>213</v>
      </c>
      <c r="C21" s="102">
        <v>29.28416022</v>
      </c>
      <c r="D21" s="9" t="str">
        <f>IF($B21="N/A","N/A",IF(C21&gt;15,"No",IF(C21&lt;-15,"No","Yes")))</f>
        <v>N/A</v>
      </c>
      <c r="E21" s="103">
        <v>28.79536397</v>
      </c>
      <c r="F21" s="9" t="str">
        <f>IF($B21="N/A","N/A",IF(E21&gt;15,"No",IF(E21&lt;-15,"No","Yes")))</f>
        <v>N/A</v>
      </c>
      <c r="G21" s="103">
        <v>28.633742446999999</v>
      </c>
      <c r="H21" s="9" t="str">
        <f>IF($B21="N/A","N/A",IF(G21&gt;15,"No",IF(G21&lt;-15,"No","Yes")))</f>
        <v>N/A</v>
      </c>
      <c r="I21" s="10">
        <v>-1.67</v>
      </c>
      <c r="J21" s="10">
        <v>-0.56100000000000005</v>
      </c>
      <c r="K21" s="9" t="str">
        <f t="shared" si="0"/>
        <v>Yes</v>
      </c>
    </row>
    <row r="22" spans="1:11" x14ac:dyDescent="0.2">
      <c r="A22" s="89" t="s">
        <v>1724</v>
      </c>
      <c r="B22" s="35" t="s">
        <v>213</v>
      </c>
      <c r="C22" s="102">
        <v>0</v>
      </c>
      <c r="D22" s="9" t="str">
        <f>IF($B22="N/A","N/A",IF(C22&gt;15,"No",IF(C22&lt;-15,"No","Yes")))</f>
        <v>N/A</v>
      </c>
      <c r="E22" s="103">
        <v>0</v>
      </c>
      <c r="F22" s="9" t="str">
        <f>IF($B22="N/A","N/A",IF(E22&gt;15,"No",IF(E22&lt;-15,"No","Yes")))</f>
        <v>N/A</v>
      </c>
      <c r="G22" s="103">
        <v>0</v>
      </c>
      <c r="H22" s="9" t="str">
        <f>IF($B22="N/A","N/A",IF(G22&gt;15,"No",IF(G22&lt;-15,"No","Yes")))</f>
        <v>N/A</v>
      </c>
      <c r="I22" s="10" t="s">
        <v>1747</v>
      </c>
      <c r="J22" s="10" t="s">
        <v>1747</v>
      </c>
      <c r="K22" s="9" t="str">
        <f t="shared" si="0"/>
        <v>N/A</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1747</v>
      </c>
      <c r="J23" s="10" t="s">
        <v>1747</v>
      </c>
      <c r="K23" s="9" t="str">
        <f t="shared" si="0"/>
        <v>N/A</v>
      </c>
    </row>
    <row r="24" spans="1:11" x14ac:dyDescent="0.2">
      <c r="A24" s="89" t="s">
        <v>863</v>
      </c>
      <c r="B24" s="35" t="s">
        <v>243</v>
      </c>
      <c r="C24" s="91">
        <v>334.36409959999997</v>
      </c>
      <c r="D24" s="9" t="str">
        <f>IF($B24="N/A","N/A",IF(C24&gt;300,"No",IF(C24&lt;75,"No","Yes")))</f>
        <v>No</v>
      </c>
      <c r="E24" s="37">
        <v>339.20322698000001</v>
      </c>
      <c r="F24" s="9" t="str">
        <f>IF($B24="N/A","N/A",IF(E24&gt;300,"No",IF(E24&lt;75,"No","Yes")))</f>
        <v>No</v>
      </c>
      <c r="G24" s="37">
        <v>324.07056919000001</v>
      </c>
      <c r="H24" s="9" t="str">
        <f>IF($B24="N/A","N/A",IF(G24&gt;300,"No",IF(G24&lt;75,"No","Yes")))</f>
        <v>No</v>
      </c>
      <c r="I24" s="10">
        <v>1.4470000000000001</v>
      </c>
      <c r="J24" s="10">
        <v>-4.46</v>
      </c>
      <c r="K24" s="9" t="str">
        <f t="shared" si="0"/>
        <v>Yes</v>
      </c>
    </row>
    <row r="25" spans="1:11" x14ac:dyDescent="0.2">
      <c r="A25" s="89" t="s">
        <v>864</v>
      </c>
      <c r="B25" s="35" t="s">
        <v>244</v>
      </c>
      <c r="C25" s="91" t="s">
        <v>1747</v>
      </c>
      <c r="D25" s="9" t="str">
        <f>IF($B25="N/A","N/A",IF(C25&gt;250,"No",IF(C25&lt;20,"No","Yes")))</f>
        <v>No</v>
      </c>
      <c r="E25" s="37" t="s">
        <v>1747</v>
      </c>
      <c r="F25" s="9" t="str">
        <f>IF($B25="N/A","N/A",IF(E25&gt;250,"No",IF(E25&lt;20,"No","Yes")))</f>
        <v>No</v>
      </c>
      <c r="G25" s="37" t="s">
        <v>1747</v>
      </c>
      <c r="H25" s="9" t="str">
        <f>IF($B25="N/A","N/A",IF(G25&gt;250,"No",IF(G25&lt;20,"No","Yes")))</f>
        <v>No</v>
      </c>
      <c r="I25" s="10" t="s">
        <v>1747</v>
      </c>
      <c r="J25" s="10" t="s">
        <v>1747</v>
      </c>
      <c r="K25" s="9" t="str">
        <f t="shared" si="0"/>
        <v>N/A</v>
      </c>
    </row>
    <row r="26" spans="1:11" x14ac:dyDescent="0.2">
      <c r="A26" s="89" t="s">
        <v>865</v>
      </c>
      <c r="B26" s="35" t="s">
        <v>245</v>
      </c>
      <c r="C26" s="91" t="s">
        <v>1747</v>
      </c>
      <c r="D26" s="9" t="str">
        <f>IF($B26="N/A","N/A",IF(C26&gt;5,"No",IF(C26&lt;3,"No","Yes")))</f>
        <v>No</v>
      </c>
      <c r="E26" s="37" t="s">
        <v>1747</v>
      </c>
      <c r="F26" s="9" t="str">
        <f>IF($B26="N/A","N/A",IF(E26&gt;5,"No",IF(E26&lt;3,"No","Yes")))</f>
        <v>No</v>
      </c>
      <c r="G26" s="37" t="s">
        <v>1747</v>
      </c>
      <c r="H26" s="9" t="str">
        <f>IF($B26="N/A","N/A",IF(G26&gt;5,"No",IF(G26&lt;3,"No","Yes")))</f>
        <v>No</v>
      </c>
      <c r="I26" s="10" t="s">
        <v>1747</v>
      </c>
      <c r="J26" s="10" t="s">
        <v>1747</v>
      </c>
      <c r="K26" s="9" t="str">
        <f t="shared" si="0"/>
        <v>N/A</v>
      </c>
    </row>
    <row r="27" spans="1:11" x14ac:dyDescent="0.2">
      <c r="A27" s="89" t="s">
        <v>131</v>
      </c>
      <c r="B27" s="35" t="s">
        <v>213</v>
      </c>
      <c r="C27" s="87">
        <v>24031</v>
      </c>
      <c r="D27" s="35" t="s">
        <v>213</v>
      </c>
      <c r="E27" s="36">
        <v>22515</v>
      </c>
      <c r="F27" s="35" t="s">
        <v>213</v>
      </c>
      <c r="G27" s="36">
        <v>24724</v>
      </c>
      <c r="H27" s="9" t="str">
        <f>IF($B27="N/A","N/A",IF(G27&gt;15,"No",IF(G27&lt;-15,"No","Yes")))</f>
        <v>N/A</v>
      </c>
      <c r="I27" s="10">
        <v>-6.31</v>
      </c>
      <c r="J27" s="10">
        <v>9.8109999999999999</v>
      </c>
      <c r="K27" s="9" t="str">
        <f t="shared" si="0"/>
        <v>Yes</v>
      </c>
    </row>
    <row r="28" spans="1:11" x14ac:dyDescent="0.2">
      <c r="A28" s="89" t="s">
        <v>346</v>
      </c>
      <c r="B28" s="35" t="s">
        <v>213</v>
      </c>
      <c r="C28" s="88">
        <v>5.2895944600000001E-2</v>
      </c>
      <c r="D28" s="35" t="s">
        <v>213</v>
      </c>
      <c r="E28" s="8">
        <v>4.7171914400000001E-2</v>
      </c>
      <c r="F28" s="35" t="s">
        <v>213</v>
      </c>
      <c r="G28" s="8">
        <v>4.7892944799999997E-2</v>
      </c>
      <c r="H28" s="9" t="str">
        <f>IF($B28="N/A","N/A",IF(G28&gt;15,"No",IF(G28&lt;-15,"No","Yes")))</f>
        <v>N/A</v>
      </c>
      <c r="I28" s="10">
        <v>-10.8</v>
      </c>
      <c r="J28" s="10">
        <v>1.5289999999999999</v>
      </c>
      <c r="K28" s="9" t="str">
        <f t="shared" si="0"/>
        <v>Yes</v>
      </c>
    </row>
    <row r="29" spans="1:11" ht="25.5" x14ac:dyDescent="0.2">
      <c r="A29" s="89" t="s">
        <v>841</v>
      </c>
      <c r="B29" s="35" t="s">
        <v>213</v>
      </c>
      <c r="C29" s="37">
        <v>216.59918439</v>
      </c>
      <c r="D29" s="35" t="s">
        <v>213</v>
      </c>
      <c r="E29" s="37">
        <v>193.90606262</v>
      </c>
      <c r="F29" s="35" t="s">
        <v>213</v>
      </c>
      <c r="G29" s="37">
        <v>186.33267271</v>
      </c>
      <c r="H29" s="35" t="s">
        <v>213</v>
      </c>
      <c r="I29" s="10">
        <v>-10.5</v>
      </c>
      <c r="J29" s="10">
        <v>-3.91</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7887924</v>
      </c>
      <c r="D31" s="9" t="str">
        <f t="shared" ref="D31:F50" si="4">IF($B31="N/A","N/A",IF(C31&lt;0,"No","Yes"))</f>
        <v>N/A</v>
      </c>
      <c r="E31" s="87">
        <v>7917556</v>
      </c>
      <c r="F31" s="9" t="str">
        <f t="shared" si="4"/>
        <v>N/A</v>
      </c>
      <c r="G31" s="87">
        <v>8271018</v>
      </c>
      <c r="H31" s="9" t="str">
        <f t="shared" ref="H31:H50" si="5">IF($B31="N/A","N/A",IF(G31&lt;0,"No","Yes"))</f>
        <v>N/A</v>
      </c>
      <c r="I31" s="10">
        <v>0.37569999999999998</v>
      </c>
      <c r="J31" s="10">
        <v>4.4640000000000004</v>
      </c>
      <c r="K31" s="9" t="str">
        <f t="shared" si="0"/>
        <v>Yes</v>
      </c>
    </row>
    <row r="32" spans="1:11" ht="25.5" x14ac:dyDescent="0.2">
      <c r="A32" s="2" t="s">
        <v>659</v>
      </c>
      <c r="B32" s="104" t="s">
        <v>213</v>
      </c>
      <c r="C32" s="88">
        <v>99.826849244000002</v>
      </c>
      <c r="D32" s="9" t="str">
        <f t="shared" si="4"/>
        <v>N/A</v>
      </c>
      <c r="E32" s="88">
        <v>99.847958133000006</v>
      </c>
      <c r="F32" s="9" t="str">
        <f t="shared" si="4"/>
        <v>N/A</v>
      </c>
      <c r="G32" s="88">
        <v>99.842776306000005</v>
      </c>
      <c r="H32" s="9" t="str">
        <f t="shared" si="5"/>
        <v>N/A</v>
      </c>
      <c r="I32" s="10">
        <v>2.1100000000000001E-2</v>
      </c>
      <c r="J32" s="10">
        <v>-5.0000000000000001E-3</v>
      </c>
      <c r="K32" s="9" t="str">
        <f t="shared" si="0"/>
        <v>Yes</v>
      </c>
    </row>
    <row r="33" spans="1:11" x14ac:dyDescent="0.2">
      <c r="A33" s="2" t="s">
        <v>660</v>
      </c>
      <c r="B33" s="104" t="s">
        <v>213</v>
      </c>
      <c r="C33" s="88">
        <v>0</v>
      </c>
      <c r="D33" s="9" t="str">
        <f t="shared" si="4"/>
        <v>N/A</v>
      </c>
      <c r="E33" s="88">
        <v>0</v>
      </c>
      <c r="F33" s="9" t="str">
        <f t="shared" si="4"/>
        <v>N/A</v>
      </c>
      <c r="G33" s="88">
        <v>0</v>
      </c>
      <c r="H33" s="9" t="str">
        <f t="shared" si="5"/>
        <v>N/A</v>
      </c>
      <c r="I33" s="10" t="s">
        <v>1747</v>
      </c>
      <c r="J33" s="10" t="s">
        <v>1747</v>
      </c>
      <c r="K33" s="9" t="str">
        <f t="shared" si="0"/>
        <v>N/A</v>
      </c>
    </row>
    <row r="34" spans="1:11" x14ac:dyDescent="0.2">
      <c r="A34" s="2" t="s">
        <v>661</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v>0.1731507555</v>
      </c>
      <c r="D35" s="9" t="str">
        <f t="shared" si="4"/>
        <v>N/A</v>
      </c>
      <c r="E35" s="88">
        <v>0.15204186750000001</v>
      </c>
      <c r="F35" s="9" t="str">
        <f t="shared" si="4"/>
        <v>N/A</v>
      </c>
      <c r="G35" s="88">
        <v>0.15722369359999999</v>
      </c>
      <c r="H35" s="9" t="str">
        <f t="shared" si="5"/>
        <v>N/A</v>
      </c>
      <c r="I35" s="10">
        <v>-12.2</v>
      </c>
      <c r="J35" s="10">
        <v>3.4079999999999999</v>
      </c>
      <c r="K35" s="9" t="str">
        <f t="shared" si="0"/>
        <v>Yes</v>
      </c>
    </row>
    <row r="36" spans="1:11" x14ac:dyDescent="0.2">
      <c r="A36" s="2" t="s">
        <v>349</v>
      </c>
      <c r="B36" s="104" t="s">
        <v>213</v>
      </c>
      <c r="C36" s="87">
        <v>0</v>
      </c>
      <c r="D36" s="9" t="str">
        <f t="shared" si="4"/>
        <v>N/A</v>
      </c>
      <c r="E36" s="87">
        <v>0</v>
      </c>
      <c r="F36" s="9" t="str">
        <f t="shared" si="4"/>
        <v>N/A</v>
      </c>
      <c r="G36" s="87">
        <v>0</v>
      </c>
      <c r="H36" s="9" t="str">
        <f t="shared" si="5"/>
        <v>N/A</v>
      </c>
      <c r="I36" s="10" t="s">
        <v>1747</v>
      </c>
      <c r="J36" s="10" t="s">
        <v>1747</v>
      </c>
      <c r="K36" s="9" t="str">
        <f t="shared" si="0"/>
        <v>N/A</v>
      </c>
    </row>
    <row r="37" spans="1:11" x14ac:dyDescent="0.2">
      <c r="A37" s="2" t="s">
        <v>663</v>
      </c>
      <c r="B37" s="104" t="s">
        <v>213</v>
      </c>
      <c r="C37" s="88" t="s">
        <v>1747</v>
      </c>
      <c r="D37" s="9" t="str">
        <f t="shared" si="4"/>
        <v>N/A</v>
      </c>
      <c r="E37" s="88" t="s">
        <v>1747</v>
      </c>
      <c r="F37" s="9" t="str">
        <f t="shared" si="4"/>
        <v>N/A</v>
      </c>
      <c r="G37" s="88" t="s">
        <v>1747</v>
      </c>
      <c r="H37" s="9" t="str">
        <f t="shared" si="5"/>
        <v>N/A</v>
      </c>
      <c r="I37" s="10" t="s">
        <v>1747</v>
      </c>
      <c r="J37" s="10" t="s">
        <v>1747</v>
      </c>
      <c r="K37" s="9" t="str">
        <f t="shared" si="0"/>
        <v>N/A</v>
      </c>
    </row>
    <row r="38" spans="1:11" x14ac:dyDescent="0.2">
      <c r="A38" s="2" t="s">
        <v>664</v>
      </c>
      <c r="B38" s="104" t="s">
        <v>213</v>
      </c>
      <c r="C38" s="88" t="s">
        <v>1747</v>
      </c>
      <c r="D38" s="9" t="str">
        <f t="shared" si="4"/>
        <v>N/A</v>
      </c>
      <c r="E38" s="88" t="s">
        <v>1747</v>
      </c>
      <c r="F38" s="9" t="str">
        <f t="shared" si="4"/>
        <v>N/A</v>
      </c>
      <c r="G38" s="88" t="s">
        <v>1747</v>
      </c>
      <c r="H38" s="9" t="str">
        <f t="shared" si="5"/>
        <v>N/A</v>
      </c>
      <c r="I38" s="10" t="s">
        <v>1747</v>
      </c>
      <c r="J38" s="10" t="s">
        <v>1747</v>
      </c>
      <c r="K38" s="9" t="str">
        <f t="shared" si="0"/>
        <v>N/A</v>
      </c>
    </row>
    <row r="39" spans="1:11" x14ac:dyDescent="0.2">
      <c r="A39" s="2" t="s">
        <v>665</v>
      </c>
      <c r="B39" s="104" t="s">
        <v>213</v>
      </c>
      <c r="C39" s="88" t="s">
        <v>1747</v>
      </c>
      <c r="D39" s="9" t="str">
        <f t="shared" si="4"/>
        <v>N/A</v>
      </c>
      <c r="E39" s="88" t="s">
        <v>1747</v>
      </c>
      <c r="F39" s="9" t="str">
        <f t="shared" si="4"/>
        <v>N/A</v>
      </c>
      <c r="G39" s="88" t="s">
        <v>1747</v>
      </c>
      <c r="H39" s="9" t="str">
        <f t="shared" si="5"/>
        <v>N/A</v>
      </c>
      <c r="I39" s="10" t="s">
        <v>1747</v>
      </c>
      <c r="J39" s="10" t="s">
        <v>1747</v>
      </c>
      <c r="K39" s="9" t="str">
        <f t="shared" si="0"/>
        <v>N/A</v>
      </c>
    </row>
    <row r="40" spans="1:11" x14ac:dyDescent="0.2">
      <c r="A40" s="2" t="s">
        <v>666</v>
      </c>
      <c r="B40" s="104" t="s">
        <v>213</v>
      </c>
      <c r="C40" s="88" t="s">
        <v>1747</v>
      </c>
      <c r="D40" s="9" t="str">
        <f t="shared" si="4"/>
        <v>N/A</v>
      </c>
      <c r="E40" s="88" t="s">
        <v>1747</v>
      </c>
      <c r="F40" s="9" t="str">
        <f t="shared" si="4"/>
        <v>N/A</v>
      </c>
      <c r="G40" s="88" t="s">
        <v>1747</v>
      </c>
      <c r="H40" s="9" t="str">
        <f t="shared" si="5"/>
        <v>N/A</v>
      </c>
      <c r="I40" s="10" t="s">
        <v>1747</v>
      </c>
      <c r="J40" s="10" t="s">
        <v>1747</v>
      </c>
      <c r="K40" s="9" t="str">
        <f t="shared" si="0"/>
        <v>N/A</v>
      </c>
    </row>
    <row r="41" spans="1:11" x14ac:dyDescent="0.2">
      <c r="A41" s="2" t="s">
        <v>667</v>
      </c>
      <c r="B41" s="104" t="s">
        <v>213</v>
      </c>
      <c r="C41" s="88" t="s">
        <v>1747</v>
      </c>
      <c r="D41" s="9" t="str">
        <f t="shared" si="4"/>
        <v>N/A</v>
      </c>
      <c r="E41" s="88" t="s">
        <v>1747</v>
      </c>
      <c r="F41" s="9" t="str">
        <f t="shared" si="4"/>
        <v>N/A</v>
      </c>
      <c r="G41" s="88" t="s">
        <v>1747</v>
      </c>
      <c r="H41" s="9" t="str">
        <f t="shared" si="5"/>
        <v>N/A</v>
      </c>
      <c r="I41" s="10" t="s">
        <v>1747</v>
      </c>
      <c r="J41" s="10" t="s">
        <v>1747</v>
      </c>
      <c r="K41" s="9" t="str">
        <f t="shared" si="0"/>
        <v>N/A</v>
      </c>
    </row>
    <row r="42" spans="1:11" x14ac:dyDescent="0.2">
      <c r="A42" s="2" t="s">
        <v>668</v>
      </c>
      <c r="B42" s="104" t="s">
        <v>213</v>
      </c>
      <c r="C42" s="88" t="s">
        <v>1747</v>
      </c>
      <c r="D42" s="9" t="str">
        <f t="shared" si="4"/>
        <v>N/A</v>
      </c>
      <c r="E42" s="88" t="s">
        <v>1747</v>
      </c>
      <c r="F42" s="9" t="str">
        <f t="shared" si="4"/>
        <v>N/A</v>
      </c>
      <c r="G42" s="88" t="s">
        <v>1747</v>
      </c>
      <c r="H42" s="9" t="str">
        <f t="shared" si="5"/>
        <v>N/A</v>
      </c>
      <c r="I42" s="10" t="s">
        <v>1747</v>
      </c>
      <c r="J42" s="10" t="s">
        <v>1747</v>
      </c>
      <c r="K42" s="9" t="str">
        <f t="shared" si="0"/>
        <v>N/A</v>
      </c>
    </row>
    <row r="43" spans="1:11" x14ac:dyDescent="0.2">
      <c r="A43" s="2" t="s">
        <v>669</v>
      </c>
      <c r="B43" s="104" t="s">
        <v>213</v>
      </c>
      <c r="C43" s="88" t="s">
        <v>1747</v>
      </c>
      <c r="D43" s="9" t="str">
        <f t="shared" si="4"/>
        <v>N/A</v>
      </c>
      <c r="E43" s="88" t="s">
        <v>1747</v>
      </c>
      <c r="F43" s="9" t="str">
        <f t="shared" si="4"/>
        <v>N/A</v>
      </c>
      <c r="G43" s="88" t="s">
        <v>1747</v>
      </c>
      <c r="H43" s="9" t="str">
        <f t="shared" si="5"/>
        <v>N/A</v>
      </c>
      <c r="I43" s="10" t="s">
        <v>1747</v>
      </c>
      <c r="J43" s="10" t="s">
        <v>1747</v>
      </c>
      <c r="K43" s="9" t="str">
        <f t="shared" si="0"/>
        <v>N/A</v>
      </c>
    </row>
    <row r="44" spans="1:11" x14ac:dyDescent="0.2">
      <c r="A44" s="2" t="s">
        <v>670</v>
      </c>
      <c r="B44" s="104" t="s">
        <v>213</v>
      </c>
      <c r="C44" s="88" t="s">
        <v>1747</v>
      </c>
      <c r="D44" s="9" t="str">
        <f t="shared" si="4"/>
        <v>N/A</v>
      </c>
      <c r="E44" s="88" t="s">
        <v>1747</v>
      </c>
      <c r="F44" s="9" t="str">
        <f t="shared" si="4"/>
        <v>N/A</v>
      </c>
      <c r="G44" s="88" t="s">
        <v>1747</v>
      </c>
      <c r="H44" s="9" t="str">
        <f t="shared" si="5"/>
        <v>N/A</v>
      </c>
      <c r="I44" s="10" t="s">
        <v>1747</v>
      </c>
      <c r="J44" s="10" t="s">
        <v>1747</v>
      </c>
      <c r="K44" s="9" t="str">
        <f t="shared" si="0"/>
        <v>N/A</v>
      </c>
    </row>
    <row r="45" spans="1:11" x14ac:dyDescent="0.2">
      <c r="A45" s="2" t="s">
        <v>671</v>
      </c>
      <c r="B45" s="104" t="s">
        <v>213</v>
      </c>
      <c r="C45" s="88" t="s">
        <v>1747</v>
      </c>
      <c r="D45" s="9" t="str">
        <f t="shared" si="4"/>
        <v>N/A</v>
      </c>
      <c r="E45" s="88" t="s">
        <v>1747</v>
      </c>
      <c r="F45" s="9" t="str">
        <f t="shared" si="4"/>
        <v>N/A</v>
      </c>
      <c r="G45" s="88" t="s">
        <v>1747</v>
      </c>
      <c r="H45" s="9" t="str">
        <f t="shared" si="5"/>
        <v>N/A</v>
      </c>
      <c r="I45" s="10" t="s">
        <v>1747</v>
      </c>
      <c r="J45" s="10" t="s">
        <v>1747</v>
      </c>
      <c r="K45" s="9" t="str">
        <f t="shared" si="0"/>
        <v>N/A</v>
      </c>
    </row>
    <row r="46" spans="1:11" x14ac:dyDescent="0.2">
      <c r="A46" s="2" t="s">
        <v>350</v>
      </c>
      <c r="B46" s="104" t="s">
        <v>213</v>
      </c>
      <c r="C46" s="87">
        <v>0</v>
      </c>
      <c r="D46" s="9" t="str">
        <f t="shared" si="4"/>
        <v>N/A</v>
      </c>
      <c r="E46" s="87">
        <v>0</v>
      </c>
      <c r="F46" s="9" t="str">
        <f t="shared" si="4"/>
        <v>N/A</v>
      </c>
      <c r="G46" s="87">
        <v>0</v>
      </c>
      <c r="H46" s="9" t="str">
        <f t="shared" si="5"/>
        <v>N/A</v>
      </c>
      <c r="I46" s="10" t="s">
        <v>1747</v>
      </c>
      <c r="J46" s="10" t="s">
        <v>1747</v>
      </c>
      <c r="K46" s="9" t="str">
        <f t="shared" si="0"/>
        <v>N/A</v>
      </c>
    </row>
    <row r="47" spans="1:11" x14ac:dyDescent="0.2">
      <c r="A47" s="2" t="s">
        <v>672</v>
      </c>
      <c r="B47" s="104" t="s">
        <v>213</v>
      </c>
      <c r="C47" s="88" t="s">
        <v>1747</v>
      </c>
      <c r="D47" s="9" t="str">
        <f t="shared" si="4"/>
        <v>N/A</v>
      </c>
      <c r="E47" s="88" t="s">
        <v>1747</v>
      </c>
      <c r="F47" s="9" t="str">
        <f t="shared" si="4"/>
        <v>N/A</v>
      </c>
      <c r="G47" s="88" t="s">
        <v>1747</v>
      </c>
      <c r="H47" s="9" t="str">
        <f t="shared" si="5"/>
        <v>N/A</v>
      </c>
      <c r="I47" s="10" t="s">
        <v>1747</v>
      </c>
      <c r="J47" s="10" t="s">
        <v>1747</v>
      </c>
      <c r="K47" s="9" t="str">
        <f t="shared" si="0"/>
        <v>N/A</v>
      </c>
    </row>
    <row r="48" spans="1:11" x14ac:dyDescent="0.2">
      <c r="A48" s="2" t="s">
        <v>673</v>
      </c>
      <c r="B48" s="104" t="s">
        <v>213</v>
      </c>
      <c r="C48" s="88" t="s">
        <v>1747</v>
      </c>
      <c r="D48" s="9" t="str">
        <f t="shared" si="4"/>
        <v>N/A</v>
      </c>
      <c r="E48" s="88" t="s">
        <v>1747</v>
      </c>
      <c r="F48" s="9" t="str">
        <f t="shared" si="4"/>
        <v>N/A</v>
      </c>
      <c r="G48" s="88" t="s">
        <v>1747</v>
      </c>
      <c r="H48" s="9" t="str">
        <f t="shared" si="5"/>
        <v>N/A</v>
      </c>
      <c r="I48" s="10" t="s">
        <v>1747</v>
      </c>
      <c r="J48" s="10" t="s">
        <v>1747</v>
      </c>
      <c r="K48" s="9" t="str">
        <f t="shared" si="0"/>
        <v>N/A</v>
      </c>
    </row>
    <row r="49" spans="1:11" x14ac:dyDescent="0.2">
      <c r="A49" s="2" t="s">
        <v>674</v>
      </c>
      <c r="B49" s="104" t="s">
        <v>213</v>
      </c>
      <c r="C49" s="88" t="s">
        <v>1747</v>
      </c>
      <c r="D49" s="9" t="str">
        <f t="shared" si="4"/>
        <v>N/A</v>
      </c>
      <c r="E49" s="88" t="s">
        <v>1747</v>
      </c>
      <c r="F49" s="9" t="str">
        <f t="shared" si="4"/>
        <v>N/A</v>
      </c>
      <c r="G49" s="88" t="s">
        <v>1747</v>
      </c>
      <c r="H49" s="9" t="str">
        <f t="shared" si="5"/>
        <v>N/A</v>
      </c>
      <c r="I49" s="10" t="s">
        <v>1747</v>
      </c>
      <c r="J49" s="10" t="s">
        <v>1747</v>
      </c>
      <c r="K49" s="9" t="str">
        <f t="shared" si="0"/>
        <v>N/A</v>
      </c>
    </row>
    <row r="50" spans="1:11" x14ac:dyDescent="0.2">
      <c r="A50" s="2" t="s">
        <v>675</v>
      </c>
      <c r="B50" s="104" t="s">
        <v>213</v>
      </c>
      <c r="C50" s="88" t="s">
        <v>1747</v>
      </c>
      <c r="D50" s="9" t="str">
        <f t="shared" si="4"/>
        <v>N/A</v>
      </c>
      <c r="E50" s="88" t="s">
        <v>1747</v>
      </c>
      <c r="F50" s="9" t="str">
        <f t="shared" si="4"/>
        <v>N/A</v>
      </c>
      <c r="G50" s="88" t="s">
        <v>1747</v>
      </c>
      <c r="H50" s="9" t="str">
        <f t="shared" si="5"/>
        <v>N/A</v>
      </c>
      <c r="I50" s="10" t="s">
        <v>1747</v>
      </c>
      <c r="J50" s="10" t="s">
        <v>1747</v>
      </c>
      <c r="K50" s="9" t="str">
        <f t="shared" si="0"/>
        <v>N/A</v>
      </c>
    </row>
    <row r="51" spans="1:11" x14ac:dyDescent="0.2">
      <c r="A51" s="2" t="s">
        <v>351</v>
      </c>
      <c r="B51" s="35" t="s">
        <v>213</v>
      </c>
      <c r="C51" s="87">
        <v>18494900</v>
      </c>
      <c r="D51" s="35" t="s">
        <v>213</v>
      </c>
      <c r="E51" s="36">
        <v>20233732</v>
      </c>
      <c r="F51" s="35" t="s">
        <v>213</v>
      </c>
      <c r="G51" s="36">
        <v>22737906</v>
      </c>
      <c r="H51" s="35" t="s">
        <v>213</v>
      </c>
      <c r="I51" s="10">
        <v>9.4019999999999992</v>
      </c>
      <c r="J51" s="10">
        <v>12.38</v>
      </c>
      <c r="K51" s="9" t="str">
        <f t="shared" si="0"/>
        <v>Yes</v>
      </c>
    </row>
    <row r="52" spans="1:11" x14ac:dyDescent="0.2">
      <c r="A52" s="2" t="s">
        <v>352</v>
      </c>
      <c r="B52" s="35" t="s">
        <v>213</v>
      </c>
      <c r="C52" s="88">
        <v>99.430334849000005</v>
      </c>
      <c r="D52" s="9" t="str">
        <f t="shared" ref="D52:D54" si="6">IF($B52="N/A","N/A",IF(C52&gt;15,"No",IF(C52&lt;-15,"No","Yes")))</f>
        <v>N/A</v>
      </c>
      <c r="E52" s="8">
        <v>99.386628231000003</v>
      </c>
      <c r="F52" s="9" t="str">
        <f t="shared" ref="F52:F54" si="7">IF($B52="N/A","N/A",IF(E52&gt;15,"No",IF(E52&lt;-15,"No","Yes")))</f>
        <v>N/A</v>
      </c>
      <c r="G52" s="8">
        <v>99.434552152999998</v>
      </c>
      <c r="H52" s="9" t="str">
        <f t="shared" ref="H52:H54" si="8">IF($B52="N/A","N/A",IF(G52&gt;15,"No",IF(G52&lt;-15,"No","Yes")))</f>
        <v>N/A</v>
      </c>
      <c r="I52" s="10">
        <v>-4.3999999999999997E-2</v>
      </c>
      <c r="J52" s="10">
        <v>4.82E-2</v>
      </c>
      <c r="K52" s="9" t="str">
        <f t="shared" si="0"/>
        <v>Yes</v>
      </c>
    </row>
    <row r="53" spans="1:11" x14ac:dyDescent="0.2">
      <c r="A53" s="2" t="s">
        <v>353</v>
      </c>
      <c r="B53" s="35" t="s">
        <v>213</v>
      </c>
      <c r="C53" s="88">
        <v>0</v>
      </c>
      <c r="D53" s="9" t="str">
        <f t="shared" si="6"/>
        <v>N/A</v>
      </c>
      <c r="E53" s="8">
        <v>0</v>
      </c>
      <c r="F53" s="9" t="str">
        <f t="shared" si="7"/>
        <v>N/A</v>
      </c>
      <c r="G53" s="8">
        <v>0</v>
      </c>
      <c r="H53" s="9" t="str">
        <f t="shared" si="8"/>
        <v>N/A</v>
      </c>
      <c r="I53" s="10" t="s">
        <v>1747</v>
      </c>
      <c r="J53" s="10" t="s">
        <v>1747</v>
      </c>
      <c r="K53" s="9" t="str">
        <f t="shared" si="0"/>
        <v>N/A</v>
      </c>
    </row>
    <row r="54" spans="1:11" x14ac:dyDescent="0.2">
      <c r="A54" s="2" t="s">
        <v>354</v>
      </c>
      <c r="B54" s="35" t="s">
        <v>213</v>
      </c>
      <c r="C54" s="88">
        <v>0.35170236119999998</v>
      </c>
      <c r="D54" s="9" t="str">
        <f t="shared" si="6"/>
        <v>N/A</v>
      </c>
      <c r="E54" s="8">
        <v>0.36515754979999998</v>
      </c>
      <c r="F54" s="9" t="str">
        <f t="shared" si="7"/>
        <v>N/A</v>
      </c>
      <c r="G54" s="8">
        <v>0.36141410740000002</v>
      </c>
      <c r="H54" s="9" t="str">
        <f t="shared" si="8"/>
        <v>N/A</v>
      </c>
      <c r="I54" s="10">
        <v>3.8260000000000001</v>
      </c>
      <c r="J54" s="10">
        <v>-1.03</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17271888</v>
      </c>
      <c r="D6" s="9" t="str">
        <f>IF($B6="N/A","N/A",IF(C6&gt;15,"No",IF(C6&lt;-15,"No","Yes")))</f>
        <v>N/A</v>
      </c>
      <c r="E6" s="36">
        <v>18253835</v>
      </c>
      <c r="F6" s="9" t="str">
        <f>IF($B6="N/A","N/A",IF(E6&gt;15,"No",IF(E6&lt;-15,"No","Yes")))</f>
        <v>N/A</v>
      </c>
      <c r="G6" s="36">
        <v>19117217</v>
      </c>
      <c r="H6" s="9" t="str">
        <f>IF($B6="N/A","N/A",IF(G6&gt;15,"No",IF(G6&lt;-15,"No","Yes")))</f>
        <v>N/A</v>
      </c>
      <c r="I6" s="10">
        <v>5.6849999999999996</v>
      </c>
      <c r="J6" s="10">
        <v>4.7300000000000004</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4.4424790200000001E-2</v>
      </c>
      <c r="D9" s="9" t="str">
        <f t="shared" ref="D9:D15" si="1">IF($B9="N/A","N/A",IF(C9&gt;15,"No",IF(C9&lt;-15,"No","Yes")))</f>
        <v>N/A</v>
      </c>
      <c r="E9" s="8">
        <v>4.4127713399999997E-2</v>
      </c>
      <c r="F9" s="9" t="str">
        <f t="shared" ref="F9:F15" si="2">IF($B9="N/A","N/A",IF(E9&gt;15,"No",IF(E9&lt;-15,"No","Yes")))</f>
        <v>N/A</v>
      </c>
      <c r="G9" s="8">
        <v>4.0591682400000002E-2</v>
      </c>
      <c r="H9" s="9" t="str">
        <f t="shared" ref="H9:H15" si="3">IF($B9="N/A","N/A",IF(G9&gt;15,"No",IF(G9&lt;-15,"No","Yes")))</f>
        <v>N/A</v>
      </c>
      <c r="I9" s="10">
        <v>-0.66900000000000004</v>
      </c>
      <c r="J9" s="10">
        <v>-8.01</v>
      </c>
      <c r="K9" s="9" t="str">
        <f t="shared" si="0"/>
        <v>Yes</v>
      </c>
    </row>
    <row r="10" spans="1:11" x14ac:dyDescent="0.2">
      <c r="A10" s="89" t="s">
        <v>36</v>
      </c>
      <c r="B10" s="35" t="s">
        <v>213</v>
      </c>
      <c r="C10" s="88">
        <v>0</v>
      </c>
      <c r="D10" s="9" t="str">
        <f t="shared" si="1"/>
        <v>N/A</v>
      </c>
      <c r="E10" s="8">
        <v>0</v>
      </c>
      <c r="F10" s="9" t="str">
        <f t="shared" si="2"/>
        <v>N/A</v>
      </c>
      <c r="G10" s="8">
        <v>0</v>
      </c>
      <c r="H10" s="9" t="str">
        <f t="shared" si="3"/>
        <v>N/A</v>
      </c>
      <c r="I10" s="10" t="s">
        <v>1747</v>
      </c>
      <c r="J10" s="10" t="s">
        <v>1747</v>
      </c>
      <c r="K10" s="9" t="str">
        <f t="shared" si="0"/>
        <v>N/A</v>
      </c>
    </row>
    <row r="11" spans="1:11" x14ac:dyDescent="0.2">
      <c r="A11" s="89" t="s">
        <v>37</v>
      </c>
      <c r="B11" s="35" t="s">
        <v>213</v>
      </c>
      <c r="C11" s="88">
        <v>0</v>
      </c>
      <c r="D11" s="9" t="str">
        <f t="shared" si="1"/>
        <v>N/A</v>
      </c>
      <c r="E11" s="8">
        <v>0</v>
      </c>
      <c r="F11" s="9" t="str">
        <f t="shared" si="2"/>
        <v>N/A</v>
      </c>
      <c r="G11" s="8">
        <v>4.0092500000000003E-5</v>
      </c>
      <c r="H11" s="9" t="str">
        <f t="shared" si="3"/>
        <v>N/A</v>
      </c>
      <c r="I11" s="10" t="s">
        <v>1747</v>
      </c>
      <c r="J11" s="10" t="s">
        <v>1747</v>
      </c>
      <c r="K11" s="9" t="str">
        <f t="shared" si="0"/>
        <v>N/A</v>
      </c>
    </row>
    <row r="12" spans="1:11" x14ac:dyDescent="0.2">
      <c r="A12" s="89" t="s">
        <v>38</v>
      </c>
      <c r="B12" s="35" t="s">
        <v>213</v>
      </c>
      <c r="C12" s="88">
        <v>5.1570286E-2</v>
      </c>
      <c r="D12" s="9" t="str">
        <f t="shared" si="1"/>
        <v>N/A</v>
      </c>
      <c r="E12" s="8">
        <v>5.11806463E-2</v>
      </c>
      <c r="F12" s="9" t="str">
        <f t="shared" si="2"/>
        <v>N/A</v>
      </c>
      <c r="G12" s="8">
        <v>4.7416688800000002E-2</v>
      </c>
      <c r="H12" s="9" t="str">
        <f t="shared" si="3"/>
        <v>N/A</v>
      </c>
      <c r="I12" s="10">
        <v>-0.75600000000000001</v>
      </c>
      <c r="J12" s="10">
        <v>-7.35</v>
      </c>
      <c r="K12" s="9" t="str">
        <f t="shared" si="0"/>
        <v>Yes</v>
      </c>
    </row>
    <row r="13" spans="1:11" x14ac:dyDescent="0.2">
      <c r="A13" s="89" t="s">
        <v>866</v>
      </c>
      <c r="B13" s="35" t="s">
        <v>213</v>
      </c>
      <c r="C13" s="88">
        <v>0</v>
      </c>
      <c r="D13" s="9" t="str">
        <f t="shared" si="1"/>
        <v>N/A</v>
      </c>
      <c r="E13" s="8">
        <v>0</v>
      </c>
      <c r="F13" s="9" t="str">
        <f t="shared" si="2"/>
        <v>N/A</v>
      </c>
      <c r="G13" s="8">
        <v>0</v>
      </c>
      <c r="H13" s="9" t="str">
        <f t="shared" si="3"/>
        <v>N/A</v>
      </c>
      <c r="I13" s="10" t="s">
        <v>1747</v>
      </c>
      <c r="J13" s="10" t="s">
        <v>1747</v>
      </c>
      <c r="K13" s="9" t="str">
        <f t="shared" si="0"/>
        <v>N/A</v>
      </c>
    </row>
    <row r="14" spans="1:11" x14ac:dyDescent="0.2">
      <c r="A14" s="89" t="s">
        <v>867</v>
      </c>
      <c r="B14" s="35" t="s">
        <v>213</v>
      </c>
      <c r="C14" s="88">
        <v>0</v>
      </c>
      <c r="D14" s="9" t="str">
        <f t="shared" si="1"/>
        <v>N/A</v>
      </c>
      <c r="E14" s="8">
        <v>0</v>
      </c>
      <c r="F14" s="9" t="str">
        <f t="shared" si="2"/>
        <v>N/A</v>
      </c>
      <c r="G14" s="8">
        <v>1.0543900000000001E-5</v>
      </c>
      <c r="H14" s="9" t="str">
        <f t="shared" si="3"/>
        <v>N/A</v>
      </c>
      <c r="I14" s="10" t="s">
        <v>1747</v>
      </c>
      <c r="J14" s="10" t="s">
        <v>1747</v>
      </c>
      <c r="K14" s="9" t="str">
        <f t="shared" si="0"/>
        <v>N/A</v>
      </c>
    </row>
    <row r="15" spans="1:11" x14ac:dyDescent="0.2">
      <c r="A15" s="89" t="s">
        <v>161</v>
      </c>
      <c r="B15" s="35" t="s">
        <v>213</v>
      </c>
      <c r="C15" s="88">
        <v>68.510512574000003</v>
      </c>
      <c r="D15" s="9" t="str">
        <f t="shared" si="1"/>
        <v>N/A</v>
      </c>
      <c r="E15" s="8">
        <v>69.023139521000004</v>
      </c>
      <c r="F15" s="9" t="str">
        <f t="shared" si="2"/>
        <v>N/A</v>
      </c>
      <c r="G15" s="8">
        <v>68.888222589999998</v>
      </c>
      <c r="H15" s="9" t="str">
        <f t="shared" si="3"/>
        <v>N/A</v>
      </c>
      <c r="I15" s="10">
        <v>0.74819999999999998</v>
      </c>
      <c r="J15" s="10">
        <v>-0.19500000000000001</v>
      </c>
      <c r="K15" s="9" t="str">
        <f t="shared" si="0"/>
        <v>Yes</v>
      </c>
    </row>
    <row r="16" spans="1:11" x14ac:dyDescent="0.2">
      <c r="A16" s="89" t="s">
        <v>162</v>
      </c>
      <c r="B16" s="35" t="s">
        <v>246</v>
      </c>
      <c r="C16" s="88">
        <v>98.299085774999995</v>
      </c>
      <c r="D16" s="9" t="str">
        <f>IF($B16="N/A","N/A",IF(C16&gt;95,"Yes","No"))</f>
        <v>Yes</v>
      </c>
      <c r="E16" s="8">
        <v>98.381189487</v>
      </c>
      <c r="F16" s="9" t="str">
        <f>IF($B16="N/A","N/A",IF(E16&gt;95,"Yes","No"))</f>
        <v>Yes</v>
      </c>
      <c r="G16" s="8">
        <v>98.466753816999997</v>
      </c>
      <c r="H16" s="9" t="str">
        <f>IF($B16="N/A","N/A",IF(G16&gt;95,"Yes","No"))</f>
        <v>Yes</v>
      </c>
      <c r="I16" s="10">
        <v>8.3500000000000005E-2</v>
      </c>
      <c r="J16" s="10">
        <v>8.6999999999999994E-2</v>
      </c>
      <c r="K16" s="9" t="str">
        <f t="shared" ref="K16:K26" si="4">IF(J16="Div by 0", "N/A", IF(J16="N/A","N/A", IF(J16&gt;30, "No", IF(J16&lt;-30, "No", "Yes"))))</f>
        <v>Yes</v>
      </c>
    </row>
    <row r="17" spans="1:11" x14ac:dyDescent="0.2">
      <c r="A17" s="89" t="s">
        <v>868</v>
      </c>
      <c r="B17" s="60" t="s">
        <v>247</v>
      </c>
      <c r="C17" s="88">
        <v>29.839685158000002</v>
      </c>
      <c r="D17" s="9" t="str">
        <f>IF($B17="N/A","N/A",IF(C17&gt;90,"No",IF(C17&lt;50,"No","Yes")))</f>
        <v>No</v>
      </c>
      <c r="E17" s="8">
        <v>31.181710583000001</v>
      </c>
      <c r="F17" s="9" t="str">
        <f>IF($B17="N/A","N/A",IF(E17&gt;90,"No",IF(E17&lt;50,"No","Yes")))</f>
        <v>No</v>
      </c>
      <c r="G17" s="8">
        <v>31.879242674</v>
      </c>
      <c r="H17" s="9" t="str">
        <f>IF($B17="N/A","N/A",IF(G17&gt;90,"No",IF(G17&lt;50,"No","Yes")))</f>
        <v>No</v>
      </c>
      <c r="I17" s="10">
        <v>4.4969999999999999</v>
      </c>
      <c r="J17" s="10">
        <v>2.2370000000000001</v>
      </c>
      <c r="K17" s="9" t="str">
        <f t="shared" si="4"/>
        <v>Yes</v>
      </c>
    </row>
    <row r="18" spans="1:11" x14ac:dyDescent="0.2">
      <c r="A18" s="89" t="s">
        <v>869</v>
      </c>
      <c r="B18" s="60" t="s">
        <v>224</v>
      </c>
      <c r="C18" s="88">
        <v>55.856481932000001</v>
      </c>
      <c r="D18" s="9" t="str">
        <f t="shared" ref="D18:D23" si="5">IF($B18="N/A","N/A",IF(C18&gt;5,"No",IF(C18&lt;=0,"No","Yes")))</f>
        <v>No</v>
      </c>
      <c r="E18" s="8">
        <v>55.865312686000003</v>
      </c>
      <c r="F18" s="9" t="str">
        <f t="shared" ref="F18:F23" si="6">IF($B18="N/A","N/A",IF(E18&gt;5,"No",IF(E18&lt;=0,"No","Yes")))</f>
        <v>No</v>
      </c>
      <c r="G18" s="8">
        <v>56.449759397999998</v>
      </c>
      <c r="H18" s="9" t="str">
        <f t="shared" ref="H18:H23" si="7">IF($B18="N/A","N/A",IF(G18&gt;5,"No",IF(G18&lt;=0,"No","Yes")))</f>
        <v>No</v>
      </c>
      <c r="I18" s="10">
        <v>1.5800000000000002E-2</v>
      </c>
      <c r="J18" s="10">
        <v>1.046</v>
      </c>
      <c r="K18" s="9" t="str">
        <f t="shared" si="4"/>
        <v>Yes</v>
      </c>
    </row>
    <row r="19" spans="1:11" x14ac:dyDescent="0.2">
      <c r="A19" s="89" t="s">
        <v>870</v>
      </c>
      <c r="B19" s="60" t="s">
        <v>224</v>
      </c>
      <c r="C19" s="88">
        <v>3.1835662668000002</v>
      </c>
      <c r="D19" s="9" t="str">
        <f t="shared" si="5"/>
        <v>Yes</v>
      </c>
      <c r="E19" s="8">
        <v>2.7271912997999999</v>
      </c>
      <c r="F19" s="9" t="str">
        <f t="shared" si="6"/>
        <v>Yes</v>
      </c>
      <c r="G19" s="8">
        <v>2.3659196838000001</v>
      </c>
      <c r="H19" s="9" t="str">
        <f t="shared" si="7"/>
        <v>Yes</v>
      </c>
      <c r="I19" s="10">
        <v>-14.3</v>
      </c>
      <c r="J19" s="10">
        <v>-13.2</v>
      </c>
      <c r="K19" s="9" t="str">
        <f t="shared" si="4"/>
        <v>Yes</v>
      </c>
    </row>
    <row r="20" spans="1:11" x14ac:dyDescent="0.2">
      <c r="A20" s="89" t="s">
        <v>871</v>
      </c>
      <c r="B20" s="60" t="s">
        <v>224</v>
      </c>
      <c r="C20" s="88">
        <v>0.85100713949999995</v>
      </c>
      <c r="D20" s="9" t="str">
        <f t="shared" si="5"/>
        <v>Yes</v>
      </c>
      <c r="E20" s="8">
        <v>0.73915974370000004</v>
      </c>
      <c r="F20" s="9" t="str">
        <f t="shared" si="6"/>
        <v>Yes</v>
      </c>
      <c r="G20" s="8">
        <v>0.4357381098</v>
      </c>
      <c r="H20" s="9" t="str">
        <f t="shared" si="7"/>
        <v>Yes</v>
      </c>
      <c r="I20" s="10">
        <v>-13.1</v>
      </c>
      <c r="J20" s="10">
        <v>-41</v>
      </c>
      <c r="K20" s="9" t="str">
        <f t="shared" si="4"/>
        <v>No</v>
      </c>
    </row>
    <row r="21" spans="1:11" x14ac:dyDescent="0.2">
      <c r="A21" s="89" t="s">
        <v>872</v>
      </c>
      <c r="B21" s="35" t="s">
        <v>213</v>
      </c>
      <c r="C21" s="88">
        <v>8.5943123299999993E-2</v>
      </c>
      <c r="D21" s="9" t="str">
        <f t="shared" si="5"/>
        <v>N/A</v>
      </c>
      <c r="E21" s="8">
        <v>8.3122259000000004E-2</v>
      </c>
      <c r="F21" s="9" t="str">
        <f t="shared" si="6"/>
        <v>N/A</v>
      </c>
      <c r="G21" s="8">
        <v>8.0942743900000003E-2</v>
      </c>
      <c r="H21" s="9" t="str">
        <f t="shared" si="7"/>
        <v>N/A</v>
      </c>
      <c r="I21" s="10">
        <v>-3.28</v>
      </c>
      <c r="J21" s="10">
        <v>-2.62</v>
      </c>
      <c r="K21" s="9" t="str">
        <f t="shared" si="4"/>
        <v>Yes</v>
      </c>
    </row>
    <row r="22" spans="1:11" x14ac:dyDescent="0.2">
      <c r="A22" s="89" t="s">
        <v>1742</v>
      </c>
      <c r="B22" s="35" t="s">
        <v>213</v>
      </c>
      <c r="C22" s="88">
        <v>0</v>
      </c>
      <c r="D22" s="9" t="str">
        <f t="shared" si="5"/>
        <v>N/A</v>
      </c>
      <c r="E22" s="8">
        <v>0</v>
      </c>
      <c r="F22" s="9" t="str">
        <f t="shared" si="6"/>
        <v>N/A</v>
      </c>
      <c r="G22" s="8">
        <v>0</v>
      </c>
      <c r="H22" s="9" t="str">
        <f t="shared" si="7"/>
        <v>N/A</v>
      </c>
      <c r="I22" s="10" t="s">
        <v>1747</v>
      </c>
      <c r="J22" s="10" t="s">
        <v>1747</v>
      </c>
      <c r="K22" s="9" t="str">
        <f t="shared" si="4"/>
        <v>N/A</v>
      </c>
    </row>
    <row r="23" spans="1:11" x14ac:dyDescent="0.2">
      <c r="A23" s="89" t="s">
        <v>873</v>
      </c>
      <c r="B23" s="35" t="s">
        <v>213</v>
      </c>
      <c r="C23" s="88">
        <v>0</v>
      </c>
      <c r="D23" s="9" t="str">
        <f t="shared" si="5"/>
        <v>N/A</v>
      </c>
      <c r="E23" s="8">
        <v>1.150443E-4</v>
      </c>
      <c r="F23" s="9" t="str">
        <f t="shared" si="6"/>
        <v>N/A</v>
      </c>
      <c r="G23" s="8">
        <v>0</v>
      </c>
      <c r="H23" s="9" t="str">
        <f t="shared" si="7"/>
        <v>N/A</v>
      </c>
      <c r="I23" s="10" t="s">
        <v>1747</v>
      </c>
      <c r="J23" s="10">
        <v>-100</v>
      </c>
      <c r="K23" s="9" t="str">
        <f t="shared" si="4"/>
        <v>No</v>
      </c>
    </row>
    <row r="24" spans="1:11" x14ac:dyDescent="0.2">
      <c r="A24" s="89" t="s">
        <v>874</v>
      </c>
      <c r="B24" s="35" t="s">
        <v>232</v>
      </c>
      <c r="C24" s="88">
        <v>1.7232511002999999</v>
      </c>
      <c r="D24" s="9" t="str">
        <f>IF($B24="N/A","N/A",IF(C24&gt;10,"No",IF(C24&lt;1,"No","Yes")))</f>
        <v>Yes</v>
      </c>
      <c r="E24" s="8">
        <v>1.5612390491999999</v>
      </c>
      <c r="F24" s="9" t="str">
        <f>IF($B24="N/A","N/A",IF(E24&gt;10,"No",IF(E24&lt;1,"No","Yes")))</f>
        <v>Yes</v>
      </c>
      <c r="G24" s="8">
        <v>1.3968769617000001</v>
      </c>
      <c r="H24" s="9" t="str">
        <f>IF($B24="N/A","N/A",IF(G24&gt;10,"No",IF(G24&lt;1,"No","Yes")))</f>
        <v>Yes</v>
      </c>
      <c r="I24" s="10">
        <v>-9.4</v>
      </c>
      <c r="J24" s="10">
        <v>-10.5</v>
      </c>
      <c r="K24" s="9" t="str">
        <f t="shared" si="4"/>
        <v>Yes</v>
      </c>
    </row>
    <row r="25" spans="1:11" x14ac:dyDescent="0.2">
      <c r="A25" s="89" t="s">
        <v>875</v>
      </c>
      <c r="B25" s="92" t="s">
        <v>239</v>
      </c>
      <c r="C25" s="88">
        <v>2.5466295289000001</v>
      </c>
      <c r="D25" s="9" t="str">
        <f>IF($B25="N/A","N/A",IF(C25&gt;10,"No",IF(C25&lt;=0,"No","Yes")))</f>
        <v>Yes</v>
      </c>
      <c r="E25" s="8">
        <v>2.3886761330000001</v>
      </c>
      <c r="F25" s="9" t="str">
        <f>IF($B25="N/A","N/A",IF(E25&gt;10,"No",IF(E25&lt;=0,"No","Yes")))</f>
        <v>Yes</v>
      </c>
      <c r="G25" s="8">
        <v>2.2672337714999999</v>
      </c>
      <c r="H25" s="9" t="str">
        <f>IF($B25="N/A","N/A",IF(G25&gt;10,"No",IF(G25&lt;=0,"No","Yes")))</f>
        <v>Yes</v>
      </c>
      <c r="I25" s="10">
        <v>-6.2</v>
      </c>
      <c r="J25" s="10">
        <v>-5.08</v>
      </c>
      <c r="K25" s="9" t="str">
        <f t="shared" si="4"/>
        <v>Yes</v>
      </c>
    </row>
    <row r="26" spans="1:11" x14ac:dyDescent="0.2">
      <c r="A26" s="89" t="s">
        <v>876</v>
      </c>
      <c r="B26" s="60" t="s">
        <v>248</v>
      </c>
      <c r="C26" s="88">
        <v>0</v>
      </c>
      <c r="D26" s="9" t="str">
        <f>IF($B26="N/A","N/A",IF(C26&gt;=5,"No",IF(C26&lt;0,"No","Yes")))</f>
        <v>Yes</v>
      </c>
      <c r="E26" s="8">
        <v>0</v>
      </c>
      <c r="F26" s="9" t="str">
        <f>IF($B26="N/A","N/A",IF(E26&gt;=5,"No",IF(E26&lt;0,"No","Yes")))</f>
        <v>Yes</v>
      </c>
      <c r="G26" s="8">
        <v>0</v>
      </c>
      <c r="H26" s="9" t="str">
        <f>IF($B26="N/A","N/A",IF(G26&gt;=5,"No",IF(G26&lt;0,"No","Yes")))</f>
        <v>Yes</v>
      </c>
      <c r="I26" s="10" t="s">
        <v>1747</v>
      </c>
      <c r="J26" s="10" t="s">
        <v>1747</v>
      </c>
      <c r="K26" s="9" t="str">
        <f t="shared" si="4"/>
        <v>N/A</v>
      </c>
    </row>
    <row r="27" spans="1:11" x14ac:dyDescent="0.2">
      <c r="A27" s="89" t="s">
        <v>14</v>
      </c>
      <c r="B27" s="60" t="s">
        <v>249</v>
      </c>
      <c r="C27" s="88">
        <v>0.19985655299999999</v>
      </c>
      <c r="D27" s="9" t="str">
        <f>IF($B27="N/A","N/A",IF(C27&gt;15,"No",IF(C27&lt;=0,"No","Yes")))</f>
        <v>Yes</v>
      </c>
      <c r="E27" s="8">
        <v>0.2038804448</v>
      </c>
      <c r="F27" s="9" t="str">
        <f>IF($B27="N/A","N/A",IF(E27&gt;15,"No",IF(E27&lt;=0,"No","Yes")))</f>
        <v>Yes</v>
      </c>
      <c r="G27" s="8">
        <v>0.2169353416</v>
      </c>
      <c r="H27" s="9" t="str">
        <f>IF($B27="N/A","N/A",IF(G27&gt;15,"No",IF(G27&lt;=0,"No","Yes")))</f>
        <v>Yes</v>
      </c>
      <c r="I27" s="10">
        <v>2.0129999999999999</v>
      </c>
      <c r="J27" s="10">
        <v>6.4029999999999996</v>
      </c>
      <c r="K27" s="9" t="str">
        <f>IF(J27="Div by 0", "N/A", IF(J27="N/A","N/A", IF(J27&gt;30, "No", IF(J27&lt;-30, "No", "Yes"))))</f>
        <v>Yes</v>
      </c>
    </row>
    <row r="28" spans="1:11" x14ac:dyDescent="0.2">
      <c r="A28" s="89" t="s">
        <v>877</v>
      </c>
      <c r="B28" s="35" t="s">
        <v>213</v>
      </c>
      <c r="C28" s="91">
        <v>150.03053391</v>
      </c>
      <c r="D28" s="9" t="str">
        <f>IF($B28="N/A","N/A",IF(C28&gt;15,"No",IF(C28&lt;-15,"No","Yes")))</f>
        <v>N/A</v>
      </c>
      <c r="E28" s="37">
        <v>152.38077709000001</v>
      </c>
      <c r="F28" s="9" t="str">
        <f>IF($B28="N/A","N/A",IF(E28&gt;15,"No",IF(E28&lt;-15,"No","Yes")))</f>
        <v>N/A</v>
      </c>
      <c r="G28" s="37">
        <v>173.63341532000001</v>
      </c>
      <c r="H28" s="9" t="str">
        <f>IF($B28="N/A","N/A",IF(G28&gt;15,"No",IF(G28&lt;-15,"No","Yes")))</f>
        <v>N/A</v>
      </c>
      <c r="I28" s="10">
        <v>1.5669999999999999</v>
      </c>
      <c r="J28" s="10">
        <v>13.95</v>
      </c>
      <c r="K28" s="9" t="str">
        <f>IF(J28="Div by 0", "N/A", IF(J28="N/A","N/A", IF(J28&gt;30, "No", IF(J28&lt;-30, "No", "Yes"))))</f>
        <v>Yes</v>
      </c>
    </row>
    <row r="29" spans="1:11" x14ac:dyDescent="0.2">
      <c r="A29" s="89" t="s">
        <v>378</v>
      </c>
      <c r="B29" s="35" t="s">
        <v>250</v>
      </c>
      <c r="C29" s="88">
        <v>5.2509777737999999</v>
      </c>
      <c r="D29" s="9" t="str">
        <f>IF($B29="N/A","N/A",IF(C29&gt;35,"No",IF(C29&lt;10,"No","Yes")))</f>
        <v>No</v>
      </c>
      <c r="E29" s="8">
        <v>4.7542502712000001</v>
      </c>
      <c r="F29" s="9" t="str">
        <f>IF($B29="N/A","N/A",IF(E29&gt;35,"No",IF(E29&lt;10,"No","Yes")))</f>
        <v>No</v>
      </c>
      <c r="G29" s="8">
        <v>4.2354805095000003</v>
      </c>
      <c r="H29" s="9" t="str">
        <f>IF($B29="N/A","N/A",IF(G29&gt;35,"No",IF(G29&lt;10,"No","Yes")))</f>
        <v>No</v>
      </c>
      <c r="I29" s="10">
        <v>-9.4600000000000009</v>
      </c>
      <c r="J29" s="10">
        <v>-10.9</v>
      </c>
      <c r="K29" s="9" t="str">
        <f t="shared" ref="K29:K54" si="8">IF(J29="Div by 0", "N/A", IF(J29="N/A","N/A", IF(J29&gt;30, "No", IF(J29&lt;-30, "No", "Yes"))))</f>
        <v>Yes</v>
      </c>
    </row>
    <row r="30" spans="1:11" x14ac:dyDescent="0.2">
      <c r="A30" s="89" t="s">
        <v>379</v>
      </c>
      <c r="B30" s="35" t="s">
        <v>251</v>
      </c>
      <c r="C30" s="88">
        <v>13.842858407</v>
      </c>
      <c r="D30" s="9" t="str">
        <f>IF($B30="N/A","N/A",IF(C30&gt;20,"No",IF(C30&lt;2,"No","Yes")))</f>
        <v>Yes</v>
      </c>
      <c r="E30" s="8">
        <v>14.807343224</v>
      </c>
      <c r="F30" s="9" t="str">
        <f>IF($B30="N/A","N/A",IF(E30&gt;20,"No",IF(E30&lt;2,"No","Yes")))</f>
        <v>Yes</v>
      </c>
      <c r="G30" s="8">
        <v>15.112503038</v>
      </c>
      <c r="H30" s="9" t="str">
        <f>IF($B30="N/A","N/A",IF(G30&gt;20,"No",IF(G30&lt;2,"No","Yes")))</f>
        <v>Yes</v>
      </c>
      <c r="I30" s="10">
        <v>6.9669999999999996</v>
      </c>
      <c r="J30" s="10">
        <v>2.0609999999999999</v>
      </c>
      <c r="K30" s="9" t="str">
        <f t="shared" si="8"/>
        <v>Yes</v>
      </c>
    </row>
    <row r="31" spans="1:11" x14ac:dyDescent="0.2">
      <c r="A31" s="89" t="s">
        <v>380</v>
      </c>
      <c r="B31" s="35" t="s">
        <v>252</v>
      </c>
      <c r="C31" s="88">
        <v>0</v>
      </c>
      <c r="D31" s="9" t="str">
        <f>IF($B31="N/A","N/A",IF(C31&gt;8,"No",IF(C31&lt;0.5,"No","Yes")))</f>
        <v>No</v>
      </c>
      <c r="E31" s="8">
        <v>0</v>
      </c>
      <c r="F31" s="9" t="str">
        <f>IF($B31="N/A","N/A",IF(E31&gt;8,"No",IF(E31&lt;0.5,"No","Yes")))</f>
        <v>No</v>
      </c>
      <c r="G31" s="8">
        <v>0</v>
      </c>
      <c r="H31" s="9" t="str">
        <f>IF($B31="N/A","N/A",IF(G31&gt;8,"No",IF(G31&lt;0.5,"No","Yes")))</f>
        <v>No</v>
      </c>
      <c r="I31" s="10" t="s">
        <v>1747</v>
      </c>
      <c r="J31" s="10" t="s">
        <v>1747</v>
      </c>
      <c r="K31" s="9" t="str">
        <f t="shared" si="8"/>
        <v>N/A</v>
      </c>
    </row>
    <row r="32" spans="1:11" x14ac:dyDescent="0.2">
      <c r="A32" s="89" t="s">
        <v>381</v>
      </c>
      <c r="B32" s="35" t="s">
        <v>253</v>
      </c>
      <c r="C32" s="88">
        <v>1.4796471583999999</v>
      </c>
      <c r="D32" s="9" t="str">
        <f>IF($B32="N/A","N/A",IF(C32&gt;25,"No",IF(C32&lt;3,"No","Yes")))</f>
        <v>No</v>
      </c>
      <c r="E32" s="8">
        <v>1.4187210523</v>
      </c>
      <c r="F32" s="9" t="str">
        <f>IF($B32="N/A","N/A",IF(E32&gt;25,"No",IF(E32&lt;3,"No","Yes")))</f>
        <v>No</v>
      </c>
      <c r="G32" s="8">
        <v>1.3576505408999999</v>
      </c>
      <c r="H32" s="9" t="str">
        <f>IF($B32="N/A","N/A",IF(G32&gt;25,"No",IF(G32&lt;3,"No","Yes")))</f>
        <v>No</v>
      </c>
      <c r="I32" s="10">
        <v>-4.12</v>
      </c>
      <c r="J32" s="10">
        <v>-4.3</v>
      </c>
      <c r="K32" s="9" t="str">
        <f t="shared" si="8"/>
        <v>Yes</v>
      </c>
    </row>
    <row r="33" spans="1:11" x14ac:dyDescent="0.2">
      <c r="A33" s="89" t="s">
        <v>382</v>
      </c>
      <c r="B33" s="35" t="s">
        <v>254</v>
      </c>
      <c r="C33" s="88">
        <v>0.40733821339999998</v>
      </c>
      <c r="D33" s="9" t="str">
        <f>IF($B33="N/A","N/A",IF(C33&gt;25,"No",IF(C33&lt;2,"No","Yes")))</f>
        <v>No</v>
      </c>
      <c r="E33" s="8">
        <v>0.36636137009999997</v>
      </c>
      <c r="F33" s="9" t="str">
        <f>IF($B33="N/A","N/A",IF(E33&gt;25,"No",IF(E33&lt;2,"No","Yes")))</f>
        <v>No</v>
      </c>
      <c r="G33" s="8">
        <v>0.40160657280000001</v>
      </c>
      <c r="H33" s="9" t="str">
        <f>IF($B33="N/A","N/A",IF(G33&gt;25,"No",IF(G33&lt;2,"No","Yes")))</f>
        <v>No</v>
      </c>
      <c r="I33" s="10">
        <v>-10.1</v>
      </c>
      <c r="J33" s="10">
        <v>9.6199999999999992</v>
      </c>
      <c r="K33" s="9" t="str">
        <f t="shared" si="8"/>
        <v>Yes</v>
      </c>
    </row>
    <row r="34" spans="1:11" x14ac:dyDescent="0.2">
      <c r="A34" s="89" t="s">
        <v>383</v>
      </c>
      <c r="B34" s="35" t="s">
        <v>255</v>
      </c>
      <c r="C34" s="88">
        <v>12.376191879</v>
      </c>
      <c r="D34" s="9" t="str">
        <f>IF($B34="N/A","N/A",IF(C34&gt;25,"No",IF(C34&lt;=0,"No","Yes")))</f>
        <v>Yes</v>
      </c>
      <c r="E34" s="8">
        <v>12.361747545</v>
      </c>
      <c r="F34" s="9" t="str">
        <f>IF($B34="N/A","N/A",IF(E34&gt;25,"No",IF(E34&lt;=0,"No","Yes")))</f>
        <v>Yes</v>
      </c>
      <c r="G34" s="8">
        <v>13.047061190999999</v>
      </c>
      <c r="H34" s="9" t="str">
        <f>IF($B34="N/A","N/A",IF(G34&gt;25,"No",IF(G34&lt;=0,"No","Yes")))</f>
        <v>Yes</v>
      </c>
      <c r="I34" s="10">
        <v>-0.11700000000000001</v>
      </c>
      <c r="J34" s="10">
        <v>5.5439999999999996</v>
      </c>
      <c r="K34" s="9" t="str">
        <f t="shared" si="8"/>
        <v>Yes</v>
      </c>
    </row>
    <row r="35" spans="1:11" x14ac:dyDescent="0.2">
      <c r="A35" s="89" t="s">
        <v>384</v>
      </c>
      <c r="B35" s="35" t="s">
        <v>256</v>
      </c>
      <c r="C35" s="88">
        <v>4.2747034950999998</v>
      </c>
      <c r="D35" s="9" t="str">
        <f>IF($B35="N/A","N/A",IF(C35&gt;20,"No",IF(C35&lt;4,"No","Yes")))</f>
        <v>Yes</v>
      </c>
      <c r="E35" s="8">
        <v>3.7569091646000001</v>
      </c>
      <c r="F35" s="9" t="str">
        <f>IF($B35="N/A","N/A",IF(E35&gt;20,"No",IF(E35&lt;4,"No","Yes")))</f>
        <v>No</v>
      </c>
      <c r="G35" s="8">
        <v>3.4113595091</v>
      </c>
      <c r="H35" s="9" t="str">
        <f>IF($B35="N/A","N/A",IF(G35&gt;20,"No",IF(G35&lt;4,"No","Yes")))</f>
        <v>No</v>
      </c>
      <c r="I35" s="10">
        <v>-12.1</v>
      </c>
      <c r="J35" s="10">
        <v>-9.1999999999999993</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6.8255884938999998</v>
      </c>
      <c r="D37" s="9" t="str">
        <f>IF($B37="N/A","N/A",IF(C37&gt;=25,"No",IF(C37&lt;0,"No","Yes")))</f>
        <v>Yes</v>
      </c>
      <c r="E37" s="8">
        <v>6.9042039658999999</v>
      </c>
      <c r="F37" s="9" t="str">
        <f>IF($B37="N/A","N/A",IF(E37&gt;=25,"No",IF(E37&lt;0,"No","Yes")))</f>
        <v>Yes</v>
      </c>
      <c r="G37" s="8">
        <v>6.5007736219999996</v>
      </c>
      <c r="H37" s="9" t="str">
        <f>IF($B37="N/A","N/A",IF(G37&gt;=25,"No",IF(G37&lt;0,"No","Yes")))</f>
        <v>Yes</v>
      </c>
      <c r="I37" s="10">
        <v>1.1519999999999999</v>
      </c>
      <c r="J37" s="10">
        <v>-5.84</v>
      </c>
      <c r="K37" s="9" t="str">
        <f t="shared" si="8"/>
        <v>Yes</v>
      </c>
    </row>
    <row r="38" spans="1:11" x14ac:dyDescent="0.2">
      <c r="A38" s="89" t="s">
        <v>387</v>
      </c>
      <c r="B38" s="35" t="s">
        <v>221</v>
      </c>
      <c r="C38" s="88">
        <v>2.6488881817999999</v>
      </c>
      <c r="D38" s="9" t="str">
        <f>IF($B38="N/A","N/A",IF(C38&gt;3,"Yes","No"))</f>
        <v>No</v>
      </c>
      <c r="E38" s="8">
        <v>2.6980522174999999</v>
      </c>
      <c r="F38" s="9" t="str">
        <f>IF($B38="N/A","N/A",IF(E38&gt;3,"Yes","No"))</f>
        <v>No</v>
      </c>
      <c r="G38" s="8">
        <v>2.7216095312999999</v>
      </c>
      <c r="H38" s="9" t="str">
        <f>IF($B38="N/A","N/A",IF(G38&gt;3,"Yes","No"))</f>
        <v>No</v>
      </c>
      <c r="I38" s="10">
        <v>1.8560000000000001</v>
      </c>
      <c r="J38" s="10">
        <v>0.87309999999999999</v>
      </c>
      <c r="K38" s="9" t="str">
        <f t="shared" si="8"/>
        <v>Yes</v>
      </c>
    </row>
    <row r="39" spans="1:11" x14ac:dyDescent="0.2">
      <c r="A39" s="89" t="s">
        <v>388</v>
      </c>
      <c r="B39" s="35" t="s">
        <v>220</v>
      </c>
      <c r="C39" s="88">
        <v>0.2187137851</v>
      </c>
      <c r="D39" s="9" t="str">
        <f>IF($B39="N/A","N/A",IF(C39&gt;1,"Yes","No"))</f>
        <v>No</v>
      </c>
      <c r="E39" s="8">
        <v>0.22367354589999999</v>
      </c>
      <c r="F39" s="9" t="str">
        <f>IF($B39="N/A","N/A",IF(E39&gt;1,"Yes","No"))</f>
        <v>No</v>
      </c>
      <c r="G39" s="8">
        <v>0.45718474609999998</v>
      </c>
      <c r="H39" s="9" t="str">
        <f>IF($B39="N/A","N/A",IF(G39&gt;1,"Yes","No"))</f>
        <v>No</v>
      </c>
      <c r="I39" s="10">
        <v>2.2679999999999998</v>
      </c>
      <c r="J39" s="10">
        <v>104.4</v>
      </c>
      <c r="K39" s="9" t="str">
        <f t="shared" si="8"/>
        <v>No</v>
      </c>
    </row>
    <row r="40" spans="1:11" x14ac:dyDescent="0.2">
      <c r="A40" s="89" t="s">
        <v>389</v>
      </c>
      <c r="B40" s="35" t="s">
        <v>213</v>
      </c>
      <c r="C40" s="88">
        <v>1.679029E-4</v>
      </c>
      <c r="D40" s="9" t="str">
        <f>IF($B40="N/A","N/A",IF(C40&gt;15,"No",IF(C40&lt;-15,"No","Yes")))</f>
        <v>N/A</v>
      </c>
      <c r="E40" s="8">
        <v>0</v>
      </c>
      <c r="F40" s="9" t="str">
        <f>IF($B40="N/A","N/A",IF(E40&gt;15,"No",IF(E40&lt;-15,"No","Yes")))</f>
        <v>N/A</v>
      </c>
      <c r="G40" s="8">
        <v>0</v>
      </c>
      <c r="H40" s="9" t="str">
        <f>IF($B40="N/A","N/A",IF(G40&gt;15,"No",IF(G40&lt;-15,"No","Yes")))</f>
        <v>N/A</v>
      </c>
      <c r="I40" s="10">
        <v>-100</v>
      </c>
      <c r="J40" s="10" t="s">
        <v>1747</v>
      </c>
      <c r="K40" s="9" t="str">
        <f t="shared" si="8"/>
        <v>N/A</v>
      </c>
    </row>
    <row r="41" spans="1:11" x14ac:dyDescent="0.2">
      <c r="A41" s="89" t="s">
        <v>390</v>
      </c>
      <c r="B41" s="35" t="s">
        <v>213</v>
      </c>
      <c r="C41" s="88">
        <v>4.0852511299999998E-2</v>
      </c>
      <c r="D41" s="9" t="str">
        <f>IF($B41="N/A","N/A",IF(C41&gt;15,"No",IF(C41&lt;-15,"No","Yes")))</f>
        <v>N/A</v>
      </c>
      <c r="E41" s="8">
        <v>3.8939762500000002E-2</v>
      </c>
      <c r="F41" s="9" t="str">
        <f>IF($B41="N/A","N/A",IF(E41&gt;15,"No",IF(E41&lt;-15,"No","Yes")))</f>
        <v>N/A</v>
      </c>
      <c r="G41" s="8">
        <v>3.6338971300000002E-2</v>
      </c>
      <c r="H41" s="9" t="str">
        <f>IF($B41="N/A","N/A",IF(G41&gt;15,"No",IF(G41&lt;-15,"No","Yes")))</f>
        <v>N/A</v>
      </c>
      <c r="I41" s="10">
        <v>-4.68</v>
      </c>
      <c r="J41" s="10">
        <v>-6.68</v>
      </c>
      <c r="K41" s="9" t="str">
        <f t="shared" si="8"/>
        <v>Yes</v>
      </c>
    </row>
    <row r="42" spans="1:11" x14ac:dyDescent="0.2">
      <c r="A42" s="89" t="s">
        <v>391</v>
      </c>
      <c r="B42" s="35" t="s">
        <v>259</v>
      </c>
      <c r="C42" s="88">
        <v>6.7898020181999996</v>
      </c>
      <c r="D42" s="9" t="str">
        <f>IF($B42="N/A","N/A",IF(C42&gt;0,"Yes","No"))</f>
        <v>Yes</v>
      </c>
      <c r="E42" s="8">
        <v>6.8795351771000002</v>
      </c>
      <c r="F42" s="9" t="str">
        <f>IF($B42="N/A","N/A",IF(E42&gt;0,"Yes","No"))</f>
        <v>Yes</v>
      </c>
      <c r="G42" s="8">
        <v>6.6707826772000001</v>
      </c>
      <c r="H42" s="9" t="str">
        <f>IF($B42="N/A","N/A",IF(G42&gt;0,"Yes","No"))</f>
        <v>Yes</v>
      </c>
      <c r="I42" s="10">
        <v>1.3220000000000001</v>
      </c>
      <c r="J42" s="10">
        <v>-3.03</v>
      </c>
      <c r="K42" s="9" t="str">
        <f t="shared" si="8"/>
        <v>Yes</v>
      </c>
    </row>
    <row r="43" spans="1:11" x14ac:dyDescent="0.2">
      <c r="A43" s="89" t="s">
        <v>392</v>
      </c>
      <c r="B43" s="35" t="s">
        <v>259</v>
      </c>
      <c r="C43" s="88">
        <v>4.7447042299999999E-2</v>
      </c>
      <c r="D43" s="9" t="str">
        <f>IF($B43="N/A","N/A",IF(C43&gt;0,"Yes","No"))</f>
        <v>Yes</v>
      </c>
      <c r="E43" s="8">
        <v>4.4144148299999998E-2</v>
      </c>
      <c r="F43" s="9" t="str">
        <f>IF($B43="N/A","N/A",IF(E43&gt;0,"Yes","No"))</f>
        <v>Yes</v>
      </c>
      <c r="G43" s="8">
        <v>4.7763228300000002E-2</v>
      </c>
      <c r="H43" s="9" t="str">
        <f>IF($B43="N/A","N/A",IF(G43&gt;0,"Yes","No"))</f>
        <v>Yes</v>
      </c>
      <c r="I43" s="10">
        <v>-6.96</v>
      </c>
      <c r="J43" s="10">
        <v>8.1980000000000004</v>
      </c>
      <c r="K43" s="9" t="str">
        <f t="shared" si="8"/>
        <v>Yes</v>
      </c>
    </row>
    <row r="44" spans="1:11" x14ac:dyDescent="0.2">
      <c r="A44" s="89" t="s">
        <v>393</v>
      </c>
      <c r="B44" s="35" t="s">
        <v>259</v>
      </c>
      <c r="C44" s="88">
        <v>5.2628872999999996E-3</v>
      </c>
      <c r="D44" s="9" t="str">
        <f>IF($B44="N/A","N/A",IF(C44&gt;0,"Yes","No"))</f>
        <v>Yes</v>
      </c>
      <c r="E44" s="8">
        <v>5.8069988999999997E-3</v>
      </c>
      <c r="F44" s="9" t="str">
        <f>IF($B44="N/A","N/A",IF(E44&gt;0,"Yes","No"))</f>
        <v>Yes</v>
      </c>
      <c r="G44" s="8">
        <v>4.9431880999999999E-3</v>
      </c>
      <c r="H44" s="9" t="str">
        <f>IF($B44="N/A","N/A",IF(G44&gt;0,"Yes","No"))</f>
        <v>Yes</v>
      </c>
      <c r="I44" s="10">
        <v>10.34</v>
      </c>
      <c r="J44" s="10">
        <v>-14.9</v>
      </c>
      <c r="K44" s="9" t="str">
        <f t="shared" si="8"/>
        <v>Yes</v>
      </c>
    </row>
    <row r="45" spans="1:11" x14ac:dyDescent="0.2">
      <c r="A45" s="89" t="s">
        <v>394</v>
      </c>
      <c r="B45" s="35" t="s">
        <v>220</v>
      </c>
      <c r="C45" s="88">
        <v>5.7301494776000004</v>
      </c>
      <c r="D45" s="9" t="str">
        <f>IF($B45="N/A","N/A",IF(C45&gt;1,"Yes","No"))</f>
        <v>Yes</v>
      </c>
      <c r="E45" s="8">
        <v>6.0688781288999998</v>
      </c>
      <c r="F45" s="9" t="str">
        <f>IF($B45="N/A","N/A",IF(E45&gt;1,"Yes","No"))</f>
        <v>Yes</v>
      </c>
      <c r="G45" s="8">
        <v>5.9075701238000002</v>
      </c>
      <c r="H45" s="9" t="str">
        <f>IF($B45="N/A","N/A",IF(G45&gt;1,"Yes","No"))</f>
        <v>Yes</v>
      </c>
      <c r="I45" s="10">
        <v>5.9109999999999996</v>
      </c>
      <c r="J45" s="10">
        <v>-2.66</v>
      </c>
      <c r="K45" s="9" t="str">
        <f t="shared" si="8"/>
        <v>Yes</v>
      </c>
    </row>
    <row r="46" spans="1:11" x14ac:dyDescent="0.2">
      <c r="A46" s="89" t="s">
        <v>395</v>
      </c>
      <c r="B46" s="35" t="s">
        <v>259</v>
      </c>
      <c r="C46" s="88">
        <v>4.3087356700000003E-2</v>
      </c>
      <c r="D46" s="9" t="str">
        <f>IF($B46="N/A","N/A",IF(C46&gt;0,"Yes","No"))</f>
        <v>Yes</v>
      </c>
      <c r="E46" s="8">
        <v>4.10434301E-2</v>
      </c>
      <c r="F46" s="9" t="str">
        <f>IF($B46="N/A","N/A",IF(E46&gt;0,"Yes","No"))</f>
        <v>Yes</v>
      </c>
      <c r="G46" s="8">
        <v>3.9639660899999998E-2</v>
      </c>
      <c r="H46" s="9" t="str">
        <f>IF($B46="N/A","N/A",IF(G46&gt;0,"Yes","No"))</f>
        <v>Yes</v>
      </c>
      <c r="I46" s="10">
        <v>-4.74</v>
      </c>
      <c r="J46" s="10">
        <v>-3.42</v>
      </c>
      <c r="K46" s="9" t="str">
        <f t="shared" si="8"/>
        <v>Yes</v>
      </c>
    </row>
    <row r="47" spans="1:11" x14ac:dyDescent="0.2">
      <c r="A47" s="89" t="s">
        <v>396</v>
      </c>
      <c r="B47" s="35" t="s">
        <v>213</v>
      </c>
      <c r="C47" s="88">
        <v>4.7944961199999997E-2</v>
      </c>
      <c r="D47" s="9" t="str">
        <f>IF($B47="N/A","N/A",IF(C47&gt;15,"No",IF(C47&lt;-15,"No","Yes")))</f>
        <v>N/A</v>
      </c>
      <c r="E47" s="8">
        <v>4.0605165999999998E-2</v>
      </c>
      <c r="F47" s="9" t="str">
        <f>IF($B47="N/A","N/A",IF(E47&gt;15,"No",IF(E47&lt;-15,"No","Yes")))</f>
        <v>N/A</v>
      </c>
      <c r="G47" s="8">
        <v>3.6982370399999999E-2</v>
      </c>
      <c r="H47" s="9" t="str">
        <f>IF($B47="N/A","N/A",IF(G47&gt;15,"No",IF(G47&lt;-15,"No","Yes")))</f>
        <v>N/A</v>
      </c>
      <c r="I47" s="10">
        <v>-15.3</v>
      </c>
      <c r="J47" s="10">
        <v>-8.92</v>
      </c>
      <c r="K47" s="9" t="str">
        <f t="shared" si="8"/>
        <v>Yes</v>
      </c>
    </row>
    <row r="48" spans="1:11" x14ac:dyDescent="0.2">
      <c r="A48" s="89" t="s">
        <v>397</v>
      </c>
      <c r="B48" s="35" t="s">
        <v>213</v>
      </c>
      <c r="C48" s="88">
        <v>0.1885954795</v>
      </c>
      <c r="D48" s="9" t="str">
        <f>IF($B48="N/A","N/A",IF(C48&gt;15,"No",IF(C48&lt;-15,"No","Yes")))</f>
        <v>N/A</v>
      </c>
      <c r="E48" s="8">
        <v>0.1831834242</v>
      </c>
      <c r="F48" s="9" t="str">
        <f>IF($B48="N/A","N/A",IF(E48&gt;15,"No",IF(E48&lt;-15,"No","Yes")))</f>
        <v>N/A</v>
      </c>
      <c r="G48" s="8">
        <v>0.17627042679999999</v>
      </c>
      <c r="H48" s="9" t="str">
        <f>IF($B48="N/A","N/A",IF(G48&gt;15,"No",IF(G48&lt;-15,"No","Yes")))</f>
        <v>N/A</v>
      </c>
      <c r="I48" s="10">
        <v>-2.87</v>
      </c>
      <c r="J48" s="10">
        <v>-3.77</v>
      </c>
      <c r="K48" s="9" t="str">
        <f t="shared" si="8"/>
        <v>Yes</v>
      </c>
    </row>
    <row r="49" spans="1:11" x14ac:dyDescent="0.2">
      <c r="A49" s="89" t="s">
        <v>398</v>
      </c>
      <c r="B49" s="35" t="s">
        <v>213</v>
      </c>
      <c r="C49" s="88">
        <v>1.4167472601</v>
      </c>
      <c r="D49" s="9" t="str">
        <f>IF($B49="N/A","N/A",IF(C49&gt;15,"No",IF(C49&lt;-15,"No","Yes")))</f>
        <v>N/A</v>
      </c>
      <c r="E49" s="8">
        <v>1.3418659694999999</v>
      </c>
      <c r="F49" s="9" t="str">
        <f>IF($B49="N/A","N/A",IF(E49&gt;15,"No",IF(E49&lt;-15,"No","Yes")))</f>
        <v>N/A</v>
      </c>
      <c r="G49" s="8">
        <v>1.2803798796000001</v>
      </c>
      <c r="H49" s="9" t="str">
        <f>IF($B49="N/A","N/A",IF(G49&gt;15,"No",IF(G49&lt;-15,"No","Yes")))</f>
        <v>N/A</v>
      </c>
      <c r="I49" s="10">
        <v>-5.29</v>
      </c>
      <c r="J49" s="10">
        <v>-4.58</v>
      </c>
      <c r="K49" s="9" t="str">
        <f t="shared" si="8"/>
        <v>Yes</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13.350845026</v>
      </c>
      <c r="D51" s="9" t="str">
        <f>IF($B51="N/A","N/A",IF(C51&gt;15,"No",IF(C51&lt;-15,"No","Yes")))</f>
        <v>N/A</v>
      </c>
      <c r="E51" s="8">
        <v>12.883024306999999</v>
      </c>
      <c r="F51" s="9" t="str">
        <f>IF($B51="N/A","N/A",IF(E51&gt;15,"No",IF(E51&lt;-15,"No","Yes")))</f>
        <v>N/A</v>
      </c>
      <c r="G51" s="8">
        <v>12.982815437999999</v>
      </c>
      <c r="H51" s="9" t="str">
        <f>IF($B51="N/A","N/A",IF(G51&gt;15,"No",IF(G51&lt;-15,"No","Yes")))</f>
        <v>N/A</v>
      </c>
      <c r="I51" s="10">
        <v>-3.5</v>
      </c>
      <c r="J51" s="10">
        <v>0.77459999999999996</v>
      </c>
      <c r="K51" s="9" t="str">
        <f t="shared" si="8"/>
        <v>Yes</v>
      </c>
    </row>
    <row r="52" spans="1:11" x14ac:dyDescent="0.2">
      <c r="A52" s="89" t="s">
        <v>401</v>
      </c>
      <c r="B52" s="35" t="s">
        <v>220</v>
      </c>
      <c r="C52" s="88">
        <v>9.6524305854999994</v>
      </c>
      <c r="D52" s="9" t="str">
        <f>IF($B52="N/A","N/A",IF(C52&gt;1,"Yes","No"))</f>
        <v>Yes</v>
      </c>
      <c r="E52" s="8">
        <v>9.8360426726999997</v>
      </c>
      <c r="F52" s="9" t="str">
        <f>IF($B52="N/A","N/A",IF(E52&gt;1,"Yes","No"))</f>
        <v>Yes</v>
      </c>
      <c r="G52" s="8">
        <v>10.306866318000001</v>
      </c>
      <c r="H52" s="9" t="str">
        <f>IF($B52="N/A","N/A",IF(G52&gt;1,"Yes","No"))</f>
        <v>Yes</v>
      </c>
      <c r="I52" s="10">
        <v>1.9019999999999999</v>
      </c>
      <c r="J52" s="10">
        <v>4.7869999999999999</v>
      </c>
      <c r="K52" s="9" t="str">
        <f t="shared" si="8"/>
        <v>Yes</v>
      </c>
    </row>
    <row r="53" spans="1:11" x14ac:dyDescent="0.2">
      <c r="A53" s="89" t="s">
        <v>402</v>
      </c>
      <c r="B53" s="35" t="s">
        <v>259</v>
      </c>
      <c r="C53" s="88">
        <v>15.361053754</v>
      </c>
      <c r="D53" s="9" t="str">
        <f>IF($B53="N/A","N/A",IF(C53&gt;0,"Yes","No"))</f>
        <v>Yes</v>
      </c>
      <c r="E53" s="8">
        <v>15.344611146</v>
      </c>
      <c r="F53" s="9" t="str">
        <f>IF($B53="N/A","N/A",IF(E53&gt;0,"Yes","No"))</f>
        <v>Yes</v>
      </c>
      <c r="G53" s="8">
        <v>15.26438184</v>
      </c>
      <c r="H53" s="9" t="str">
        <f>IF($B53="N/A","N/A",IF(G53&gt;0,"Yes","No"))</f>
        <v>Yes</v>
      </c>
      <c r="I53" s="10">
        <v>-0.107</v>
      </c>
      <c r="J53" s="10">
        <v>-0.52300000000000002</v>
      </c>
      <c r="K53" s="9" t="str">
        <f t="shared" si="8"/>
        <v>Yes</v>
      </c>
    </row>
    <row r="54" spans="1:11" x14ac:dyDescent="0.2">
      <c r="A54" s="89" t="s">
        <v>403</v>
      </c>
      <c r="B54" s="35" t="s">
        <v>260</v>
      </c>
      <c r="C54" s="88">
        <v>7.0635010000000005E-4</v>
      </c>
      <c r="D54" s="9" t="str">
        <f>IF($B54="N/A","N/A",IF(C54&gt;=1,"No",IF(C54&lt;0,"No","Yes")))</f>
        <v>Yes</v>
      </c>
      <c r="E54" s="8">
        <v>1.0573121E-3</v>
      </c>
      <c r="F54" s="9" t="str">
        <f>IF($B54="N/A","N/A",IF(E54&gt;=1,"No",IF(E54&lt;0,"No","Yes")))</f>
        <v>Yes</v>
      </c>
      <c r="G54" s="8">
        <v>3.6616199999999997E-5</v>
      </c>
      <c r="H54" s="9" t="str">
        <f>IF($B54="N/A","N/A",IF(G54&gt;=1,"No",IF(G54&lt;0,"No","Yes")))</f>
        <v>Yes</v>
      </c>
      <c r="I54" s="10">
        <v>49.69</v>
      </c>
      <c r="J54" s="10">
        <v>-96.5</v>
      </c>
      <c r="K54" s="9" t="str">
        <f t="shared" si="8"/>
        <v>No</v>
      </c>
    </row>
    <row r="55" spans="1:11" x14ac:dyDescent="0.2">
      <c r="A55" s="89" t="s">
        <v>878</v>
      </c>
      <c r="B55" s="35" t="s">
        <v>213</v>
      </c>
      <c r="C55" s="91">
        <v>110.81398385999999</v>
      </c>
      <c r="D55" s="9" t="str">
        <f>IF($B55="N/A","N/A",IF(C55&gt;15,"No",IF(C55&lt;-15,"No","Yes")))</f>
        <v>N/A</v>
      </c>
      <c r="E55" s="37">
        <v>110.7581569</v>
      </c>
      <c r="F55" s="9" t="str">
        <f>IF($B55="N/A","N/A",IF(E55&gt;15,"No",IF(E55&lt;-15,"No","Yes")))</f>
        <v>N/A</v>
      </c>
      <c r="G55" s="37">
        <v>111.25019442</v>
      </c>
      <c r="H55" s="9" t="str">
        <f>IF($B55="N/A","N/A",IF(G55&gt;15,"No",IF(G55&lt;-15,"No","Yes")))</f>
        <v>N/A</v>
      </c>
      <c r="I55" s="10">
        <v>-0.05</v>
      </c>
      <c r="J55" s="10">
        <v>0.44419999999999998</v>
      </c>
      <c r="K55" s="9" t="str">
        <f t="shared" ref="K55:K74" si="9">IF(J55="Div by 0", "N/A", IF(J55="N/A","N/A", IF(J55&gt;30, "No", IF(J55&lt;-30, "No", "Yes"))))</f>
        <v>Yes</v>
      </c>
    </row>
    <row r="56" spans="1:11" x14ac:dyDescent="0.2">
      <c r="A56" s="89" t="s">
        <v>879</v>
      </c>
      <c r="B56" s="35" t="s">
        <v>261</v>
      </c>
      <c r="C56" s="91">
        <v>81.385242512000005</v>
      </c>
      <c r="D56" s="9" t="str">
        <f>IF($B56="N/A","N/A",IF(C56&gt;90,"No",IF(C56&lt;20,"No","Yes")))</f>
        <v>Yes</v>
      </c>
      <c r="E56" s="37">
        <v>79.241781540999995</v>
      </c>
      <c r="F56" s="9" t="str">
        <f>IF($B56="N/A","N/A",IF(E56&gt;90,"No",IF(E56&lt;20,"No","Yes")))</f>
        <v>Yes</v>
      </c>
      <c r="G56" s="37">
        <v>78.699673708999995</v>
      </c>
      <c r="H56" s="9" t="str">
        <f>IF($B56="N/A","N/A",IF(G56&gt;90,"No",IF(G56&lt;20,"No","Yes")))</f>
        <v>Yes</v>
      </c>
      <c r="I56" s="10">
        <v>-2.63</v>
      </c>
      <c r="J56" s="10">
        <v>-0.68400000000000005</v>
      </c>
      <c r="K56" s="9" t="str">
        <f t="shared" si="9"/>
        <v>Yes</v>
      </c>
    </row>
    <row r="57" spans="1:11" x14ac:dyDescent="0.2">
      <c r="A57" s="89" t="s">
        <v>880</v>
      </c>
      <c r="B57" s="35" t="s">
        <v>262</v>
      </c>
      <c r="C57" s="91">
        <v>54.420442231000003</v>
      </c>
      <c r="D57" s="9" t="str">
        <f>IF($B57="N/A","N/A",IF(C57&gt;60,"No",IF(C57&lt;10,"No","Yes")))</f>
        <v>Yes</v>
      </c>
      <c r="E57" s="37">
        <v>53.090596128000001</v>
      </c>
      <c r="F57" s="9" t="str">
        <f>IF($B57="N/A","N/A",IF(E57&gt;60,"No",IF(E57&lt;10,"No","Yes")))</f>
        <v>Yes</v>
      </c>
      <c r="G57" s="37">
        <v>50.882050749999998</v>
      </c>
      <c r="H57" s="9" t="str">
        <f>IF($B57="N/A","N/A",IF(G57&gt;60,"No",IF(G57&lt;10,"No","Yes")))</f>
        <v>Yes</v>
      </c>
      <c r="I57" s="10">
        <v>-2.44</v>
      </c>
      <c r="J57" s="10">
        <v>-4.16</v>
      </c>
      <c r="K57" s="9" t="str">
        <f t="shared" si="9"/>
        <v>Yes</v>
      </c>
    </row>
    <row r="58" spans="1:11" ht="25.5" x14ac:dyDescent="0.2">
      <c r="A58" s="89" t="s">
        <v>881</v>
      </c>
      <c r="B58" s="35" t="s">
        <v>263</v>
      </c>
      <c r="C58" s="91" t="s">
        <v>1747</v>
      </c>
      <c r="D58" s="9" t="str">
        <f>IF($B58="N/A","N/A",IF(C58&gt;100,"No",IF(C58&lt;10,"No","Yes")))</f>
        <v>No</v>
      </c>
      <c r="E58" s="37" t="s">
        <v>1747</v>
      </c>
      <c r="F58" s="9" t="str">
        <f>IF($B58="N/A","N/A",IF(E58&gt;100,"No",IF(E58&lt;10,"No","Yes")))</f>
        <v>No</v>
      </c>
      <c r="G58" s="37" t="s">
        <v>1747</v>
      </c>
      <c r="H58" s="9" t="str">
        <f>IF($B58="N/A","N/A",IF(G58&gt;100,"No",IF(G58&lt;10,"No","Yes")))</f>
        <v>No</v>
      </c>
      <c r="I58" s="10" t="s">
        <v>1747</v>
      </c>
      <c r="J58" s="10" t="s">
        <v>1747</v>
      </c>
      <c r="K58" s="9" t="str">
        <f t="shared" si="9"/>
        <v>N/A</v>
      </c>
    </row>
    <row r="59" spans="1:11" x14ac:dyDescent="0.2">
      <c r="A59" s="89" t="s">
        <v>882</v>
      </c>
      <c r="B59" s="35" t="s">
        <v>264</v>
      </c>
      <c r="C59" s="91">
        <v>428.83974989000001</v>
      </c>
      <c r="D59" s="9" t="str">
        <f>IF($B59="N/A","N/A",IF(C59&gt;100,"No",IF(C59&lt;20,"No","Yes")))</f>
        <v>No</v>
      </c>
      <c r="E59" s="37">
        <v>458.75788795</v>
      </c>
      <c r="F59" s="9" t="str">
        <f>IF($B59="N/A","N/A",IF(E59&gt;100,"No",IF(E59&lt;20,"No","Yes")))</f>
        <v>No</v>
      </c>
      <c r="G59" s="37">
        <v>507.26047505999998</v>
      </c>
      <c r="H59" s="9" t="str">
        <f>IF($B59="N/A","N/A",IF(G59&gt;100,"No",IF(G59&lt;20,"No","Yes")))</f>
        <v>No</v>
      </c>
      <c r="I59" s="10">
        <v>6.9770000000000003</v>
      </c>
      <c r="J59" s="10">
        <v>10.57</v>
      </c>
      <c r="K59" s="9" t="str">
        <f t="shared" si="9"/>
        <v>Yes</v>
      </c>
    </row>
    <row r="60" spans="1:11" x14ac:dyDescent="0.2">
      <c r="A60" s="89" t="s">
        <v>883</v>
      </c>
      <c r="B60" s="35" t="s">
        <v>264</v>
      </c>
      <c r="C60" s="91">
        <v>176.86136024000001</v>
      </c>
      <c r="D60" s="9" t="str">
        <f>IF($B60="N/A","N/A",IF(C60&gt;100,"No",IF(C60&lt;20,"No","Yes")))</f>
        <v>No</v>
      </c>
      <c r="E60" s="37">
        <v>177.31793644999999</v>
      </c>
      <c r="F60" s="9" t="str">
        <f>IF($B60="N/A","N/A",IF(E60&gt;100,"No",IF(E60&lt;20,"No","Yes")))</f>
        <v>No</v>
      </c>
      <c r="G60" s="37">
        <v>174.08364592999999</v>
      </c>
      <c r="H60" s="9" t="str">
        <f>IF($B60="N/A","N/A",IF(G60&gt;100,"No",IF(G60&lt;20,"No","Yes")))</f>
        <v>No</v>
      </c>
      <c r="I60" s="10">
        <v>0.25819999999999999</v>
      </c>
      <c r="J60" s="10">
        <v>-1.82</v>
      </c>
      <c r="K60" s="9" t="str">
        <f t="shared" si="9"/>
        <v>Yes</v>
      </c>
    </row>
    <row r="61" spans="1:11" ht="25.5" x14ac:dyDescent="0.2">
      <c r="A61" s="89" t="s">
        <v>884</v>
      </c>
      <c r="B61" s="35" t="s">
        <v>213</v>
      </c>
      <c r="C61" s="91">
        <v>97.946333788999993</v>
      </c>
      <c r="D61" s="9" t="str">
        <f>IF($B61="N/A","N/A",IF(C61&gt;15,"No",IF(C61&lt;-15,"No","Yes")))</f>
        <v>N/A</v>
      </c>
      <c r="E61" s="37">
        <v>100.59325554999999</v>
      </c>
      <c r="F61" s="9" t="str">
        <f>IF($B61="N/A","N/A",IF(E61&gt;15,"No",IF(E61&lt;-15,"No","Yes")))</f>
        <v>N/A</v>
      </c>
      <c r="G61" s="37">
        <v>102.15438</v>
      </c>
      <c r="H61" s="9" t="str">
        <f>IF($B61="N/A","N/A",IF(G61&gt;15,"No",IF(G61&lt;-15,"No","Yes")))</f>
        <v>N/A</v>
      </c>
      <c r="I61" s="10">
        <v>2.702</v>
      </c>
      <c r="J61" s="10">
        <v>1.552</v>
      </c>
      <c r="K61" s="9" t="str">
        <f t="shared" si="9"/>
        <v>Yes</v>
      </c>
    </row>
    <row r="62" spans="1:11" x14ac:dyDescent="0.2">
      <c r="A62" s="89" t="s">
        <v>885</v>
      </c>
      <c r="B62" s="35" t="s">
        <v>265</v>
      </c>
      <c r="C62" s="91">
        <v>70.857922423999995</v>
      </c>
      <c r="D62" s="9" t="str">
        <f>IF($B62="N/A","N/A",IF(C62&gt;60,"No",IF(C62&lt;10,"No","Yes")))</f>
        <v>No</v>
      </c>
      <c r="E62" s="37">
        <v>73.022513051000004</v>
      </c>
      <c r="F62" s="9" t="str">
        <f>IF($B62="N/A","N/A",IF(E62&gt;60,"No",IF(E62&lt;10,"No","Yes")))</f>
        <v>No</v>
      </c>
      <c r="G62" s="37">
        <v>77.788465048000006</v>
      </c>
      <c r="H62" s="9" t="str">
        <f>IF($B62="N/A","N/A",IF(G62&gt;60,"No",IF(G62&lt;10,"No","Yes")))</f>
        <v>No</v>
      </c>
      <c r="I62" s="10">
        <v>3.0550000000000002</v>
      </c>
      <c r="J62" s="10">
        <v>6.5270000000000001</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79.150217828999999</v>
      </c>
      <c r="D64" s="9" t="str">
        <f t="shared" ref="D64:D74" si="10">IF($B64="N/A","N/A",IF(C64&gt;15,"No",IF(C64&lt;-15,"No","Yes")))</f>
        <v>N/A</v>
      </c>
      <c r="E64" s="37">
        <v>77.815728543000006</v>
      </c>
      <c r="F64" s="9" t="str">
        <f>IF($B64="N/A","N/A",IF(E64&gt;15,"No",IF(E64&lt;-15,"No","Yes")))</f>
        <v>N/A</v>
      </c>
      <c r="G64" s="37">
        <v>78.896284661999999</v>
      </c>
      <c r="H64" s="9" t="str">
        <f>IF($B64="N/A","N/A",IF(G64&gt;15,"No",IF(G64&lt;-15,"No","Yes")))</f>
        <v>N/A</v>
      </c>
      <c r="I64" s="10">
        <v>-1.69</v>
      </c>
      <c r="J64" s="10">
        <v>1.389</v>
      </c>
      <c r="K64" s="9" t="str">
        <f t="shared" si="9"/>
        <v>Yes</v>
      </c>
    </row>
    <row r="65" spans="1:11" ht="24.95" customHeight="1" x14ac:dyDescent="0.2">
      <c r="A65" s="89" t="s">
        <v>888</v>
      </c>
      <c r="B65" s="35" t="s">
        <v>213</v>
      </c>
      <c r="C65" s="91">
        <v>134.87593577000001</v>
      </c>
      <c r="D65" s="9" t="str">
        <f t="shared" si="10"/>
        <v>N/A</v>
      </c>
      <c r="E65" s="37">
        <v>129.69102007000001</v>
      </c>
      <c r="F65" s="9" t="str">
        <f t="shared" ref="F65:F73" si="11">IF($B65="N/A","N/A",IF(E65&gt;15,"No",IF(E65&lt;-15,"No","Yes")))</f>
        <v>N/A</v>
      </c>
      <c r="G65" s="37">
        <v>120.74407644999999</v>
      </c>
      <c r="H65" s="9" t="str">
        <f t="shared" ref="H65:H86" si="12">IF($B65="N/A","N/A",IF(G65&gt;15,"No",IF(G65&lt;-15,"No","Yes")))</f>
        <v>N/A</v>
      </c>
      <c r="I65" s="10">
        <v>-3.84</v>
      </c>
      <c r="J65" s="10">
        <v>-6.9</v>
      </c>
      <c r="K65" s="9" t="str">
        <f t="shared" si="9"/>
        <v>Yes</v>
      </c>
    </row>
    <row r="66" spans="1:11" ht="25.5" x14ac:dyDescent="0.2">
      <c r="A66" s="89" t="s">
        <v>889</v>
      </c>
      <c r="B66" s="35" t="s">
        <v>213</v>
      </c>
      <c r="C66" s="91">
        <v>98.721436890999996</v>
      </c>
      <c r="D66" s="9" t="str">
        <f t="shared" si="10"/>
        <v>N/A</v>
      </c>
      <c r="E66" s="37">
        <v>99.039922603999997</v>
      </c>
      <c r="F66" s="9" t="str">
        <f t="shared" si="11"/>
        <v>N/A</v>
      </c>
      <c r="G66" s="37">
        <v>57.052425028999998</v>
      </c>
      <c r="H66" s="9" t="str">
        <f t="shared" si="12"/>
        <v>N/A</v>
      </c>
      <c r="I66" s="10">
        <v>0.3226</v>
      </c>
      <c r="J66" s="10">
        <v>-42.4</v>
      </c>
      <c r="K66" s="9" t="str">
        <f t="shared" si="9"/>
        <v>No</v>
      </c>
    </row>
    <row r="67" spans="1:11" ht="25.5" x14ac:dyDescent="0.2">
      <c r="A67" s="89" t="s">
        <v>890</v>
      </c>
      <c r="B67" s="35" t="s">
        <v>213</v>
      </c>
      <c r="C67" s="91">
        <v>32.269613474000003</v>
      </c>
      <c r="D67" s="9" t="str">
        <f t="shared" si="10"/>
        <v>N/A</v>
      </c>
      <c r="E67" s="37">
        <v>32.695084086999998</v>
      </c>
      <c r="F67" s="9" t="str">
        <f t="shared" si="11"/>
        <v>N/A</v>
      </c>
      <c r="G67" s="37">
        <v>32.893307131999997</v>
      </c>
      <c r="H67" s="9" t="str">
        <f t="shared" si="12"/>
        <v>N/A</v>
      </c>
      <c r="I67" s="10">
        <v>1.3180000000000001</v>
      </c>
      <c r="J67" s="10">
        <v>0.60629999999999995</v>
      </c>
      <c r="K67" s="9" t="str">
        <f t="shared" si="9"/>
        <v>Yes</v>
      </c>
    </row>
    <row r="68" spans="1:11" ht="25.5" x14ac:dyDescent="0.2">
      <c r="A68" s="89" t="s">
        <v>891</v>
      </c>
      <c r="B68" s="35" t="s">
        <v>213</v>
      </c>
      <c r="C68" s="91">
        <v>63.799877973999997</v>
      </c>
      <c r="D68" s="9" t="str">
        <f t="shared" si="10"/>
        <v>N/A</v>
      </c>
      <c r="E68" s="37">
        <v>63.427153140000001</v>
      </c>
      <c r="F68" s="9" t="str">
        <f t="shared" si="11"/>
        <v>N/A</v>
      </c>
      <c r="G68" s="37">
        <v>56.864965501999997</v>
      </c>
      <c r="H68" s="9" t="str">
        <f t="shared" si="12"/>
        <v>N/A</v>
      </c>
      <c r="I68" s="10">
        <v>-0.58399999999999996</v>
      </c>
      <c r="J68" s="10">
        <v>-10.3</v>
      </c>
      <c r="K68" s="9" t="str">
        <f t="shared" si="9"/>
        <v>Yes</v>
      </c>
    </row>
    <row r="69" spans="1:11" ht="25.5" x14ac:dyDescent="0.2">
      <c r="A69" s="89" t="s">
        <v>892</v>
      </c>
      <c r="B69" s="35" t="s">
        <v>213</v>
      </c>
      <c r="C69" s="91">
        <v>238.74917492</v>
      </c>
      <c r="D69" s="9" t="str">
        <f t="shared" si="10"/>
        <v>N/A</v>
      </c>
      <c r="E69" s="37">
        <v>238.91226415</v>
      </c>
      <c r="F69" s="9" t="str">
        <f t="shared" si="11"/>
        <v>N/A</v>
      </c>
      <c r="G69" s="37">
        <v>234.08571429</v>
      </c>
      <c r="H69" s="9" t="str">
        <f t="shared" si="12"/>
        <v>N/A</v>
      </c>
      <c r="I69" s="10">
        <v>6.83E-2</v>
      </c>
      <c r="J69" s="10">
        <v>-2.02</v>
      </c>
      <c r="K69" s="9" t="str">
        <f t="shared" si="9"/>
        <v>Yes</v>
      </c>
    </row>
    <row r="70" spans="1:11" ht="25.5" x14ac:dyDescent="0.2">
      <c r="A70" s="89" t="s">
        <v>893</v>
      </c>
      <c r="B70" s="35" t="s">
        <v>213</v>
      </c>
      <c r="C70" s="91">
        <v>83.229093517999999</v>
      </c>
      <c r="D70" s="9" t="str">
        <f t="shared" si="10"/>
        <v>N/A</v>
      </c>
      <c r="E70" s="37">
        <v>82.089583617000002</v>
      </c>
      <c r="F70" s="9" t="str">
        <f t="shared" si="11"/>
        <v>N/A</v>
      </c>
      <c r="G70" s="37">
        <v>83.971249279000006</v>
      </c>
      <c r="H70" s="9" t="str">
        <f t="shared" si="12"/>
        <v>N/A</v>
      </c>
      <c r="I70" s="10">
        <v>-1.37</v>
      </c>
      <c r="J70" s="10">
        <v>2.2919999999999998</v>
      </c>
      <c r="K70" s="9" t="str">
        <f t="shared" si="9"/>
        <v>Yes</v>
      </c>
    </row>
    <row r="71" spans="1:11" x14ac:dyDescent="0.2">
      <c r="A71" s="89" t="s">
        <v>894</v>
      </c>
      <c r="B71" s="35" t="s">
        <v>213</v>
      </c>
      <c r="C71" s="91">
        <v>4760.2411985999997</v>
      </c>
      <c r="D71" s="9" t="str">
        <f t="shared" si="10"/>
        <v>N/A</v>
      </c>
      <c r="E71" s="37">
        <v>4934.2259744000003</v>
      </c>
      <c r="F71" s="9" t="str">
        <f t="shared" si="11"/>
        <v>N/A</v>
      </c>
      <c r="G71" s="37">
        <v>4918.4323039999999</v>
      </c>
      <c r="H71" s="9" t="str">
        <f t="shared" si="12"/>
        <v>N/A</v>
      </c>
      <c r="I71" s="10">
        <v>3.6549999999999998</v>
      </c>
      <c r="J71" s="10">
        <v>-0.32</v>
      </c>
      <c r="K71" s="9" t="str">
        <f t="shared" si="9"/>
        <v>Yes</v>
      </c>
    </row>
    <row r="72" spans="1:11" ht="25.5" x14ac:dyDescent="0.2">
      <c r="A72" s="89" t="s">
        <v>895</v>
      </c>
      <c r="B72" s="35" t="s">
        <v>213</v>
      </c>
      <c r="C72" s="91">
        <v>194.87572373</v>
      </c>
      <c r="D72" s="9" t="str">
        <f t="shared" si="10"/>
        <v>N/A</v>
      </c>
      <c r="E72" s="37">
        <v>201.02917531</v>
      </c>
      <c r="F72" s="9" t="str">
        <f t="shared" si="11"/>
        <v>N/A</v>
      </c>
      <c r="G72" s="37">
        <v>200.9068407</v>
      </c>
      <c r="H72" s="9" t="str">
        <f t="shared" si="12"/>
        <v>N/A</v>
      </c>
      <c r="I72" s="10">
        <v>3.1579999999999999</v>
      </c>
      <c r="J72" s="10">
        <v>-6.0999999999999999E-2</v>
      </c>
      <c r="K72" s="9" t="str">
        <f t="shared" si="9"/>
        <v>Yes</v>
      </c>
    </row>
    <row r="73" spans="1:11" x14ac:dyDescent="0.2">
      <c r="A73" s="89" t="s">
        <v>896</v>
      </c>
      <c r="B73" s="35" t="s">
        <v>213</v>
      </c>
      <c r="C73" s="91">
        <v>158.40232922999999</v>
      </c>
      <c r="D73" s="9" t="str">
        <f t="shared" si="10"/>
        <v>N/A</v>
      </c>
      <c r="E73" s="37">
        <v>153.67584149999999</v>
      </c>
      <c r="F73" s="9" t="str">
        <f t="shared" si="11"/>
        <v>N/A</v>
      </c>
      <c r="G73" s="37">
        <v>147.43745032999999</v>
      </c>
      <c r="H73" s="9" t="str">
        <f t="shared" si="12"/>
        <v>N/A</v>
      </c>
      <c r="I73" s="10">
        <v>-2.98</v>
      </c>
      <c r="J73" s="10">
        <v>-4.0599999999999996</v>
      </c>
      <c r="K73" s="9" t="str">
        <f t="shared" si="9"/>
        <v>Yes</v>
      </c>
    </row>
    <row r="74" spans="1:11" x14ac:dyDescent="0.2">
      <c r="A74" s="89" t="s">
        <v>897</v>
      </c>
      <c r="B74" s="35" t="s">
        <v>213</v>
      </c>
      <c r="C74" s="91">
        <v>74.662232431000007</v>
      </c>
      <c r="D74" s="9" t="str">
        <f t="shared" si="10"/>
        <v>N/A</v>
      </c>
      <c r="E74" s="37">
        <v>77.988953151999993</v>
      </c>
      <c r="F74" s="9" t="str">
        <f>IF($B74="N/A","N/A",IF(E74&gt;15,"No",IF(E74&lt;-15,"No","Yes")))</f>
        <v>N/A</v>
      </c>
      <c r="G74" s="37">
        <v>81.655101821000002</v>
      </c>
      <c r="H74" s="9" t="str">
        <f t="shared" si="12"/>
        <v>N/A</v>
      </c>
      <c r="I74" s="10">
        <v>4.4560000000000004</v>
      </c>
      <c r="J74" s="10">
        <v>4.7009999999999996</v>
      </c>
      <c r="K74" s="9" t="str">
        <f t="shared" si="9"/>
        <v>Yes</v>
      </c>
    </row>
    <row r="75" spans="1:11" x14ac:dyDescent="0.2">
      <c r="A75" s="89" t="s">
        <v>898</v>
      </c>
      <c r="B75" s="35" t="s">
        <v>213</v>
      </c>
      <c r="C75" s="88">
        <v>9.1206010599999998E-2</v>
      </c>
      <c r="D75" s="9" t="str">
        <f t="shared" ref="D75:D80" si="13">IF($B75="N/A","N/A",IF(C75&gt;15,"No",IF(C75&lt;-15,"No","Yes")))</f>
        <v>N/A</v>
      </c>
      <c r="E75" s="8">
        <v>7.2965489199999997E-2</v>
      </c>
      <c r="F75" s="9" t="str">
        <f>IF($B75="N/A","N/A",IF(E75&gt;15,"No",IF(E75&lt;-15,"No","Yes")))</f>
        <v>N/A</v>
      </c>
      <c r="G75" s="8">
        <v>0.1118677473</v>
      </c>
      <c r="H75" s="9" t="str">
        <f t="shared" si="12"/>
        <v>N/A</v>
      </c>
      <c r="I75" s="10">
        <v>-20</v>
      </c>
      <c r="J75" s="10">
        <v>53.32</v>
      </c>
      <c r="K75" s="9" t="str">
        <f t="shared" ref="K75:K80" si="14">IF(J75="Div by 0", "N/A", IF(J75="N/A","N/A", IF(J75&gt;30, "No", IF(J75&lt;-30, "No", "Yes"))))</f>
        <v>No</v>
      </c>
    </row>
    <row r="76" spans="1:11" x14ac:dyDescent="0.2">
      <c r="A76" s="89" t="s">
        <v>899</v>
      </c>
      <c r="B76" s="35" t="s">
        <v>213</v>
      </c>
      <c r="C76" s="88">
        <v>0</v>
      </c>
      <c r="D76" s="9" t="str">
        <f t="shared" si="13"/>
        <v>N/A</v>
      </c>
      <c r="E76" s="8">
        <v>0</v>
      </c>
      <c r="F76" s="9" t="str">
        <f t="shared" ref="F76:F86" si="15">IF($B76="N/A","N/A",IF(E76&gt;15,"No",IF(E76&lt;-15,"No","Yes")))</f>
        <v>N/A</v>
      </c>
      <c r="G76" s="8">
        <v>0</v>
      </c>
      <c r="H76" s="9" t="str">
        <f t="shared" si="12"/>
        <v>N/A</v>
      </c>
      <c r="I76" s="10" t="s">
        <v>1747</v>
      </c>
      <c r="J76" s="10" t="s">
        <v>1747</v>
      </c>
      <c r="K76" s="9" t="str">
        <f t="shared" si="14"/>
        <v>N/A</v>
      </c>
    </row>
    <row r="77" spans="1:11" x14ac:dyDescent="0.2">
      <c r="A77" s="89" t="s">
        <v>900</v>
      </c>
      <c r="B77" s="35" t="s">
        <v>213</v>
      </c>
      <c r="C77" s="88">
        <v>0.34248137779999999</v>
      </c>
      <c r="D77" s="9" t="str">
        <f t="shared" si="13"/>
        <v>N/A</v>
      </c>
      <c r="E77" s="8">
        <v>0.35757417549999998</v>
      </c>
      <c r="F77" s="9" t="str">
        <f t="shared" si="15"/>
        <v>N/A</v>
      </c>
      <c r="G77" s="8">
        <v>0.368296285</v>
      </c>
      <c r="H77" s="9" t="str">
        <f t="shared" si="12"/>
        <v>N/A</v>
      </c>
      <c r="I77" s="10">
        <v>4.407</v>
      </c>
      <c r="J77" s="10">
        <v>2.9990000000000001</v>
      </c>
      <c r="K77" s="9" t="str">
        <f t="shared" si="14"/>
        <v>Yes</v>
      </c>
    </row>
    <row r="78" spans="1:11" x14ac:dyDescent="0.2">
      <c r="A78" s="89" t="s">
        <v>901</v>
      </c>
      <c r="B78" s="35" t="s">
        <v>213</v>
      </c>
      <c r="C78" s="88">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89" t="s">
        <v>902</v>
      </c>
      <c r="B79" s="35" t="s">
        <v>213</v>
      </c>
      <c r="C79" s="88">
        <v>32.535638257999999</v>
      </c>
      <c r="D79" s="9" t="str">
        <f t="shared" si="13"/>
        <v>N/A</v>
      </c>
      <c r="E79" s="8">
        <v>32.064883899999998</v>
      </c>
      <c r="F79" s="9" t="str">
        <f t="shared" si="15"/>
        <v>N/A</v>
      </c>
      <c r="G79" s="8">
        <v>32.766160472000003</v>
      </c>
      <c r="H79" s="9" t="str">
        <f t="shared" si="12"/>
        <v>N/A</v>
      </c>
      <c r="I79" s="10">
        <v>-1.45</v>
      </c>
      <c r="J79" s="10">
        <v>2.1869999999999998</v>
      </c>
      <c r="K79" s="9" t="str">
        <f t="shared" si="14"/>
        <v>Yes</v>
      </c>
    </row>
    <row r="80" spans="1:11" ht="25.5" x14ac:dyDescent="0.2">
      <c r="A80" s="89" t="s">
        <v>903</v>
      </c>
      <c r="B80" s="35" t="s">
        <v>213</v>
      </c>
      <c r="C80" s="93">
        <v>28.904639723999999</v>
      </c>
      <c r="D80" s="9" t="str">
        <f t="shared" si="13"/>
        <v>N/A</v>
      </c>
      <c r="E80" s="93">
        <v>28.253257466000001</v>
      </c>
      <c r="F80" s="9" t="str">
        <f t="shared" si="15"/>
        <v>N/A</v>
      </c>
      <c r="G80" s="93">
        <v>31.960452192999998</v>
      </c>
      <c r="H80" s="9" t="str">
        <f t="shared" si="12"/>
        <v>N/A</v>
      </c>
      <c r="I80" s="10">
        <v>-2.25</v>
      </c>
      <c r="J80" s="94">
        <v>13.12</v>
      </c>
      <c r="K80" s="9" t="str">
        <f t="shared" si="14"/>
        <v>Yes</v>
      </c>
    </row>
    <row r="81" spans="1:11" x14ac:dyDescent="0.2">
      <c r="A81" s="89" t="s">
        <v>904</v>
      </c>
      <c r="B81" s="35" t="s">
        <v>213</v>
      </c>
      <c r="C81" s="95">
        <v>230.87011998</v>
      </c>
      <c r="D81" s="9" t="str">
        <f t="shared" ref="D81:D86" si="16">IF($B81="N/A","N/A",IF(C81&gt;15,"No",IF(C81&lt;-15,"No","Yes")))</f>
        <v>N/A</v>
      </c>
      <c r="E81" s="96">
        <v>310.46670169999999</v>
      </c>
      <c r="F81" s="9" t="str">
        <f t="shared" si="15"/>
        <v>N/A</v>
      </c>
      <c r="G81" s="96">
        <v>201.77228092999999</v>
      </c>
      <c r="H81" s="9" t="str">
        <f>IF($B81="N/A","N/A",IF(G81&gt;15,"No",IF(G81&lt;-15,"No","Yes")))</f>
        <v>N/A</v>
      </c>
      <c r="I81" s="10">
        <v>34.479999999999997</v>
      </c>
      <c r="J81" s="10">
        <v>-35</v>
      </c>
      <c r="K81" s="9" t="str">
        <f t="shared" ref="K81:K86" si="17">IF(J81="Div by 0", "N/A", IF(J81="N/A","N/A", IF(J81&gt;30, "No", IF(J81&lt;-30, "No", "Yes"))))</f>
        <v>No</v>
      </c>
    </row>
    <row r="82" spans="1:11" x14ac:dyDescent="0.2">
      <c r="A82" s="89" t="s">
        <v>905</v>
      </c>
      <c r="B82" s="35" t="s">
        <v>213</v>
      </c>
      <c r="C82" s="95" t="s">
        <v>1747</v>
      </c>
      <c r="D82" s="9" t="str">
        <f t="shared" si="16"/>
        <v>N/A</v>
      </c>
      <c r="E82" s="96" t="s">
        <v>1747</v>
      </c>
      <c r="F82" s="9" t="str">
        <f t="shared" si="15"/>
        <v>N/A</v>
      </c>
      <c r="G82" s="96" t="s">
        <v>1747</v>
      </c>
      <c r="H82" s="9" t="str">
        <f t="shared" si="12"/>
        <v>N/A</v>
      </c>
      <c r="I82" s="10" t="s">
        <v>1747</v>
      </c>
      <c r="J82" s="10" t="s">
        <v>1747</v>
      </c>
      <c r="K82" s="9" t="str">
        <f t="shared" si="17"/>
        <v>N/A</v>
      </c>
    </row>
    <row r="83" spans="1:11" x14ac:dyDescent="0.2">
      <c r="A83" s="89" t="s">
        <v>906</v>
      </c>
      <c r="B83" s="35" t="s">
        <v>213</v>
      </c>
      <c r="C83" s="95">
        <v>185.89153551000001</v>
      </c>
      <c r="D83" s="9" t="str">
        <f t="shared" si="16"/>
        <v>N/A</v>
      </c>
      <c r="E83" s="96">
        <v>187.72248012</v>
      </c>
      <c r="F83" s="9" t="str">
        <f t="shared" si="15"/>
        <v>N/A</v>
      </c>
      <c r="G83" s="96">
        <v>186.23281445000001</v>
      </c>
      <c r="H83" s="9" t="str">
        <f t="shared" si="12"/>
        <v>N/A</v>
      </c>
      <c r="I83" s="10">
        <v>0.98499999999999999</v>
      </c>
      <c r="J83" s="10">
        <v>-0.79400000000000004</v>
      </c>
      <c r="K83" s="9" t="str">
        <f t="shared" si="17"/>
        <v>Yes</v>
      </c>
    </row>
    <row r="84" spans="1:11" x14ac:dyDescent="0.2">
      <c r="A84" s="89" t="s">
        <v>907</v>
      </c>
      <c r="B84" s="35" t="s">
        <v>213</v>
      </c>
      <c r="C84" s="95" t="s">
        <v>1747</v>
      </c>
      <c r="D84" s="9" t="str">
        <f t="shared" si="16"/>
        <v>N/A</v>
      </c>
      <c r="E84" s="96" t="s">
        <v>1747</v>
      </c>
      <c r="F84" s="9" t="str">
        <f t="shared" si="15"/>
        <v>N/A</v>
      </c>
      <c r="G84" s="96" t="s">
        <v>1747</v>
      </c>
      <c r="H84" s="9" t="str">
        <f t="shared" si="12"/>
        <v>N/A</v>
      </c>
      <c r="I84" s="10" t="s">
        <v>1747</v>
      </c>
      <c r="J84" s="10" t="s">
        <v>1747</v>
      </c>
      <c r="K84" s="9" t="str">
        <f t="shared" si="17"/>
        <v>N/A</v>
      </c>
    </row>
    <row r="85" spans="1:11" x14ac:dyDescent="0.2">
      <c r="A85" s="89" t="s">
        <v>908</v>
      </c>
      <c r="B85" s="35" t="s">
        <v>213</v>
      </c>
      <c r="C85" s="95">
        <v>123.00237369</v>
      </c>
      <c r="D85" s="9" t="str">
        <f t="shared" si="16"/>
        <v>N/A</v>
      </c>
      <c r="E85" s="96">
        <v>127.12439179</v>
      </c>
      <c r="F85" s="9" t="str">
        <f t="shared" si="15"/>
        <v>N/A</v>
      </c>
      <c r="G85" s="96">
        <v>129.76672811</v>
      </c>
      <c r="H85" s="9" t="str">
        <f t="shared" si="12"/>
        <v>N/A</v>
      </c>
      <c r="I85" s="10">
        <v>3.351</v>
      </c>
      <c r="J85" s="10">
        <v>2.0790000000000002</v>
      </c>
      <c r="K85" s="9" t="str">
        <f t="shared" si="17"/>
        <v>Yes</v>
      </c>
    </row>
    <row r="86" spans="1:11" ht="25.5" x14ac:dyDescent="0.2">
      <c r="A86" s="89" t="s">
        <v>909</v>
      </c>
      <c r="B86" s="35" t="s">
        <v>213</v>
      </c>
      <c r="C86" s="97">
        <v>122.98248009</v>
      </c>
      <c r="D86" s="9" t="str">
        <f t="shared" si="16"/>
        <v>N/A</v>
      </c>
      <c r="E86" s="97">
        <v>127.56987674</v>
      </c>
      <c r="F86" s="9" t="str">
        <f t="shared" si="15"/>
        <v>N/A</v>
      </c>
      <c r="G86" s="97">
        <v>129.93120597000001</v>
      </c>
      <c r="H86" s="9" t="str">
        <f t="shared" si="12"/>
        <v>N/A</v>
      </c>
      <c r="I86" s="10">
        <v>3.73</v>
      </c>
      <c r="J86" s="10">
        <v>1.851</v>
      </c>
      <c r="K86" s="9" t="str">
        <f t="shared" si="17"/>
        <v>Yes</v>
      </c>
    </row>
    <row r="87" spans="1:11" x14ac:dyDescent="0.2">
      <c r="A87" s="89" t="s">
        <v>32</v>
      </c>
      <c r="B87" s="35" t="s">
        <v>266</v>
      </c>
      <c r="C87" s="88">
        <v>83.190777986000001</v>
      </c>
      <c r="D87" s="9" t="str">
        <f>IF($B87="N/A","N/A",IF(C87&gt;60,"Yes","No"))</f>
        <v>Yes</v>
      </c>
      <c r="E87" s="8">
        <v>82.538283050999993</v>
      </c>
      <c r="F87" s="9" t="str">
        <f>IF($B87="N/A","N/A",IF(E87&gt;60,"Yes","No"))</f>
        <v>Yes</v>
      </c>
      <c r="G87" s="8">
        <v>84.560278831000005</v>
      </c>
      <c r="H87" s="9" t="str">
        <f>IF($B87="N/A","N/A",IF(G87&gt;60,"Yes","No"))</f>
        <v>Yes</v>
      </c>
      <c r="I87" s="10">
        <v>-0.78400000000000003</v>
      </c>
      <c r="J87" s="10">
        <v>2.4500000000000002</v>
      </c>
      <c r="K87" s="9" t="str">
        <f t="shared" ref="K87:K105" si="18">IF(J87="Div by 0", "N/A", IF(J87="N/A","N/A", IF(J87&gt;30, "No", IF(J87&lt;-30, "No", "Yes"))))</f>
        <v>Yes</v>
      </c>
    </row>
    <row r="88" spans="1:11" x14ac:dyDescent="0.2">
      <c r="A88" s="89" t="s">
        <v>39</v>
      </c>
      <c r="B88" s="35" t="s">
        <v>267</v>
      </c>
      <c r="C88" s="88">
        <v>99.985724262999994</v>
      </c>
      <c r="D88" s="9" t="str">
        <f>IF($B88="N/A","N/A",IF(C88&gt;100,"No",IF(C88&lt;85,"No","Yes")))</f>
        <v>Yes</v>
      </c>
      <c r="E88" s="8">
        <v>99.969589814000003</v>
      </c>
      <c r="F88" s="9" t="str">
        <f>IF($B88="N/A","N/A",IF(E88&gt;100,"No",IF(E88&lt;85,"No","Yes")))</f>
        <v>Yes</v>
      </c>
      <c r="G88" s="8">
        <v>99.998778388000005</v>
      </c>
      <c r="H88" s="9" t="str">
        <f>IF($B88="N/A","N/A",IF(G88&gt;100,"No",IF(G88&lt;85,"No","Yes")))</f>
        <v>Yes</v>
      </c>
      <c r="I88" s="10">
        <v>-1.6E-2</v>
      </c>
      <c r="J88" s="10">
        <v>2.92E-2</v>
      </c>
      <c r="K88" s="9" t="str">
        <f t="shared" si="18"/>
        <v>Yes</v>
      </c>
    </row>
    <row r="89" spans="1:11" x14ac:dyDescent="0.2">
      <c r="A89" s="89" t="s">
        <v>910</v>
      </c>
      <c r="B89" s="35" t="s">
        <v>213</v>
      </c>
      <c r="C89" s="88">
        <v>14.125700885000001</v>
      </c>
      <c r="D89" s="9" t="str">
        <f>IF($B89="N/A","N/A",IF(C89&gt;15,"No",IF(C89&lt;-15,"No","Yes")))</f>
        <v>N/A</v>
      </c>
      <c r="E89" s="8">
        <v>13.090630397</v>
      </c>
      <c r="F89" s="9" t="str">
        <f>IF($B89="N/A","N/A",IF(E89&gt;15,"No",IF(E89&lt;-15,"No","Yes")))</f>
        <v>N/A</v>
      </c>
      <c r="G89" s="8">
        <v>14.44609569</v>
      </c>
      <c r="H89" s="9" t="str">
        <f>IF($B89="N/A","N/A",IF(G89&gt;15,"No",IF(G89&lt;-15,"No","Yes")))</f>
        <v>N/A</v>
      </c>
      <c r="I89" s="10">
        <v>-7.33</v>
      </c>
      <c r="J89" s="10">
        <v>10.35</v>
      </c>
      <c r="K89" s="9" t="str">
        <f t="shared" si="18"/>
        <v>Yes</v>
      </c>
    </row>
    <row r="90" spans="1:11" x14ac:dyDescent="0.2">
      <c r="A90" s="89" t="s">
        <v>851</v>
      </c>
      <c r="B90" s="35" t="s">
        <v>268</v>
      </c>
      <c r="C90" s="88">
        <v>6.7135127400999997</v>
      </c>
      <c r="D90" s="9" t="str">
        <f>IF($B90="N/A","N/A",IF(C90&gt;25,"No",IF(C90&lt;5,"No","Yes")))</f>
        <v>Yes</v>
      </c>
      <c r="E90" s="8">
        <v>6.8382816281999999</v>
      </c>
      <c r="F90" s="9" t="str">
        <f>IF($B90="N/A","N/A",IF(E90&gt;25,"No",IF(E90&lt;5,"No","Yes")))</f>
        <v>Yes</v>
      </c>
      <c r="G90" s="8">
        <v>6.6352925835000001</v>
      </c>
      <c r="H90" s="9" t="str">
        <f>IF($B90="N/A","N/A",IF(G90&gt;25,"No",IF(G90&lt;5,"No","Yes")))</f>
        <v>Yes</v>
      </c>
      <c r="I90" s="10">
        <v>1.8580000000000001</v>
      </c>
      <c r="J90" s="10">
        <v>-2.97</v>
      </c>
      <c r="K90" s="9" t="str">
        <f t="shared" si="18"/>
        <v>Yes</v>
      </c>
    </row>
    <row r="91" spans="1:11" x14ac:dyDescent="0.2">
      <c r="A91" s="89" t="s">
        <v>852</v>
      </c>
      <c r="B91" s="35" t="s">
        <v>269</v>
      </c>
      <c r="C91" s="88">
        <v>66.486950937000003</v>
      </c>
      <c r="D91" s="9" t="str">
        <f>IF($B91="N/A","N/A",IF(C91&gt;70,"No",IF(C91&lt;40,"No","Yes")))</f>
        <v>Yes</v>
      </c>
      <c r="E91" s="8">
        <v>66.701366390999993</v>
      </c>
      <c r="F91" s="9" t="str">
        <f>IF($B91="N/A","N/A",IF(E91&gt;70,"No",IF(E91&lt;40,"No","Yes")))</f>
        <v>Yes</v>
      </c>
      <c r="G91" s="8">
        <v>67.511245504000001</v>
      </c>
      <c r="H91" s="9" t="str">
        <f>IF($B91="N/A","N/A",IF(G91&gt;70,"No",IF(G91&lt;40,"No","Yes")))</f>
        <v>Yes</v>
      </c>
      <c r="I91" s="10">
        <v>0.32250000000000001</v>
      </c>
      <c r="J91" s="10">
        <v>1.214</v>
      </c>
      <c r="K91" s="9" t="str">
        <f t="shared" si="18"/>
        <v>Yes</v>
      </c>
    </row>
    <row r="92" spans="1:11" x14ac:dyDescent="0.2">
      <c r="A92" s="89" t="s">
        <v>853</v>
      </c>
      <c r="B92" s="35" t="s">
        <v>270</v>
      </c>
      <c r="C92" s="88">
        <v>26.799536323000002</v>
      </c>
      <c r="D92" s="9" t="str">
        <f>IF($B92="N/A","N/A",IF(C92&gt;55,"No",IF(C92&lt;20,"No","Yes")))</f>
        <v>Yes</v>
      </c>
      <c r="E92" s="8">
        <v>26.460351980999999</v>
      </c>
      <c r="F92" s="9" t="str">
        <f>IF($B92="N/A","N/A",IF(E92&gt;55,"No",IF(E92&lt;20,"No","Yes")))</f>
        <v>Yes</v>
      </c>
      <c r="G92" s="8">
        <v>25.853461913</v>
      </c>
      <c r="H92" s="9" t="str">
        <f>IF($B92="N/A","N/A",IF(G92&gt;55,"No",IF(G92&lt;20,"No","Yes")))</f>
        <v>Yes</v>
      </c>
      <c r="I92" s="10">
        <v>-1.27</v>
      </c>
      <c r="J92" s="10">
        <v>-2.29</v>
      </c>
      <c r="K92" s="9" t="str">
        <f t="shared" si="18"/>
        <v>Yes</v>
      </c>
    </row>
    <row r="93" spans="1:11" x14ac:dyDescent="0.2">
      <c r="A93" s="89" t="s">
        <v>163</v>
      </c>
      <c r="B93" s="35" t="s">
        <v>246</v>
      </c>
      <c r="C93" s="88">
        <v>97.316141697999996</v>
      </c>
      <c r="D93" s="9" t="str">
        <f>IF($B93="N/A","N/A",IF(C93&gt;95,"Yes","No"))</f>
        <v>Yes</v>
      </c>
      <c r="E93" s="8">
        <v>97.483389106999994</v>
      </c>
      <c r="F93" s="9" t="str">
        <f>IF($B93="N/A","N/A",IF(E93&gt;95,"Yes","No"))</f>
        <v>Yes</v>
      </c>
      <c r="G93" s="8">
        <v>97.616033755999993</v>
      </c>
      <c r="H93" s="9" t="str">
        <f>IF($B93="N/A","N/A",IF(G93&gt;95,"Yes","No"))</f>
        <v>Yes</v>
      </c>
      <c r="I93" s="10">
        <v>0.1719</v>
      </c>
      <c r="J93" s="10">
        <v>0.1361</v>
      </c>
      <c r="K93" s="9" t="str">
        <f t="shared" si="18"/>
        <v>Yes</v>
      </c>
    </row>
    <row r="94" spans="1:11" x14ac:dyDescent="0.2">
      <c r="A94" s="89" t="s">
        <v>41</v>
      </c>
      <c r="B94" s="35" t="s">
        <v>213</v>
      </c>
      <c r="C94" s="88">
        <v>99.999608706999993</v>
      </c>
      <c r="D94" s="9" t="str">
        <f>IF($B94="N/A","N/A",IF(C94&gt;15,"No",IF(C94&lt;-15,"No","Yes")))</f>
        <v>N/A</v>
      </c>
      <c r="E94" s="8">
        <v>100</v>
      </c>
      <c r="F94" s="9" t="str">
        <f>IF($B94="N/A","N/A",IF(E94&gt;15,"No",IF(E94&lt;-15,"No","Yes")))</f>
        <v>N/A</v>
      </c>
      <c r="G94" s="8">
        <v>100</v>
      </c>
      <c r="H94" s="9" t="str">
        <f>IF($B94="N/A","N/A",IF(G94&gt;15,"No",IF(G94&lt;-15,"No","Yes")))</f>
        <v>N/A</v>
      </c>
      <c r="I94" s="10">
        <v>4.0000000000000002E-4</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912</v>
      </c>
      <c r="B97" s="35" t="s">
        <v>213</v>
      </c>
      <c r="C97" s="88">
        <v>99.802668635000003</v>
      </c>
      <c r="D97" s="9" t="str">
        <f>IF($B97="N/A","N/A",IF(C97&gt;15,"No",IF(C97&lt;-15,"No","Yes")))</f>
        <v>N/A</v>
      </c>
      <c r="E97" s="8">
        <v>99.824981080000001</v>
      </c>
      <c r="F97" s="9" t="str">
        <f>IF($B97="N/A","N/A",IF(E97&gt;15,"No",IF(E97&lt;-15,"No","Yes")))</f>
        <v>N/A</v>
      </c>
      <c r="G97" s="8">
        <v>99.854061376999994</v>
      </c>
      <c r="H97" s="9" t="str">
        <f>IF($B97="N/A","N/A",IF(G97&gt;15,"No",IF(G97&lt;-15,"No","Yes")))</f>
        <v>N/A</v>
      </c>
      <c r="I97" s="10">
        <v>2.24E-2</v>
      </c>
      <c r="J97" s="10">
        <v>2.9100000000000001E-2</v>
      </c>
      <c r="K97" s="9" t="str">
        <f t="shared" si="18"/>
        <v>Yes</v>
      </c>
    </row>
    <row r="98" spans="1:11" x14ac:dyDescent="0.2">
      <c r="A98" s="89" t="s">
        <v>43</v>
      </c>
      <c r="B98" s="35" t="s">
        <v>223</v>
      </c>
      <c r="C98" s="88">
        <v>98.103607413000006</v>
      </c>
      <c r="D98" s="9" t="str">
        <f>IF($B98="N/A","N/A",IF(C98&gt;100,"No",IF(C98&lt;98,"No","Yes")))</f>
        <v>Yes</v>
      </c>
      <c r="E98" s="8">
        <v>98.261973873000002</v>
      </c>
      <c r="F98" s="9" t="str">
        <f>IF($B98="N/A","N/A",IF(E98&gt;100,"No",IF(E98&lt;98,"No","Yes")))</f>
        <v>Yes</v>
      </c>
      <c r="G98" s="8">
        <v>98.360943363999993</v>
      </c>
      <c r="H98" s="9" t="str">
        <f>IF($B98="N/A","N/A",IF(G98&gt;100,"No",IF(G98&lt;98,"No","Yes")))</f>
        <v>Yes</v>
      </c>
      <c r="I98" s="10">
        <v>0.16139999999999999</v>
      </c>
      <c r="J98" s="10">
        <v>0.1007</v>
      </c>
      <c r="K98" s="9" t="str">
        <f t="shared" si="18"/>
        <v>Yes</v>
      </c>
    </row>
    <row r="99" spans="1:11" x14ac:dyDescent="0.2">
      <c r="A99" s="89" t="s">
        <v>44</v>
      </c>
      <c r="B99" s="35" t="s">
        <v>213</v>
      </c>
      <c r="C99" s="88">
        <v>21.536559094000001</v>
      </c>
      <c r="D99" s="9" t="str">
        <f>IF($B99="N/A","N/A",IF(C99&gt;15,"No",IF(C99&lt;-15,"No","Yes")))</f>
        <v>N/A</v>
      </c>
      <c r="E99" s="8">
        <v>21.130068762000001</v>
      </c>
      <c r="F99" s="9" t="str">
        <f>IF($B99="N/A","N/A",IF(E99&gt;15,"No",IF(E99&lt;-15,"No","Yes")))</f>
        <v>N/A</v>
      </c>
      <c r="G99" s="8">
        <v>20.730415167</v>
      </c>
      <c r="H99" s="9" t="str">
        <f>IF($B99="N/A","N/A",IF(G99&gt;15,"No",IF(G99&lt;-15,"No","Yes")))</f>
        <v>N/A</v>
      </c>
      <c r="I99" s="10">
        <v>-1.89</v>
      </c>
      <c r="J99" s="10">
        <v>-1.89</v>
      </c>
      <c r="K99" s="9" t="str">
        <f t="shared" si="18"/>
        <v>Yes</v>
      </c>
    </row>
    <row r="100" spans="1:11" x14ac:dyDescent="0.2">
      <c r="A100" s="89" t="s">
        <v>45</v>
      </c>
      <c r="B100" s="35" t="s">
        <v>213</v>
      </c>
      <c r="C100" s="88">
        <v>78.457866291000002</v>
      </c>
      <c r="D100" s="9" t="str">
        <f>IF($B100="N/A","N/A",IF(C100&gt;15,"No",IF(C100&lt;-15,"No","Yes")))</f>
        <v>N/A</v>
      </c>
      <c r="E100" s="8">
        <v>78.866930303000004</v>
      </c>
      <c r="F100" s="9" t="str">
        <f>IF($B100="N/A","N/A",IF(E100&gt;15,"No",IF(E100&lt;-15,"No","Yes")))</f>
        <v>N/A</v>
      </c>
      <c r="G100" s="8">
        <v>79.265051428000007</v>
      </c>
      <c r="H100" s="9" t="str">
        <f>IF($B100="N/A","N/A",IF(G100&gt;15,"No",IF(G100&lt;-15,"No","Yes")))</f>
        <v>N/A</v>
      </c>
      <c r="I100" s="10">
        <v>0.52139999999999997</v>
      </c>
      <c r="J100" s="10">
        <v>0.50480000000000003</v>
      </c>
      <c r="K100" s="9" t="str">
        <f t="shared" si="18"/>
        <v>Yes</v>
      </c>
    </row>
    <row r="101" spans="1:11" x14ac:dyDescent="0.2">
      <c r="A101" s="89" t="s">
        <v>355</v>
      </c>
      <c r="B101" s="35" t="s">
        <v>213</v>
      </c>
      <c r="C101" s="88">
        <v>99.994425385</v>
      </c>
      <c r="D101" s="9" t="str">
        <f>IF($B101="N/A","N/A",IF(C101&gt;15,"No",IF(C101&lt;-15,"No","Yes")))</f>
        <v>N/A</v>
      </c>
      <c r="E101" s="8">
        <v>99.996999064999997</v>
      </c>
      <c r="F101" s="9" t="str">
        <f>IF($B101="N/A","N/A",IF(E101&gt;15,"No",IF(E101&lt;-15,"No","Yes")))</f>
        <v>N/A</v>
      </c>
      <c r="G101" s="8">
        <v>99.995466594999996</v>
      </c>
      <c r="H101" s="9" t="str">
        <f>IF($B101="N/A","N/A",IF(G101&gt;15,"No",IF(G101&lt;-15,"No","Yes")))</f>
        <v>N/A</v>
      </c>
      <c r="I101" s="10">
        <v>2.5999999999999999E-3</v>
      </c>
      <c r="J101" s="10">
        <v>-2E-3</v>
      </c>
      <c r="K101" s="9" t="str">
        <f t="shared" si="18"/>
        <v>Yes</v>
      </c>
    </row>
    <row r="102" spans="1:11" x14ac:dyDescent="0.2">
      <c r="A102" s="89" t="s">
        <v>46</v>
      </c>
      <c r="B102" s="35" t="s">
        <v>213</v>
      </c>
      <c r="C102" s="88">
        <v>5.5508175000000002E-3</v>
      </c>
      <c r="D102" s="9" t="str">
        <f>IF($B102="N/A","N/A",IF(C102&gt;15,"No",IF(C102&lt;-15,"No","Yes")))</f>
        <v>N/A</v>
      </c>
      <c r="E102" s="8">
        <v>2.9391174999999999E-3</v>
      </c>
      <c r="F102" s="9" t="str">
        <f>IF($B102="N/A","N/A",IF(E102&gt;15,"No",IF(E102&lt;-15,"No","Yes")))</f>
        <v>N/A</v>
      </c>
      <c r="G102" s="8">
        <v>4.5280464999999997E-3</v>
      </c>
      <c r="H102" s="9" t="str">
        <f>IF($B102="N/A","N/A",IF(G102&gt;15,"No",IF(G102&lt;-15,"No","Yes")))</f>
        <v>N/A</v>
      </c>
      <c r="I102" s="10">
        <v>-47.1</v>
      </c>
      <c r="J102" s="10">
        <v>54.06</v>
      </c>
      <c r="K102" s="9" t="str">
        <f t="shared" si="18"/>
        <v>No</v>
      </c>
    </row>
    <row r="103" spans="1:11" x14ac:dyDescent="0.2">
      <c r="A103" s="89" t="s">
        <v>47</v>
      </c>
      <c r="B103" s="35" t="s">
        <v>213</v>
      </c>
      <c r="C103" s="88">
        <v>2.3797700000000001E-5</v>
      </c>
      <c r="D103" s="9" t="str">
        <f>IF($B103="N/A","N/A",IF(C103&gt;15,"No",IF(C103&lt;-15,"No","Yes")))</f>
        <v>N/A</v>
      </c>
      <c r="E103" s="8">
        <v>0</v>
      </c>
      <c r="F103" s="9" t="str">
        <f>IF($B103="N/A","N/A",IF(E103&gt;15,"No",IF(E103&lt;-15,"No","Yes")))</f>
        <v>N/A</v>
      </c>
      <c r="G103" s="8">
        <v>5.3586348999999998E-6</v>
      </c>
      <c r="H103" s="9" t="str">
        <f>IF($B103="N/A","N/A",IF(G103&gt;15,"No",IF(G103&lt;-15,"No","Yes")))</f>
        <v>N/A</v>
      </c>
      <c r="I103" s="10">
        <v>-100</v>
      </c>
      <c r="J103" s="10" t="s">
        <v>1747</v>
      </c>
      <c r="K103" s="9" t="str">
        <f t="shared" si="18"/>
        <v>N/A</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913</v>
      </c>
      <c r="B107" s="35" t="s">
        <v>213</v>
      </c>
      <c r="C107" s="98">
        <v>48.107792269000001</v>
      </c>
      <c r="D107" s="9" t="str">
        <f t="shared" ref="D107:D130" si="19">IF($B107="N/A","N/A",IF(C107&gt;15,"No",IF(C107&lt;-15,"No","Yes")))</f>
        <v>N/A</v>
      </c>
      <c r="E107" s="9">
        <v>48.557982473000003</v>
      </c>
      <c r="F107" s="9" t="str">
        <f t="shared" ref="F107:F130" si="20">IF($B107="N/A","N/A",IF(E107&gt;15,"No",IF(E107&lt;-15,"No","Yes")))</f>
        <v>N/A</v>
      </c>
      <c r="G107" s="8">
        <v>47.750234775000003</v>
      </c>
      <c r="H107" s="9" t="str">
        <f t="shared" ref="H107:H130" si="21">IF($B107="N/A","N/A",IF(G107&gt;15,"No",IF(G107&lt;-15,"No","Yes")))</f>
        <v>N/A</v>
      </c>
      <c r="I107" s="10">
        <v>0.93579999999999997</v>
      </c>
      <c r="J107" s="10">
        <v>-1.66</v>
      </c>
      <c r="K107" s="9" t="str">
        <f t="shared" ref="K107:K130" si="22">IF(J107="Div by 0", "N/A", IF(J107="N/A","N/A", IF(J107&gt;30, "No", IF(J107&lt;-30, "No", "Yes"))))</f>
        <v>Yes</v>
      </c>
    </row>
    <row r="108" spans="1:11" x14ac:dyDescent="0.2">
      <c r="A108" s="89" t="s">
        <v>914</v>
      </c>
      <c r="B108" s="35" t="s">
        <v>213</v>
      </c>
      <c r="C108" s="98">
        <v>19.356586841999999</v>
      </c>
      <c r="D108" s="35" t="s">
        <v>213</v>
      </c>
      <c r="E108" s="9">
        <v>19.379779645999999</v>
      </c>
      <c r="F108" s="35" t="s">
        <v>213</v>
      </c>
      <c r="G108" s="8">
        <v>19.483662292000002</v>
      </c>
      <c r="H108" s="35" t="s">
        <v>213</v>
      </c>
      <c r="I108" s="10">
        <v>0.1198</v>
      </c>
      <c r="J108" s="10">
        <v>0.53600000000000003</v>
      </c>
      <c r="K108" s="9" t="str">
        <f t="shared" si="22"/>
        <v>Yes</v>
      </c>
    </row>
    <row r="109" spans="1:11" x14ac:dyDescent="0.2">
      <c r="A109" s="89" t="s">
        <v>915</v>
      </c>
      <c r="B109" s="35" t="s">
        <v>213</v>
      </c>
      <c r="C109" s="98">
        <v>6.7897904386999999</v>
      </c>
      <c r="D109" s="9" t="str">
        <f t="shared" si="19"/>
        <v>N/A</v>
      </c>
      <c r="E109" s="9">
        <v>6.8795077856000004</v>
      </c>
      <c r="F109" s="9" t="str">
        <f t="shared" si="20"/>
        <v>N/A</v>
      </c>
      <c r="G109" s="8">
        <v>6.6707826772000001</v>
      </c>
      <c r="H109" s="9" t="str">
        <f t="shared" si="21"/>
        <v>N/A</v>
      </c>
      <c r="I109" s="10">
        <v>1.321</v>
      </c>
      <c r="J109" s="10">
        <v>-3.03</v>
      </c>
      <c r="K109" s="9" t="str">
        <f t="shared" si="22"/>
        <v>Yes</v>
      </c>
    </row>
    <row r="110" spans="1:11" x14ac:dyDescent="0.2">
      <c r="A110" s="89" t="s">
        <v>916</v>
      </c>
      <c r="B110" s="35" t="s">
        <v>213</v>
      </c>
      <c r="C110" s="98">
        <v>1.4159251148000001</v>
      </c>
      <c r="D110" s="9" t="str">
        <f t="shared" si="19"/>
        <v>N/A</v>
      </c>
      <c r="E110" s="9">
        <v>1.3418659694999999</v>
      </c>
      <c r="F110" s="9" t="str">
        <f t="shared" si="20"/>
        <v>N/A</v>
      </c>
      <c r="G110" s="8">
        <v>1.2803798796000001</v>
      </c>
      <c r="H110" s="9" t="str">
        <f t="shared" si="21"/>
        <v>N/A</v>
      </c>
      <c r="I110" s="10">
        <v>-5.23</v>
      </c>
      <c r="J110" s="10">
        <v>-4.58</v>
      </c>
      <c r="K110" s="9" t="str">
        <f t="shared" si="22"/>
        <v>Yes</v>
      </c>
    </row>
    <row r="111" spans="1:11" x14ac:dyDescent="0.2">
      <c r="A111" s="89" t="s">
        <v>917</v>
      </c>
      <c r="B111" s="35" t="s">
        <v>213</v>
      </c>
      <c r="C111" s="98">
        <v>7.7076924074999997</v>
      </c>
      <c r="D111" s="9" t="str">
        <f t="shared" si="19"/>
        <v>N/A</v>
      </c>
      <c r="E111" s="9">
        <v>7.6880282964999997</v>
      </c>
      <c r="F111" s="9" t="str">
        <f t="shared" si="20"/>
        <v>N/A</v>
      </c>
      <c r="G111" s="8">
        <v>7.5858740318000004</v>
      </c>
      <c r="H111" s="9" t="str">
        <f t="shared" si="21"/>
        <v>N/A</v>
      </c>
      <c r="I111" s="10">
        <v>-0.255</v>
      </c>
      <c r="J111" s="10">
        <v>-1.33</v>
      </c>
      <c r="K111" s="9" t="str">
        <f t="shared" si="22"/>
        <v>Yes</v>
      </c>
    </row>
    <row r="112" spans="1:11" x14ac:dyDescent="0.2">
      <c r="A112" s="89" t="s">
        <v>918</v>
      </c>
      <c r="B112" s="35" t="s">
        <v>213</v>
      </c>
      <c r="C112" s="98">
        <v>0.38231489229999999</v>
      </c>
      <c r="D112" s="9" t="str">
        <f t="shared" si="19"/>
        <v>N/A</v>
      </c>
      <c r="E112" s="9">
        <v>0.36968669869999998</v>
      </c>
      <c r="F112" s="9" t="str">
        <f t="shared" si="20"/>
        <v>N/A</v>
      </c>
      <c r="G112" s="8">
        <v>0.36515252190000003</v>
      </c>
      <c r="H112" s="9" t="str">
        <f t="shared" si="21"/>
        <v>N/A</v>
      </c>
      <c r="I112" s="10">
        <v>-3.3</v>
      </c>
      <c r="J112" s="10">
        <v>-1.23</v>
      </c>
      <c r="K112" s="9" t="str">
        <f t="shared" si="22"/>
        <v>Yes</v>
      </c>
    </row>
    <row r="113" spans="1:11" x14ac:dyDescent="0.2">
      <c r="A113" s="89" t="s">
        <v>919</v>
      </c>
      <c r="B113" s="35" t="s">
        <v>213</v>
      </c>
      <c r="C113" s="98">
        <v>0.60113868270000004</v>
      </c>
      <c r="D113" s="9" t="str">
        <f t="shared" si="19"/>
        <v>N/A</v>
      </c>
      <c r="E113" s="9">
        <v>0.60747782589999999</v>
      </c>
      <c r="F113" s="9" t="str">
        <f t="shared" si="20"/>
        <v>N/A</v>
      </c>
      <c r="G113" s="8">
        <v>0.94208796189999999</v>
      </c>
      <c r="H113" s="9" t="str">
        <f t="shared" si="21"/>
        <v>N/A</v>
      </c>
      <c r="I113" s="10">
        <v>1.0549999999999999</v>
      </c>
      <c r="J113" s="10">
        <v>55.08</v>
      </c>
      <c r="K113" s="9" t="str">
        <f t="shared" si="22"/>
        <v>No</v>
      </c>
    </row>
    <row r="114" spans="1:11" x14ac:dyDescent="0.2">
      <c r="A114" s="89" t="s">
        <v>920</v>
      </c>
      <c r="B114" s="35" t="s">
        <v>213</v>
      </c>
      <c r="C114" s="98">
        <v>4.6781219999999998E-3</v>
      </c>
      <c r="D114" s="9" t="str">
        <f t="shared" si="19"/>
        <v>N/A</v>
      </c>
      <c r="E114" s="9">
        <v>5.2865602999999997E-3</v>
      </c>
      <c r="F114" s="9" t="str">
        <f t="shared" si="20"/>
        <v>N/A</v>
      </c>
      <c r="G114" s="8">
        <v>4.1899403999999998E-3</v>
      </c>
      <c r="H114" s="9" t="str">
        <f t="shared" si="21"/>
        <v>N/A</v>
      </c>
      <c r="I114" s="10">
        <v>13.01</v>
      </c>
      <c r="J114" s="10">
        <v>-20.7</v>
      </c>
      <c r="K114" s="9" t="str">
        <f t="shared" si="22"/>
        <v>Yes</v>
      </c>
    </row>
    <row r="115" spans="1:11" x14ac:dyDescent="0.2">
      <c r="A115" s="89" t="s">
        <v>921</v>
      </c>
      <c r="B115" s="35" t="s">
        <v>213</v>
      </c>
      <c r="C115" s="98">
        <v>4.5935916200000003E-2</v>
      </c>
      <c r="D115" s="9" t="str">
        <f t="shared" si="19"/>
        <v>N/A</v>
      </c>
      <c r="E115" s="9">
        <v>4.2615702399999997E-2</v>
      </c>
      <c r="F115" s="9" t="str">
        <f t="shared" si="20"/>
        <v>N/A</v>
      </c>
      <c r="G115" s="8">
        <v>4.5466868899999999E-2</v>
      </c>
      <c r="H115" s="9" t="str">
        <f t="shared" si="21"/>
        <v>N/A</v>
      </c>
      <c r="I115" s="10">
        <v>-7.23</v>
      </c>
      <c r="J115" s="10">
        <v>6.69</v>
      </c>
      <c r="K115" s="9" t="str">
        <f t="shared" si="22"/>
        <v>Yes</v>
      </c>
    </row>
    <row r="116" spans="1:11" x14ac:dyDescent="0.2">
      <c r="A116" s="89" t="s">
        <v>922</v>
      </c>
      <c r="B116" s="35" t="s">
        <v>213</v>
      </c>
      <c r="C116" s="98">
        <v>0.135578693</v>
      </c>
      <c r="D116" s="9" t="str">
        <f t="shared" si="19"/>
        <v>N/A</v>
      </c>
      <c r="E116" s="9">
        <v>0.13150661220000001</v>
      </c>
      <c r="F116" s="9" t="str">
        <f t="shared" si="20"/>
        <v>N/A</v>
      </c>
      <c r="G116" s="8">
        <v>0.26538904699999999</v>
      </c>
      <c r="H116" s="9" t="str">
        <f t="shared" si="21"/>
        <v>N/A</v>
      </c>
      <c r="I116" s="10">
        <v>-3</v>
      </c>
      <c r="J116" s="10">
        <v>101.8</v>
      </c>
      <c r="K116" s="9" t="str">
        <f t="shared" si="22"/>
        <v>No</v>
      </c>
    </row>
    <row r="117" spans="1:11" x14ac:dyDescent="0.2">
      <c r="A117" s="89" t="s">
        <v>923</v>
      </c>
      <c r="B117" s="35" t="s">
        <v>213</v>
      </c>
      <c r="C117" s="98">
        <v>4.2803658799999998E-2</v>
      </c>
      <c r="D117" s="9" t="str">
        <f t="shared" si="19"/>
        <v>N/A</v>
      </c>
      <c r="E117" s="9">
        <v>4.0583252799999997E-2</v>
      </c>
      <c r="F117" s="9" t="str">
        <f t="shared" si="20"/>
        <v>N/A</v>
      </c>
      <c r="G117" s="8">
        <v>3.9247344400000002E-2</v>
      </c>
      <c r="H117" s="9" t="str">
        <f t="shared" si="21"/>
        <v>N/A</v>
      </c>
      <c r="I117" s="10">
        <v>-5.19</v>
      </c>
      <c r="J117" s="10">
        <v>-3.29</v>
      </c>
      <c r="K117" s="9" t="str">
        <f t="shared" si="22"/>
        <v>Yes</v>
      </c>
    </row>
    <row r="118" spans="1:11" x14ac:dyDescent="0.2">
      <c r="A118" s="89" t="s">
        <v>924</v>
      </c>
      <c r="B118" s="35" t="s">
        <v>213</v>
      </c>
      <c r="C118" s="98">
        <v>2.2307289162999999</v>
      </c>
      <c r="D118" s="9" t="str">
        <f t="shared" si="19"/>
        <v>N/A</v>
      </c>
      <c r="E118" s="9">
        <v>2.2732209423</v>
      </c>
      <c r="F118" s="9" t="str">
        <f t="shared" si="20"/>
        <v>N/A</v>
      </c>
      <c r="G118" s="8">
        <v>2.2850920194</v>
      </c>
      <c r="H118" s="9" t="str">
        <f t="shared" si="21"/>
        <v>N/A</v>
      </c>
      <c r="I118" s="10">
        <v>1.905</v>
      </c>
      <c r="J118" s="10">
        <v>0.5222</v>
      </c>
      <c r="K118" s="9" t="str">
        <f t="shared" si="22"/>
        <v>Yes</v>
      </c>
    </row>
    <row r="119" spans="1:11" x14ac:dyDescent="0.2">
      <c r="A119" s="89" t="s">
        <v>925</v>
      </c>
      <c r="B119" s="35" t="s">
        <v>213</v>
      </c>
      <c r="C119" s="98">
        <v>32.535620889</v>
      </c>
      <c r="D119" s="9" t="str">
        <f t="shared" si="19"/>
        <v>N/A</v>
      </c>
      <c r="E119" s="9">
        <v>32.062237879999998</v>
      </c>
      <c r="F119" s="9" t="str">
        <f t="shared" si="20"/>
        <v>N/A</v>
      </c>
      <c r="G119" s="8">
        <v>32.766102932000003</v>
      </c>
      <c r="H119" s="9" t="str">
        <f t="shared" si="21"/>
        <v>N/A</v>
      </c>
      <c r="I119" s="10">
        <v>-1.45</v>
      </c>
      <c r="J119" s="10">
        <v>2.1949999999999998</v>
      </c>
      <c r="K119" s="9" t="str">
        <f t="shared" si="22"/>
        <v>Yes</v>
      </c>
    </row>
    <row r="120" spans="1:11" x14ac:dyDescent="0.2">
      <c r="A120" s="89" t="s">
        <v>926</v>
      </c>
      <c r="B120" s="35" t="s">
        <v>213</v>
      </c>
      <c r="C120" s="98">
        <v>3.7529191900000002E-2</v>
      </c>
      <c r="D120" s="9" t="str">
        <f t="shared" si="19"/>
        <v>N/A</v>
      </c>
      <c r="E120" s="9">
        <v>3.7268880800000001E-2</v>
      </c>
      <c r="F120" s="9" t="str">
        <f t="shared" si="20"/>
        <v>N/A</v>
      </c>
      <c r="G120" s="8">
        <v>0.24470612010000001</v>
      </c>
      <c r="H120" s="9" t="str">
        <f t="shared" si="21"/>
        <v>N/A</v>
      </c>
      <c r="I120" s="10">
        <v>-0.69399999999999995</v>
      </c>
      <c r="J120" s="10">
        <v>556.6</v>
      </c>
      <c r="K120" s="9" t="str">
        <f t="shared" si="22"/>
        <v>No</v>
      </c>
    </row>
    <row r="121" spans="1:11" x14ac:dyDescent="0.2">
      <c r="A121" s="89" t="s">
        <v>927</v>
      </c>
      <c r="B121" s="35" t="s">
        <v>213</v>
      </c>
      <c r="C121" s="98">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7.6533613464999997</v>
      </c>
      <c r="D123" s="9" t="str">
        <f t="shared" si="19"/>
        <v>N/A</v>
      </c>
      <c r="E123" s="9">
        <v>7.655717278</v>
      </c>
      <c r="F123" s="9" t="str">
        <f t="shared" si="20"/>
        <v>N/A</v>
      </c>
      <c r="G123" s="8">
        <v>7.6785078079</v>
      </c>
      <c r="H123" s="9" t="str">
        <f t="shared" si="21"/>
        <v>N/A</v>
      </c>
      <c r="I123" s="10">
        <v>3.0800000000000001E-2</v>
      </c>
      <c r="J123" s="10">
        <v>0.29770000000000002</v>
      </c>
      <c r="K123" s="9" t="str">
        <f t="shared" si="22"/>
        <v>Yes</v>
      </c>
    </row>
    <row r="124" spans="1:11" x14ac:dyDescent="0.2">
      <c r="A124" s="89" t="s">
        <v>930</v>
      </c>
      <c r="B124" s="35" t="s">
        <v>213</v>
      </c>
      <c r="C124" s="98">
        <v>11.993784351</v>
      </c>
      <c r="D124" s="9" t="str">
        <f t="shared" si="19"/>
        <v>N/A</v>
      </c>
      <c r="E124" s="9">
        <v>11.990269442000001</v>
      </c>
      <c r="F124" s="9" t="str">
        <f t="shared" si="20"/>
        <v>N/A</v>
      </c>
      <c r="G124" s="8">
        <v>12.681741281000001</v>
      </c>
      <c r="H124" s="9" t="str">
        <f t="shared" si="21"/>
        <v>N/A</v>
      </c>
      <c r="I124" s="10">
        <v>-2.9000000000000001E-2</v>
      </c>
      <c r="J124" s="10">
        <v>5.7670000000000003</v>
      </c>
      <c r="K124" s="9" t="str">
        <f t="shared" si="22"/>
        <v>Yes</v>
      </c>
    </row>
    <row r="125" spans="1:11" x14ac:dyDescent="0.2">
      <c r="A125" s="89" t="s">
        <v>931</v>
      </c>
      <c r="B125" s="35" t="s">
        <v>213</v>
      </c>
      <c r="C125" s="98">
        <v>12.749706344</v>
      </c>
      <c r="D125" s="9" t="str">
        <f t="shared" si="19"/>
        <v>N/A</v>
      </c>
      <c r="E125" s="9">
        <v>12.275541003000001</v>
      </c>
      <c r="F125" s="9" t="str">
        <f t="shared" si="20"/>
        <v>N/A</v>
      </c>
      <c r="G125" s="8">
        <v>12.040727476000001</v>
      </c>
      <c r="H125" s="9" t="str">
        <f t="shared" si="21"/>
        <v>N/A</v>
      </c>
      <c r="I125" s="10">
        <v>-3.72</v>
      </c>
      <c r="J125" s="10">
        <v>-1.91</v>
      </c>
      <c r="K125" s="9" t="str">
        <f t="shared" si="22"/>
        <v>Yes</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0.101239656</v>
      </c>
      <c r="D130" s="9" t="str">
        <f t="shared" si="19"/>
        <v>N/A</v>
      </c>
      <c r="E130" s="9">
        <v>0.1034412769</v>
      </c>
      <c r="F130" s="9" t="str">
        <f t="shared" si="20"/>
        <v>N/A</v>
      </c>
      <c r="G130" s="8">
        <v>0.1204202474</v>
      </c>
      <c r="H130" s="9" t="str">
        <f t="shared" si="21"/>
        <v>N/A</v>
      </c>
      <c r="I130" s="10">
        <v>2.1749999999999998</v>
      </c>
      <c r="J130" s="10">
        <v>16.41</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1745021</v>
      </c>
      <c r="D6" s="9" t="str">
        <f>IF($B6="N/A","N/A",IF(C6&gt;15,"No",IF(C6&lt;-15,"No","Yes")))</f>
        <v>N/A</v>
      </c>
      <c r="E6" s="36">
        <v>1324549</v>
      </c>
      <c r="F6" s="9" t="str">
        <f>IF($B6="N/A","N/A",IF(E6&gt;15,"No",IF(E6&lt;-15,"No","Yes")))</f>
        <v>N/A</v>
      </c>
      <c r="G6" s="36">
        <v>1479601</v>
      </c>
      <c r="H6" s="9" t="str">
        <f>IF($B6="N/A","N/A",IF(G6&gt;15,"No",IF(G6&lt;-15,"No","Yes")))</f>
        <v>N/A</v>
      </c>
      <c r="I6" s="10">
        <v>-24.1</v>
      </c>
      <c r="J6" s="10">
        <v>11.71</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61.710742736</v>
      </c>
      <c r="D9" s="9" t="str">
        <f t="shared" ref="D9:D17" si="1">IF($B9="N/A","N/A",IF(C9&gt;15,"No",IF(C9&lt;-15,"No","Yes")))</f>
        <v>N/A</v>
      </c>
      <c r="E9" s="37">
        <v>78.699219885000005</v>
      </c>
      <c r="F9" s="9" t="str">
        <f>IF($B9="N/A","N/A",IF(E9&gt;15,"No",IF(E9&lt;-15,"No","Yes")))</f>
        <v>N/A</v>
      </c>
      <c r="G9" s="37">
        <v>78.249671363999994</v>
      </c>
      <c r="H9" s="9" t="str">
        <f>IF($B9="N/A","N/A",IF(G9&gt;15,"No",IF(G9&lt;-15,"No","Yes")))</f>
        <v>N/A</v>
      </c>
      <c r="I9" s="10">
        <v>27.53</v>
      </c>
      <c r="J9" s="10">
        <v>-0.57099999999999995</v>
      </c>
      <c r="K9" s="9" t="str">
        <f t="shared" si="0"/>
        <v>Yes</v>
      </c>
    </row>
    <row r="10" spans="1:11" x14ac:dyDescent="0.2">
      <c r="A10" s="89" t="s">
        <v>16</v>
      </c>
      <c r="B10" s="35" t="s">
        <v>213</v>
      </c>
      <c r="C10" s="88">
        <v>11.485993578</v>
      </c>
      <c r="D10" s="9" t="str">
        <f t="shared" si="1"/>
        <v>N/A</v>
      </c>
      <c r="E10" s="8">
        <v>11.631883758000001</v>
      </c>
      <c r="F10" s="9" t="str">
        <f>IF($B10="N/A","N/A",IF(E10&gt;15,"No",IF(E10&lt;-15,"No","Yes")))</f>
        <v>N/A</v>
      </c>
      <c r="G10" s="8">
        <v>11.119349068</v>
      </c>
      <c r="H10" s="9" t="str">
        <f>IF($B10="N/A","N/A",IF(G10&gt;15,"No",IF(G10&lt;-15,"No","Yes")))</f>
        <v>N/A</v>
      </c>
      <c r="I10" s="10">
        <v>1.27</v>
      </c>
      <c r="J10" s="10">
        <v>-4.41</v>
      </c>
      <c r="K10" s="9" t="str">
        <f t="shared" si="0"/>
        <v>Yes</v>
      </c>
    </row>
    <row r="11" spans="1:11" x14ac:dyDescent="0.2">
      <c r="A11" s="89" t="s">
        <v>36</v>
      </c>
      <c r="B11" s="35" t="s">
        <v>213</v>
      </c>
      <c r="C11" s="88">
        <v>13.711255827</v>
      </c>
      <c r="D11" s="9" t="str">
        <f t="shared" si="1"/>
        <v>N/A</v>
      </c>
      <c r="E11" s="8">
        <v>14.456693896000001</v>
      </c>
      <c r="F11" s="9" t="str">
        <f>IF($B11="N/A","N/A",IF(E11&gt;15,"No",IF(E11&lt;-15,"No","Yes")))</f>
        <v>N/A</v>
      </c>
      <c r="G11" s="8">
        <v>15.599175778999999</v>
      </c>
      <c r="H11" s="9" t="str">
        <f>IF($B11="N/A","N/A",IF(G11&gt;15,"No",IF(G11&lt;-15,"No","Yes")))</f>
        <v>N/A</v>
      </c>
      <c r="I11" s="10">
        <v>5.4370000000000003</v>
      </c>
      <c r="J11" s="10">
        <v>7.9029999999999996</v>
      </c>
      <c r="K11" s="9" t="str">
        <f t="shared" si="0"/>
        <v>Yes</v>
      </c>
    </row>
    <row r="12" spans="1:11" x14ac:dyDescent="0.2">
      <c r="A12" s="89" t="s">
        <v>37</v>
      </c>
      <c r="B12" s="35" t="s">
        <v>213</v>
      </c>
      <c r="C12" s="88"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89" t="s">
        <v>38</v>
      </c>
      <c r="B13" s="35" t="s">
        <v>213</v>
      </c>
      <c r="C13" s="88">
        <v>11.332786563000001</v>
      </c>
      <c r="D13" s="9" t="str">
        <f t="shared" si="1"/>
        <v>N/A</v>
      </c>
      <c r="E13" s="8">
        <v>11.329259934</v>
      </c>
      <c r="F13" s="9" t="str">
        <f>IF($B13="N/A","N/A",IF(E13&gt;15,"No",IF(E13&lt;-15,"No","Yes")))</f>
        <v>N/A</v>
      </c>
      <c r="G13" s="8">
        <v>10.653814990000001</v>
      </c>
      <c r="H13" s="9" t="str">
        <f>IF($B13="N/A","N/A",IF(G13&gt;15,"No",IF(G13&lt;-15,"No","Yes")))</f>
        <v>N/A</v>
      </c>
      <c r="I13" s="10">
        <v>-3.1E-2</v>
      </c>
      <c r="J13" s="10">
        <v>-5.96</v>
      </c>
      <c r="K13" s="9" t="str">
        <f t="shared" si="0"/>
        <v>Yes</v>
      </c>
    </row>
    <row r="14" spans="1:11" x14ac:dyDescent="0.2">
      <c r="A14" s="89" t="s">
        <v>676</v>
      </c>
      <c r="B14" s="35" t="s">
        <v>213</v>
      </c>
      <c r="C14" s="88">
        <v>47.725385539999998</v>
      </c>
      <c r="D14" s="9" t="str">
        <f t="shared" si="1"/>
        <v>N/A</v>
      </c>
      <c r="E14" s="8">
        <v>34.765418267000001</v>
      </c>
      <c r="F14" s="9" t="str">
        <f t="shared" ref="F14:F33" si="2">IF($B14="N/A","N/A",IF(E14&gt;15,"No",IF(E14&lt;-15,"No","Yes")))</f>
        <v>N/A</v>
      </c>
      <c r="G14" s="8">
        <v>35.317899893000003</v>
      </c>
      <c r="H14" s="9" t="str">
        <f t="shared" ref="H14:H33" si="3">IF($B14="N/A","N/A",IF(G14&gt;15,"No",IF(G14&lt;-15,"No","Yes")))</f>
        <v>N/A</v>
      </c>
      <c r="I14" s="10">
        <v>-27.2</v>
      </c>
      <c r="J14" s="10">
        <v>1.589</v>
      </c>
      <c r="K14" s="9" t="str">
        <f t="shared" ref="K14:K30" si="4">IF(J14="Div by 0", "N/A", IF(J14="N/A","N/A", IF(J14&gt;30, "No", IF(J14&lt;-30, "No", "Yes"))))</f>
        <v>Yes</v>
      </c>
    </row>
    <row r="15" spans="1:11" x14ac:dyDescent="0.2">
      <c r="A15" s="89" t="s">
        <v>677</v>
      </c>
      <c r="B15" s="35" t="s">
        <v>213</v>
      </c>
      <c r="C15" s="88">
        <v>1.9289166148000001</v>
      </c>
      <c r="D15" s="9" t="str">
        <f t="shared" si="1"/>
        <v>N/A</v>
      </c>
      <c r="E15" s="8">
        <v>2.3180720381</v>
      </c>
      <c r="F15" s="9" t="str">
        <f t="shared" si="2"/>
        <v>N/A</v>
      </c>
      <c r="G15" s="8">
        <v>2.4808715323000001</v>
      </c>
      <c r="H15" s="9" t="str">
        <f t="shared" si="3"/>
        <v>N/A</v>
      </c>
      <c r="I15" s="10">
        <v>20.170000000000002</v>
      </c>
      <c r="J15" s="10">
        <v>7.0229999999999997</v>
      </c>
      <c r="K15" s="9" t="str">
        <f t="shared" si="4"/>
        <v>Yes</v>
      </c>
    </row>
    <row r="16" spans="1:11" x14ac:dyDescent="0.2">
      <c r="A16" s="89" t="s">
        <v>381</v>
      </c>
      <c r="B16" s="35" t="s">
        <v>213</v>
      </c>
      <c r="C16" s="88">
        <v>6.4414124528999999</v>
      </c>
      <c r="D16" s="9" t="str">
        <f t="shared" si="1"/>
        <v>N/A</v>
      </c>
      <c r="E16" s="8">
        <v>9.6764257117000003</v>
      </c>
      <c r="F16" s="9" t="str">
        <f t="shared" si="2"/>
        <v>N/A</v>
      </c>
      <c r="G16" s="8">
        <v>9.4135513560999993</v>
      </c>
      <c r="H16" s="9" t="str">
        <f t="shared" si="3"/>
        <v>N/A</v>
      </c>
      <c r="I16" s="10">
        <v>50.22</v>
      </c>
      <c r="J16" s="10">
        <v>-2.72</v>
      </c>
      <c r="K16" s="9" t="str">
        <f t="shared" si="4"/>
        <v>Yes</v>
      </c>
    </row>
    <row r="17" spans="1:11" x14ac:dyDescent="0.2">
      <c r="A17" s="89" t="s">
        <v>382</v>
      </c>
      <c r="B17" s="35" t="s">
        <v>213</v>
      </c>
      <c r="C17" s="88">
        <v>1.5000965604000001</v>
      </c>
      <c r="D17" s="9" t="str">
        <f t="shared" si="1"/>
        <v>N/A</v>
      </c>
      <c r="E17" s="8">
        <v>2.1591500200999998</v>
      </c>
      <c r="F17" s="9" t="str">
        <f t="shared" si="2"/>
        <v>N/A</v>
      </c>
      <c r="G17" s="8">
        <v>2.2854810182</v>
      </c>
      <c r="H17" s="9" t="str">
        <f t="shared" si="3"/>
        <v>N/A</v>
      </c>
      <c r="I17" s="10">
        <v>43.93</v>
      </c>
      <c r="J17" s="10">
        <v>5.851</v>
      </c>
      <c r="K17" s="9" t="str">
        <f t="shared" si="4"/>
        <v>Yes</v>
      </c>
    </row>
    <row r="18" spans="1:11" x14ac:dyDescent="0.2">
      <c r="A18" s="89" t="s">
        <v>383</v>
      </c>
      <c r="B18" s="35" t="s">
        <v>213</v>
      </c>
      <c r="C18" s="88">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89" t="s">
        <v>384</v>
      </c>
      <c r="B19" s="35" t="s">
        <v>213</v>
      </c>
      <c r="C19" s="88">
        <v>14.610998950999999</v>
      </c>
      <c r="D19" s="9" t="str">
        <f t="shared" si="5"/>
        <v>N/A</v>
      </c>
      <c r="E19" s="8">
        <v>11.519015152</v>
      </c>
      <c r="F19" s="9" t="str">
        <f t="shared" si="2"/>
        <v>N/A</v>
      </c>
      <c r="G19" s="8">
        <v>11.988299548000001</v>
      </c>
      <c r="H19" s="9" t="str">
        <f t="shared" si="3"/>
        <v>N/A</v>
      </c>
      <c r="I19" s="10">
        <v>-21.2</v>
      </c>
      <c r="J19" s="10">
        <v>4.0739999999999998</v>
      </c>
      <c r="K19" s="9" t="str">
        <f t="shared" si="4"/>
        <v>Yes</v>
      </c>
    </row>
    <row r="20" spans="1:11" x14ac:dyDescent="0.2">
      <c r="A20" s="89" t="s">
        <v>386</v>
      </c>
      <c r="B20" s="35" t="s">
        <v>213</v>
      </c>
      <c r="C20" s="88">
        <v>2.6569307761999998</v>
      </c>
      <c r="D20" s="9" t="str">
        <f t="shared" si="5"/>
        <v>N/A</v>
      </c>
      <c r="E20" s="8">
        <v>3.7872513587999999</v>
      </c>
      <c r="F20" s="9" t="str">
        <f t="shared" si="2"/>
        <v>N/A</v>
      </c>
      <c r="G20" s="8">
        <v>3.9617437404000002</v>
      </c>
      <c r="H20" s="9" t="str">
        <f t="shared" si="3"/>
        <v>N/A</v>
      </c>
      <c r="I20" s="10">
        <v>42.54</v>
      </c>
      <c r="J20" s="10">
        <v>4.6070000000000002</v>
      </c>
      <c r="K20" s="9" t="str">
        <f t="shared" si="4"/>
        <v>Yes</v>
      </c>
    </row>
    <row r="21" spans="1:11" x14ac:dyDescent="0.2">
      <c r="A21" s="89" t="s">
        <v>387</v>
      </c>
      <c r="B21" s="35" t="s">
        <v>213</v>
      </c>
      <c r="C21" s="88">
        <v>10.522681389000001</v>
      </c>
      <c r="D21" s="9" t="str">
        <f t="shared" si="5"/>
        <v>N/A</v>
      </c>
      <c r="E21" s="8">
        <v>14.065391313999999</v>
      </c>
      <c r="F21" s="9" t="str">
        <f t="shared" si="2"/>
        <v>N/A</v>
      </c>
      <c r="G21" s="8">
        <v>13.09778785</v>
      </c>
      <c r="H21" s="9" t="str">
        <f t="shared" si="3"/>
        <v>N/A</v>
      </c>
      <c r="I21" s="10">
        <v>33.67</v>
      </c>
      <c r="J21" s="10">
        <v>-6.88</v>
      </c>
      <c r="K21" s="9" t="str">
        <f t="shared" si="4"/>
        <v>Yes</v>
      </c>
    </row>
    <row r="22" spans="1:11" x14ac:dyDescent="0.2">
      <c r="A22" s="89" t="s">
        <v>388</v>
      </c>
      <c r="B22" s="35" t="s">
        <v>213</v>
      </c>
      <c r="C22" s="88">
        <v>2.4797409314999999</v>
      </c>
      <c r="D22" s="9" t="str">
        <f t="shared" si="5"/>
        <v>N/A</v>
      </c>
      <c r="E22" s="8">
        <v>3.6342181376</v>
      </c>
      <c r="F22" s="9" t="str">
        <f t="shared" si="2"/>
        <v>N/A</v>
      </c>
      <c r="G22" s="8">
        <v>3.1266537398000001</v>
      </c>
      <c r="H22" s="9" t="str">
        <f t="shared" si="3"/>
        <v>N/A</v>
      </c>
      <c r="I22" s="10">
        <v>46.56</v>
      </c>
      <c r="J22" s="10">
        <v>-14</v>
      </c>
      <c r="K22" s="9" t="str">
        <f t="shared" si="4"/>
        <v>Yes</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1747</v>
      </c>
      <c r="J24" s="10" t="s">
        <v>1747</v>
      </c>
      <c r="K24" s="9" t="str">
        <f t="shared" si="4"/>
        <v>N/A</v>
      </c>
    </row>
    <row r="25" spans="1:11" x14ac:dyDescent="0.2">
      <c r="A25" s="89" t="s">
        <v>393</v>
      </c>
      <c r="B25" s="35" t="s">
        <v>213</v>
      </c>
      <c r="C25" s="88">
        <v>0</v>
      </c>
      <c r="D25" s="9" t="str">
        <f t="shared" si="5"/>
        <v>N/A</v>
      </c>
      <c r="E25" s="8">
        <v>0</v>
      </c>
      <c r="F25" s="9" t="str">
        <f t="shared" si="2"/>
        <v>N/A</v>
      </c>
      <c r="G25" s="8">
        <v>0</v>
      </c>
      <c r="H25" s="9" t="str">
        <f t="shared" si="3"/>
        <v>N/A</v>
      </c>
      <c r="I25" s="10" t="s">
        <v>1747</v>
      </c>
      <c r="J25" s="10" t="s">
        <v>1747</v>
      </c>
      <c r="K25" s="9" t="str">
        <f t="shared" si="4"/>
        <v>N/A</v>
      </c>
    </row>
    <row r="26" spans="1:11" x14ac:dyDescent="0.2">
      <c r="A26" s="89" t="s">
        <v>394</v>
      </c>
      <c r="B26" s="35" t="s">
        <v>213</v>
      </c>
      <c r="C26" s="88">
        <v>2.5597972746000002</v>
      </c>
      <c r="D26" s="9" t="str">
        <f t="shared" si="5"/>
        <v>N/A</v>
      </c>
      <c r="E26" s="8">
        <v>3.7551649656000001</v>
      </c>
      <c r="F26" s="9" t="str">
        <f t="shared" si="2"/>
        <v>N/A</v>
      </c>
      <c r="G26" s="8">
        <v>4.3650281392999997</v>
      </c>
      <c r="H26" s="9" t="str">
        <f t="shared" si="3"/>
        <v>N/A</v>
      </c>
      <c r="I26" s="10">
        <v>46.7</v>
      </c>
      <c r="J26" s="10">
        <v>16.239999999999998</v>
      </c>
      <c r="K26" s="9" t="str">
        <f t="shared" si="4"/>
        <v>Yes</v>
      </c>
    </row>
    <row r="27" spans="1:11" x14ac:dyDescent="0.2">
      <c r="A27" s="89" t="s">
        <v>395</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9.2586278331000003</v>
      </c>
      <c r="D29" s="9" t="str">
        <f t="shared" si="5"/>
        <v>N/A</v>
      </c>
      <c r="E29" s="8">
        <v>14.048253405000001</v>
      </c>
      <c r="F29" s="9" t="str">
        <f t="shared" si="2"/>
        <v>N/A</v>
      </c>
      <c r="G29" s="8">
        <v>13.737352165000001</v>
      </c>
      <c r="H29" s="9" t="str">
        <f t="shared" si="3"/>
        <v>N/A</v>
      </c>
      <c r="I29" s="10">
        <v>51.73</v>
      </c>
      <c r="J29" s="10">
        <v>-2.21</v>
      </c>
      <c r="K29" s="9" t="str">
        <f t="shared" si="4"/>
        <v>Yes</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99.982235170999999</v>
      </c>
      <c r="D31" s="9" t="str">
        <f t="shared" si="5"/>
        <v>N/A</v>
      </c>
      <c r="E31" s="8">
        <v>99.962628788999993</v>
      </c>
      <c r="F31" s="9" t="str">
        <f t="shared" si="2"/>
        <v>N/A</v>
      </c>
      <c r="G31" s="8">
        <v>99.931603182000003</v>
      </c>
      <c r="H31" s="9" t="str">
        <f t="shared" si="3"/>
        <v>N/A</v>
      </c>
      <c r="I31" s="10">
        <v>-0.02</v>
      </c>
      <c r="J31" s="10">
        <v>-3.1E-2</v>
      </c>
      <c r="K31" s="9" t="str">
        <f t="shared" ref="K31:K43" si="6">IF(J31="Div by 0", "N/A", IF(J31="N/A","N/A", IF(J31&gt;30, "No", IF(J31&lt;-30, "No", "Yes"))))</f>
        <v>Yes</v>
      </c>
    </row>
    <row r="32" spans="1:11" x14ac:dyDescent="0.2">
      <c r="A32" s="89" t="s">
        <v>39</v>
      </c>
      <c r="B32" s="35" t="s">
        <v>267</v>
      </c>
      <c r="C32" s="88">
        <v>99.986720184000006</v>
      </c>
      <c r="D32" s="9" t="str">
        <f>IF($B32="N/A","N/A",IF(C32&gt;100,"No",IF(C32&lt;85,"No","Yes")))</f>
        <v>Yes</v>
      </c>
      <c r="E32" s="8">
        <v>99.977318862999994</v>
      </c>
      <c r="F32" s="9" t="str">
        <f>IF($B32="N/A","N/A",IF(E32&gt;100,"No",IF(E32&lt;85,"No","Yes")))</f>
        <v>Yes</v>
      </c>
      <c r="G32" s="8">
        <v>99.934738515999996</v>
      </c>
      <c r="H32" s="9" t="str">
        <f>IF($B32="N/A","N/A",IF(G32&gt;100,"No",IF(G32&lt;85,"No","Yes")))</f>
        <v>Yes</v>
      </c>
      <c r="I32" s="10">
        <v>-8.9999999999999993E-3</v>
      </c>
      <c r="J32" s="10">
        <v>-4.2999999999999997E-2</v>
      </c>
      <c r="K32" s="9" t="str">
        <f t="shared" si="6"/>
        <v>Yes</v>
      </c>
    </row>
    <row r="33" spans="1:11" x14ac:dyDescent="0.2">
      <c r="A33" s="89" t="s">
        <v>910</v>
      </c>
      <c r="B33" s="35" t="s">
        <v>213</v>
      </c>
      <c r="C33" s="88">
        <v>54.810796744999998</v>
      </c>
      <c r="D33" s="9" t="str">
        <f t="shared" si="5"/>
        <v>N/A</v>
      </c>
      <c r="E33" s="8">
        <v>52.955242007000003</v>
      </c>
      <c r="F33" s="9" t="str">
        <f t="shared" si="2"/>
        <v>N/A</v>
      </c>
      <c r="G33" s="8">
        <v>50.811550742000001</v>
      </c>
      <c r="H33" s="9" t="str">
        <f t="shared" si="3"/>
        <v>N/A</v>
      </c>
      <c r="I33" s="10">
        <v>-3.39</v>
      </c>
      <c r="J33" s="10">
        <v>-4.05</v>
      </c>
      <c r="K33" s="9" t="str">
        <f t="shared" si="6"/>
        <v>Yes</v>
      </c>
    </row>
    <row r="34" spans="1:11" x14ac:dyDescent="0.2">
      <c r="A34" s="89" t="s">
        <v>851</v>
      </c>
      <c r="B34" s="35" t="s">
        <v>268</v>
      </c>
      <c r="C34" s="88">
        <v>5.5599466043000003</v>
      </c>
      <c r="D34" s="9" t="str">
        <f>IF($B34="N/A","N/A",IF(C34&gt;25,"No",IF(C34&lt;5,"No","Yes")))</f>
        <v>Yes</v>
      </c>
      <c r="E34" s="8">
        <v>5.9864627877999999</v>
      </c>
      <c r="F34" s="9" t="str">
        <f>IF($B34="N/A","N/A",IF(E34&gt;25,"No",IF(E34&lt;5,"No","Yes")))</f>
        <v>Yes</v>
      </c>
      <c r="G34" s="8">
        <v>5.8281239749999996</v>
      </c>
      <c r="H34" s="9" t="str">
        <f>IF($B34="N/A","N/A",IF(G34&gt;25,"No",IF(G34&lt;5,"No","Yes")))</f>
        <v>Yes</v>
      </c>
      <c r="I34" s="10">
        <v>7.6710000000000003</v>
      </c>
      <c r="J34" s="10">
        <v>-2.64</v>
      </c>
      <c r="K34" s="9" t="str">
        <f t="shared" si="6"/>
        <v>Yes</v>
      </c>
    </row>
    <row r="35" spans="1:11" x14ac:dyDescent="0.2">
      <c r="A35" s="89" t="s">
        <v>852</v>
      </c>
      <c r="B35" s="35" t="s">
        <v>269</v>
      </c>
      <c r="C35" s="88">
        <v>39.567756494000001</v>
      </c>
      <c r="D35" s="9" t="str">
        <f>IF($B35="N/A","N/A",IF(C35&gt;70,"No",IF(C35&lt;40,"No","Yes")))</f>
        <v>No</v>
      </c>
      <c r="E35" s="8">
        <v>36.294516688999998</v>
      </c>
      <c r="F35" s="9" t="str">
        <f>IF($B35="N/A","N/A",IF(E35&gt;70,"No",IF(E35&lt;40,"No","Yes")))</f>
        <v>No</v>
      </c>
      <c r="G35" s="8">
        <v>36.080885221999999</v>
      </c>
      <c r="H35" s="9" t="str">
        <f>IF($B35="N/A","N/A",IF(G35&gt;70,"No",IF(G35&lt;40,"No","Yes")))</f>
        <v>No</v>
      </c>
      <c r="I35" s="10">
        <v>-8.27</v>
      </c>
      <c r="J35" s="10">
        <v>-0.58899999999999997</v>
      </c>
      <c r="K35" s="9" t="str">
        <f t="shared" si="6"/>
        <v>Yes</v>
      </c>
    </row>
    <row r="36" spans="1:11" x14ac:dyDescent="0.2">
      <c r="A36" s="89" t="s">
        <v>853</v>
      </c>
      <c r="B36" s="35" t="s">
        <v>270</v>
      </c>
      <c r="C36" s="88">
        <v>54.871551793000002</v>
      </c>
      <c r="D36" s="9" t="str">
        <f>IF($B36="N/A","N/A",IF(C36&gt;55,"No",IF(C36&lt;20,"No","Yes")))</f>
        <v>Yes</v>
      </c>
      <c r="E36" s="8">
        <v>57.718265267</v>
      </c>
      <c r="F36" s="9" t="str">
        <f>IF($B36="N/A","N/A",IF(E36&gt;55,"No",IF(E36&lt;20,"No","Yes")))</f>
        <v>No</v>
      </c>
      <c r="G36" s="8">
        <v>58.089976321999998</v>
      </c>
      <c r="H36" s="9" t="str">
        <f>IF($B36="N/A","N/A",IF(G36&gt;55,"No",IF(G36&lt;20,"No","Yes")))</f>
        <v>No</v>
      </c>
      <c r="I36" s="10">
        <v>5.1879999999999997</v>
      </c>
      <c r="J36" s="10">
        <v>0.64400000000000002</v>
      </c>
      <c r="K36" s="9" t="str">
        <f t="shared" si="6"/>
        <v>Yes</v>
      </c>
    </row>
    <row r="37" spans="1:11" x14ac:dyDescent="0.2">
      <c r="A37" s="89" t="s">
        <v>163</v>
      </c>
      <c r="B37" s="35" t="s">
        <v>246</v>
      </c>
      <c r="C37" s="88">
        <v>95.199140869999994</v>
      </c>
      <c r="D37" s="9" t="str">
        <f>IF($B37="N/A","N/A",IF(C37&gt;95,"Yes","No"))</f>
        <v>Yes</v>
      </c>
      <c r="E37" s="8">
        <v>92.493444939</v>
      </c>
      <c r="F37" s="9" t="str">
        <f>IF($B37="N/A","N/A",IF(E37&gt;95,"Yes","No"))</f>
        <v>No</v>
      </c>
      <c r="G37" s="8">
        <v>92.696814884999995</v>
      </c>
      <c r="H37" s="9" t="str">
        <f>IF($B37="N/A","N/A",IF(G37&gt;95,"Yes","No"))</f>
        <v>No</v>
      </c>
      <c r="I37" s="10">
        <v>-2.84</v>
      </c>
      <c r="J37" s="10">
        <v>0.21990000000000001</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99.999282037</v>
      </c>
      <c r="H38" s="9" t="str">
        <f>IF($B38="N/A","N/A",IF(G38&gt;15,"No",IF(G38&lt;-15,"No","Yes")))</f>
        <v>N/A</v>
      </c>
      <c r="I38" s="10">
        <v>0</v>
      </c>
      <c r="J38" s="10">
        <v>-1E-3</v>
      </c>
      <c r="K38" s="9" t="str">
        <f t="shared" si="6"/>
        <v>Yes</v>
      </c>
    </row>
    <row r="39" spans="1:11" x14ac:dyDescent="0.2">
      <c r="A39" s="89" t="s">
        <v>42</v>
      </c>
      <c r="B39" s="35" t="s">
        <v>213</v>
      </c>
      <c r="C39" s="88"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89" t="s">
        <v>43</v>
      </c>
      <c r="B40" s="35" t="s">
        <v>223</v>
      </c>
      <c r="C40" s="88">
        <v>97.593005586000004</v>
      </c>
      <c r="D40" s="9" t="str">
        <f>IF($B40="N/A","N/A",IF(C40&gt;100,"No",IF(C40&lt;98,"No","Yes")))</f>
        <v>No</v>
      </c>
      <c r="E40" s="8">
        <v>96.021748943000006</v>
      </c>
      <c r="F40" s="9" t="str">
        <f>IF($B40="N/A","N/A",IF(E40&gt;100,"No",IF(E40&lt;98,"No","Yes")))</f>
        <v>No</v>
      </c>
      <c r="G40" s="8">
        <v>96.062203148999998</v>
      </c>
      <c r="H40" s="9" t="str">
        <f>IF($B40="N/A","N/A",IF(G40&gt;100,"No",IF(G40&lt;98,"No","Yes")))</f>
        <v>No</v>
      </c>
      <c r="I40" s="10">
        <v>-1.61</v>
      </c>
      <c r="J40" s="10">
        <v>4.2099999999999999E-2</v>
      </c>
      <c r="K40" s="9" t="str">
        <f t="shared" si="6"/>
        <v>Yes</v>
      </c>
    </row>
    <row r="41" spans="1:11" x14ac:dyDescent="0.2">
      <c r="A41" s="89" t="s">
        <v>44</v>
      </c>
      <c r="B41" s="35" t="s">
        <v>213</v>
      </c>
      <c r="C41" s="88">
        <v>83.269234820999998</v>
      </c>
      <c r="D41" s="9" t="str">
        <f t="shared" si="7"/>
        <v>N/A</v>
      </c>
      <c r="E41" s="8">
        <v>77.233024330000006</v>
      </c>
      <c r="F41" s="9" t="str">
        <f t="shared" ref="F41:F47" si="8">IF($B41="N/A","N/A",IF(E41&gt;15,"No",IF(E41&lt;-15,"No","Yes")))</f>
        <v>N/A</v>
      </c>
      <c r="G41" s="8">
        <v>78.721994133999999</v>
      </c>
      <c r="H41" s="9" t="str">
        <f t="shared" ref="H41:H47" si="9">IF($B41="N/A","N/A",IF(G41&gt;15,"No",IF(G41&lt;-15,"No","Yes")))</f>
        <v>N/A</v>
      </c>
      <c r="I41" s="10">
        <v>-7.25</v>
      </c>
      <c r="J41" s="10">
        <v>1.9279999999999999</v>
      </c>
      <c r="K41" s="9" t="str">
        <f t="shared" si="6"/>
        <v>Yes</v>
      </c>
    </row>
    <row r="42" spans="1:11" x14ac:dyDescent="0.2">
      <c r="A42" s="89" t="s">
        <v>45</v>
      </c>
      <c r="B42" s="35" t="s">
        <v>213</v>
      </c>
      <c r="C42" s="88">
        <v>16.551321449</v>
      </c>
      <c r="D42" s="9" t="str">
        <f t="shared" si="7"/>
        <v>N/A</v>
      </c>
      <c r="E42" s="8">
        <v>22.587238322000001</v>
      </c>
      <c r="F42" s="9" t="str">
        <f t="shared" si="8"/>
        <v>N/A</v>
      </c>
      <c r="G42" s="8">
        <v>21.132403432</v>
      </c>
      <c r="H42" s="9" t="str">
        <f t="shared" si="9"/>
        <v>N/A</v>
      </c>
      <c r="I42" s="10">
        <v>36.47</v>
      </c>
      <c r="J42" s="10">
        <v>-6.44</v>
      </c>
      <c r="K42" s="9" t="str">
        <f t="shared" si="6"/>
        <v>Yes</v>
      </c>
    </row>
    <row r="43" spans="1:11" x14ac:dyDescent="0.2">
      <c r="A43" s="89" t="s">
        <v>50</v>
      </c>
      <c r="B43" s="35" t="s">
        <v>213</v>
      </c>
      <c r="C43" s="88">
        <v>1.7516982699999999E-2</v>
      </c>
      <c r="D43" s="9" t="str">
        <f t="shared" si="7"/>
        <v>N/A</v>
      </c>
      <c r="E43" s="8">
        <v>8.1624590000000004E-4</v>
      </c>
      <c r="F43" s="9" t="str">
        <f t="shared" si="8"/>
        <v>N/A</v>
      </c>
      <c r="G43" s="8">
        <v>2.187317E-4</v>
      </c>
      <c r="H43" s="9" t="str">
        <f t="shared" si="9"/>
        <v>N/A</v>
      </c>
      <c r="I43" s="10">
        <v>-95.3</v>
      </c>
      <c r="J43" s="10">
        <v>-73.2</v>
      </c>
      <c r="K43" s="9" t="str">
        <f t="shared" si="6"/>
        <v>No</v>
      </c>
    </row>
    <row r="44" spans="1:11" x14ac:dyDescent="0.2">
      <c r="A44" s="89" t="s">
        <v>913</v>
      </c>
      <c r="B44" s="35" t="s">
        <v>213</v>
      </c>
      <c r="C44" s="88">
        <v>87.402673090999997</v>
      </c>
      <c r="D44" s="9" t="str">
        <f t="shared" si="7"/>
        <v>N/A</v>
      </c>
      <c r="E44" s="8">
        <v>83.047286283999995</v>
      </c>
      <c r="F44" s="9" t="str">
        <f t="shared" si="8"/>
        <v>N/A</v>
      </c>
      <c r="G44" s="8">
        <v>84.563000431000006</v>
      </c>
      <c r="H44" s="9" t="str">
        <f t="shared" si="9"/>
        <v>N/A</v>
      </c>
      <c r="I44" s="10">
        <v>-4.9800000000000004</v>
      </c>
      <c r="J44" s="10">
        <v>1.825</v>
      </c>
      <c r="K44" s="9" t="str">
        <f>IF(J44="Div by 0", "N/A", IF(J44="N/A","N/A", IF(J44&gt;30, "No", IF(J44&lt;-30, "No", "Yes"))))</f>
        <v>Yes</v>
      </c>
    </row>
    <row r="45" spans="1:11" x14ac:dyDescent="0.2">
      <c r="A45" s="89" t="s">
        <v>914</v>
      </c>
      <c r="B45" s="35" t="s">
        <v>213</v>
      </c>
      <c r="C45" s="88">
        <v>12.597326909</v>
      </c>
      <c r="D45" s="9" t="str">
        <f t="shared" si="7"/>
        <v>N/A</v>
      </c>
      <c r="E45" s="8">
        <v>16.952713716000002</v>
      </c>
      <c r="F45" s="9" t="str">
        <f t="shared" si="8"/>
        <v>N/A</v>
      </c>
      <c r="G45" s="8">
        <v>15.436999568999999</v>
      </c>
      <c r="H45" s="9" t="str">
        <f t="shared" si="9"/>
        <v>N/A</v>
      </c>
      <c r="I45" s="10">
        <v>34.57</v>
      </c>
      <c r="J45" s="10">
        <v>-8.94</v>
      </c>
      <c r="K45" s="9" t="str">
        <f>IF(J45="Div by 0", "N/A", IF(J45="N/A","N/A", IF(J45&gt;30, "No", IF(J45&lt;-30, "No", "Yes"))))</f>
        <v>Yes</v>
      </c>
    </row>
    <row r="46" spans="1:11" x14ac:dyDescent="0.2">
      <c r="A46" s="89" t="s">
        <v>937</v>
      </c>
      <c r="B46" s="35" t="s">
        <v>213</v>
      </c>
      <c r="C46" s="88">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89" t="s">
        <v>925</v>
      </c>
      <c r="B47" s="35" t="s">
        <v>213</v>
      </c>
      <c r="C47" s="88">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18494900</v>
      </c>
      <c r="D6" s="9" t="str">
        <f t="shared" ref="D6:D15" si="0">IF($B6="N/A","N/A",IF(C6&lt;0,"No","Yes"))</f>
        <v>N/A</v>
      </c>
      <c r="E6" s="87">
        <v>20233732</v>
      </c>
      <c r="F6" s="9" t="str">
        <f t="shared" ref="F6:F15" si="1">IF($B6="N/A","N/A",IF(E6&lt;0,"No","Yes"))</f>
        <v>N/A</v>
      </c>
      <c r="G6" s="87">
        <v>22737906</v>
      </c>
      <c r="H6" s="9" t="str">
        <f t="shared" ref="H6:H15" si="2">IF($B6="N/A","N/A",IF(G6&lt;0,"No","Yes"))</f>
        <v>N/A</v>
      </c>
      <c r="I6" s="10">
        <v>9.4019999999999992</v>
      </c>
      <c r="J6" s="10">
        <v>12.38</v>
      </c>
      <c r="K6" s="9" t="str">
        <f t="shared" ref="K6:K15" si="3">IF(J6="Div by 0", "N/A", IF(J6="N/A","N/A", IF(J6&gt;30, "No", IF(J6&lt;-30, "No", "Yes"))))</f>
        <v>Yes</v>
      </c>
    </row>
    <row r="7" spans="1:11" x14ac:dyDescent="0.2">
      <c r="A7" s="86" t="s">
        <v>445</v>
      </c>
      <c r="B7" s="5" t="s">
        <v>213</v>
      </c>
      <c r="C7" s="88">
        <v>0.1716851673</v>
      </c>
      <c r="D7" s="9" t="str">
        <f t="shared" si="0"/>
        <v>N/A</v>
      </c>
      <c r="E7" s="88">
        <v>0.202350214</v>
      </c>
      <c r="F7" s="9" t="str">
        <f t="shared" si="1"/>
        <v>N/A</v>
      </c>
      <c r="G7" s="88">
        <v>0.20942561730000001</v>
      </c>
      <c r="H7" s="9" t="str">
        <f t="shared" si="2"/>
        <v>N/A</v>
      </c>
      <c r="I7" s="10">
        <v>17.86</v>
      </c>
      <c r="J7" s="10">
        <v>3.4969999999999999</v>
      </c>
      <c r="K7" s="9" t="str">
        <f t="shared" si="3"/>
        <v>Yes</v>
      </c>
    </row>
    <row r="8" spans="1:11" x14ac:dyDescent="0.2">
      <c r="A8" s="86" t="s">
        <v>446</v>
      </c>
      <c r="B8" s="5" t="s">
        <v>213</v>
      </c>
      <c r="C8" s="88">
        <v>22.461846239</v>
      </c>
      <c r="D8" s="9" t="str">
        <f t="shared" si="0"/>
        <v>N/A</v>
      </c>
      <c r="E8" s="88">
        <v>21.780623564999999</v>
      </c>
      <c r="F8" s="9" t="str">
        <f t="shared" si="1"/>
        <v>N/A</v>
      </c>
      <c r="G8" s="88">
        <v>21.073488473000001</v>
      </c>
      <c r="H8" s="9" t="str">
        <f t="shared" si="2"/>
        <v>N/A</v>
      </c>
      <c r="I8" s="10">
        <v>-3.03</v>
      </c>
      <c r="J8" s="10">
        <v>-3.25</v>
      </c>
      <c r="K8" s="9" t="str">
        <f t="shared" si="3"/>
        <v>Yes</v>
      </c>
    </row>
    <row r="9" spans="1:11" x14ac:dyDescent="0.2">
      <c r="A9" s="86" t="s">
        <v>447</v>
      </c>
      <c r="B9" s="5" t="s">
        <v>213</v>
      </c>
      <c r="C9" s="88">
        <v>43.279336465999997</v>
      </c>
      <c r="D9" s="9" t="str">
        <f t="shared" si="0"/>
        <v>N/A</v>
      </c>
      <c r="E9" s="88">
        <v>42.175516608000002</v>
      </c>
      <c r="F9" s="9" t="str">
        <f t="shared" si="1"/>
        <v>N/A</v>
      </c>
      <c r="G9" s="88">
        <v>41.180683041000002</v>
      </c>
      <c r="H9" s="9" t="str">
        <f t="shared" si="2"/>
        <v>N/A</v>
      </c>
      <c r="I9" s="10">
        <v>-2.5499999999999998</v>
      </c>
      <c r="J9" s="10">
        <v>-2.36</v>
      </c>
      <c r="K9" s="9" t="str">
        <f t="shared" si="3"/>
        <v>Yes</v>
      </c>
    </row>
    <row r="10" spans="1:11" x14ac:dyDescent="0.2">
      <c r="A10" s="86" t="s">
        <v>448</v>
      </c>
      <c r="B10" s="5" t="s">
        <v>213</v>
      </c>
      <c r="C10" s="88">
        <v>33.921654078000003</v>
      </c>
      <c r="D10" s="9" t="str">
        <f t="shared" si="0"/>
        <v>N/A</v>
      </c>
      <c r="E10" s="88">
        <v>35.670750210999998</v>
      </c>
      <c r="F10" s="9" t="str">
        <f t="shared" si="1"/>
        <v>N/A</v>
      </c>
      <c r="G10" s="88">
        <v>37.343500321</v>
      </c>
      <c r="H10" s="9" t="str">
        <f t="shared" si="2"/>
        <v>N/A</v>
      </c>
      <c r="I10" s="10">
        <v>5.1559999999999997</v>
      </c>
      <c r="J10" s="10">
        <v>4.6890000000000001</v>
      </c>
      <c r="K10" s="9" t="str">
        <f t="shared" si="3"/>
        <v>Yes</v>
      </c>
    </row>
    <row r="11" spans="1:11" x14ac:dyDescent="0.2">
      <c r="A11" s="86" t="s">
        <v>1642</v>
      </c>
      <c r="B11" s="5" t="s">
        <v>213</v>
      </c>
      <c r="C11" s="88">
        <v>76.939253523999994</v>
      </c>
      <c r="D11" s="9" t="str">
        <f t="shared" si="0"/>
        <v>N/A</v>
      </c>
      <c r="E11" s="88">
        <v>78.415692172000007</v>
      </c>
      <c r="F11" s="9" t="str">
        <f t="shared" si="1"/>
        <v>N/A</v>
      </c>
      <c r="G11" s="88">
        <v>76.002680282</v>
      </c>
      <c r="H11" s="9" t="str">
        <f t="shared" si="2"/>
        <v>N/A</v>
      </c>
      <c r="I11" s="10">
        <v>1.919</v>
      </c>
      <c r="J11" s="10">
        <v>-3.08</v>
      </c>
      <c r="K11" s="9" t="str">
        <f t="shared" si="3"/>
        <v>Yes</v>
      </c>
    </row>
    <row r="12" spans="1:11" x14ac:dyDescent="0.2">
      <c r="A12" s="86" t="s">
        <v>16</v>
      </c>
      <c r="B12" s="5" t="s">
        <v>213</v>
      </c>
      <c r="C12" s="88">
        <v>2.0201244667</v>
      </c>
      <c r="D12" s="9" t="str">
        <f t="shared" si="0"/>
        <v>N/A</v>
      </c>
      <c r="E12" s="88">
        <v>2.5733216196000002</v>
      </c>
      <c r="F12" s="9" t="str">
        <f t="shared" si="1"/>
        <v>N/A</v>
      </c>
      <c r="G12" s="88">
        <v>4.8325602190000003</v>
      </c>
      <c r="H12" s="9" t="str">
        <f t="shared" si="2"/>
        <v>N/A</v>
      </c>
      <c r="I12" s="10">
        <v>27.38</v>
      </c>
      <c r="J12" s="10">
        <v>87.79</v>
      </c>
      <c r="K12" s="9" t="str">
        <f t="shared" si="3"/>
        <v>No</v>
      </c>
    </row>
    <row r="13" spans="1:11" x14ac:dyDescent="0.2">
      <c r="A13" s="86" t="s">
        <v>36</v>
      </c>
      <c r="B13" s="5" t="s">
        <v>213</v>
      </c>
      <c r="C13" s="88">
        <v>3.7444372772999999</v>
      </c>
      <c r="D13" s="9" t="str">
        <f t="shared" si="0"/>
        <v>N/A</v>
      </c>
      <c r="E13" s="88">
        <v>5.9707727666999997</v>
      </c>
      <c r="F13" s="9" t="str">
        <f t="shared" si="1"/>
        <v>N/A</v>
      </c>
      <c r="G13" s="88">
        <v>12.552759541</v>
      </c>
      <c r="H13" s="9" t="str">
        <f t="shared" si="2"/>
        <v>N/A</v>
      </c>
      <c r="I13" s="10">
        <v>59.46</v>
      </c>
      <c r="J13" s="10">
        <v>110.2</v>
      </c>
      <c r="K13" s="9" t="str">
        <f t="shared" si="3"/>
        <v>No</v>
      </c>
    </row>
    <row r="14" spans="1:11" x14ac:dyDescent="0.2">
      <c r="A14" s="86" t="s">
        <v>37</v>
      </c>
      <c r="B14" s="5" t="s">
        <v>213</v>
      </c>
      <c r="C14" s="88">
        <v>16.280078039999999</v>
      </c>
      <c r="D14" s="9" t="str">
        <f t="shared" si="0"/>
        <v>N/A</v>
      </c>
      <c r="E14" s="88">
        <v>16.382831647</v>
      </c>
      <c r="F14" s="9" t="str">
        <f t="shared" si="1"/>
        <v>N/A</v>
      </c>
      <c r="G14" s="88">
        <v>16.922019531</v>
      </c>
      <c r="H14" s="9" t="str">
        <f t="shared" si="2"/>
        <v>N/A</v>
      </c>
      <c r="I14" s="10">
        <v>0.63119999999999998</v>
      </c>
      <c r="J14" s="10">
        <v>3.2909999999999999</v>
      </c>
      <c r="K14" s="9" t="str">
        <f t="shared" si="3"/>
        <v>Yes</v>
      </c>
    </row>
    <row r="15" spans="1:11" x14ac:dyDescent="0.2">
      <c r="A15" s="86" t="s">
        <v>38</v>
      </c>
      <c r="B15" s="5" t="s">
        <v>213</v>
      </c>
      <c r="C15" s="88">
        <v>1.4790217913999999</v>
      </c>
      <c r="D15" s="9" t="str">
        <f t="shared" si="0"/>
        <v>N/A</v>
      </c>
      <c r="E15" s="88">
        <v>1.6402458165</v>
      </c>
      <c r="F15" s="9" t="str">
        <f t="shared" si="1"/>
        <v>N/A</v>
      </c>
      <c r="G15" s="88">
        <v>2.7293107830999999</v>
      </c>
      <c r="H15" s="9" t="str">
        <f t="shared" si="2"/>
        <v>N/A</v>
      </c>
      <c r="I15" s="10">
        <v>10.9</v>
      </c>
      <c r="J15" s="10">
        <v>66.400000000000006</v>
      </c>
      <c r="K15" s="9" t="str">
        <f t="shared" si="3"/>
        <v>No</v>
      </c>
    </row>
    <row r="16" spans="1:11" x14ac:dyDescent="0.2">
      <c r="A16" s="86" t="s">
        <v>378</v>
      </c>
      <c r="B16" s="5" t="s">
        <v>213</v>
      </c>
      <c r="C16" s="8">
        <v>57.972143672000001</v>
      </c>
      <c r="D16" s="9" t="str">
        <f t="shared" ref="D16:D41" si="4">IF($B16="N/A","N/A",IF(C16&lt;0,"No","Yes"))</f>
        <v>N/A</v>
      </c>
      <c r="E16" s="8">
        <v>59.647483717</v>
      </c>
      <c r="F16" s="9" t="str">
        <f t="shared" ref="F16:F41" si="5">IF($B16="N/A","N/A",IF(E16&lt;0,"No","Yes"))</f>
        <v>N/A</v>
      </c>
      <c r="G16" s="8">
        <v>58.848039921000002</v>
      </c>
      <c r="H16" s="9" t="str">
        <f t="shared" ref="H16:H41" si="6">IF($B16="N/A","N/A",IF(G16&lt;0,"No","Yes"))</f>
        <v>N/A</v>
      </c>
      <c r="I16" s="10">
        <v>2.89</v>
      </c>
      <c r="J16" s="10">
        <v>-1.34</v>
      </c>
      <c r="K16" s="9" t="str">
        <f t="shared" ref="K16:K41" si="7">IF(J16="Div by 0", "N/A", IF(J16="N/A","N/A", IF(J16&gt;30, "No", IF(J16&lt;-30, "No", "Yes"))))</f>
        <v>Yes</v>
      </c>
    </row>
    <row r="17" spans="1:11" x14ac:dyDescent="0.2">
      <c r="A17" s="86" t="s">
        <v>379</v>
      </c>
      <c r="B17" s="5" t="s">
        <v>213</v>
      </c>
      <c r="C17" s="8">
        <v>0.86475190459999995</v>
      </c>
      <c r="D17" s="9" t="str">
        <f t="shared" si="4"/>
        <v>N/A</v>
      </c>
      <c r="E17" s="8">
        <v>1.3454413649000001</v>
      </c>
      <c r="F17" s="9" t="str">
        <f t="shared" si="5"/>
        <v>N/A</v>
      </c>
      <c r="G17" s="8">
        <v>1.1304954818999999</v>
      </c>
      <c r="H17" s="9" t="str">
        <f t="shared" si="6"/>
        <v>N/A</v>
      </c>
      <c r="I17" s="10">
        <v>55.59</v>
      </c>
      <c r="J17" s="10">
        <v>-16</v>
      </c>
      <c r="K17" s="9" t="str">
        <f t="shared" si="7"/>
        <v>Yes</v>
      </c>
    </row>
    <row r="18" spans="1:11" x14ac:dyDescent="0.2">
      <c r="A18" s="86" t="s">
        <v>380</v>
      </c>
      <c r="B18" s="5" t="s">
        <v>213</v>
      </c>
      <c r="C18" s="8">
        <v>2.0416439099999999E-2</v>
      </c>
      <c r="D18" s="9" t="str">
        <f t="shared" si="4"/>
        <v>N/A</v>
      </c>
      <c r="E18" s="8">
        <v>2.4187332299999999E-2</v>
      </c>
      <c r="F18" s="9" t="str">
        <f t="shared" si="5"/>
        <v>N/A</v>
      </c>
      <c r="G18" s="8">
        <v>2.9435428199999999E-2</v>
      </c>
      <c r="H18" s="9" t="str">
        <f t="shared" si="6"/>
        <v>N/A</v>
      </c>
      <c r="I18" s="10">
        <v>18.47</v>
      </c>
      <c r="J18" s="10">
        <v>21.7</v>
      </c>
      <c r="K18" s="9" t="str">
        <f t="shared" si="7"/>
        <v>Yes</v>
      </c>
    </row>
    <row r="19" spans="1:11" x14ac:dyDescent="0.2">
      <c r="A19" s="86" t="s">
        <v>381</v>
      </c>
      <c r="B19" s="5" t="s">
        <v>213</v>
      </c>
      <c r="C19" s="8">
        <v>22.581695494000002</v>
      </c>
      <c r="D19" s="9" t="str">
        <f t="shared" si="4"/>
        <v>N/A</v>
      </c>
      <c r="E19" s="8">
        <v>21.010997872000001</v>
      </c>
      <c r="F19" s="9" t="str">
        <f t="shared" si="5"/>
        <v>N/A</v>
      </c>
      <c r="G19" s="8">
        <v>21.188622206000002</v>
      </c>
      <c r="H19" s="9" t="str">
        <f t="shared" si="6"/>
        <v>N/A</v>
      </c>
      <c r="I19" s="10">
        <v>-6.96</v>
      </c>
      <c r="J19" s="10">
        <v>0.84540000000000004</v>
      </c>
      <c r="K19" s="9" t="str">
        <f t="shared" si="7"/>
        <v>Yes</v>
      </c>
    </row>
    <row r="20" spans="1:11" x14ac:dyDescent="0.2">
      <c r="A20" s="86" t="s">
        <v>382</v>
      </c>
      <c r="B20" s="5" t="s">
        <v>213</v>
      </c>
      <c r="C20" s="8">
        <v>1.5190728254999999</v>
      </c>
      <c r="D20" s="9" t="str">
        <f t="shared" si="4"/>
        <v>N/A</v>
      </c>
      <c r="E20" s="8">
        <v>1.5565788852</v>
      </c>
      <c r="F20" s="9" t="str">
        <f t="shared" si="5"/>
        <v>N/A</v>
      </c>
      <c r="G20" s="8">
        <v>1.6150167918</v>
      </c>
      <c r="H20" s="9" t="str">
        <f t="shared" si="6"/>
        <v>N/A</v>
      </c>
      <c r="I20" s="10">
        <v>2.4689999999999999</v>
      </c>
      <c r="J20" s="10">
        <v>3.754</v>
      </c>
      <c r="K20" s="9" t="str">
        <f t="shared" si="7"/>
        <v>Yes</v>
      </c>
    </row>
    <row r="21" spans="1:11" x14ac:dyDescent="0.2">
      <c r="A21" s="86" t="s">
        <v>383</v>
      </c>
      <c r="B21" s="5" t="s">
        <v>213</v>
      </c>
      <c r="C21" s="8">
        <v>0.1995360883</v>
      </c>
      <c r="D21" s="9" t="str">
        <f t="shared" si="4"/>
        <v>N/A</v>
      </c>
      <c r="E21" s="8">
        <v>0.15729179369999999</v>
      </c>
      <c r="F21" s="9" t="str">
        <f t="shared" si="5"/>
        <v>N/A</v>
      </c>
      <c r="G21" s="8">
        <v>0.1535717493</v>
      </c>
      <c r="H21" s="9" t="str">
        <f t="shared" si="6"/>
        <v>N/A</v>
      </c>
      <c r="I21" s="10">
        <v>-21.2</v>
      </c>
      <c r="J21" s="10">
        <v>-2.37</v>
      </c>
      <c r="K21" s="9" t="str">
        <f t="shared" si="7"/>
        <v>Yes</v>
      </c>
    </row>
    <row r="22" spans="1:11" x14ac:dyDescent="0.2">
      <c r="A22" s="86" t="s">
        <v>384</v>
      </c>
      <c r="B22" s="5" t="s">
        <v>213</v>
      </c>
      <c r="C22" s="8">
        <v>8.4204618570999994</v>
      </c>
      <c r="D22" s="9" t="str">
        <f t="shared" si="4"/>
        <v>N/A</v>
      </c>
      <c r="E22" s="8">
        <v>7.6351955240000002</v>
      </c>
      <c r="F22" s="9" t="str">
        <f t="shared" si="5"/>
        <v>N/A</v>
      </c>
      <c r="G22" s="8">
        <v>8.4614739808999992</v>
      </c>
      <c r="H22" s="9" t="str">
        <f t="shared" si="6"/>
        <v>N/A</v>
      </c>
      <c r="I22" s="10">
        <v>-9.33</v>
      </c>
      <c r="J22" s="10">
        <v>10.82</v>
      </c>
      <c r="K22" s="9" t="str">
        <f t="shared" si="7"/>
        <v>Yes</v>
      </c>
    </row>
    <row r="23" spans="1:11" x14ac:dyDescent="0.2">
      <c r="A23" s="86"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6" t="s">
        <v>386</v>
      </c>
      <c r="B24" s="5" t="s">
        <v>213</v>
      </c>
      <c r="C24" s="8">
        <v>4.0632066137000002</v>
      </c>
      <c r="D24" s="9" t="str">
        <f t="shared" si="4"/>
        <v>N/A</v>
      </c>
      <c r="E24" s="8">
        <v>4.1003261286999999</v>
      </c>
      <c r="F24" s="9" t="str">
        <f t="shared" si="5"/>
        <v>N/A</v>
      </c>
      <c r="G24" s="8">
        <v>4.0114467884999998</v>
      </c>
      <c r="H24" s="9" t="str">
        <f t="shared" si="6"/>
        <v>N/A</v>
      </c>
      <c r="I24" s="10">
        <v>0.91359999999999997</v>
      </c>
      <c r="J24" s="10">
        <v>-2.17</v>
      </c>
      <c r="K24" s="9" t="str">
        <f t="shared" si="7"/>
        <v>Yes</v>
      </c>
    </row>
    <row r="25" spans="1:11" x14ac:dyDescent="0.2">
      <c r="A25" s="86" t="s">
        <v>387</v>
      </c>
      <c r="B25" s="5" t="s">
        <v>213</v>
      </c>
      <c r="C25" s="8">
        <v>0.71507821069999999</v>
      </c>
      <c r="D25" s="9" t="str">
        <f t="shared" si="4"/>
        <v>N/A</v>
      </c>
      <c r="E25" s="8">
        <v>0.58267056220000002</v>
      </c>
      <c r="F25" s="9" t="str">
        <f t="shared" si="5"/>
        <v>N/A</v>
      </c>
      <c r="G25" s="8">
        <v>0.63062975099999996</v>
      </c>
      <c r="H25" s="9" t="str">
        <f t="shared" si="6"/>
        <v>N/A</v>
      </c>
      <c r="I25" s="10">
        <v>-18.5</v>
      </c>
      <c r="J25" s="10">
        <v>8.2309999999999999</v>
      </c>
      <c r="K25" s="9" t="str">
        <f t="shared" si="7"/>
        <v>Yes</v>
      </c>
    </row>
    <row r="26" spans="1:11" x14ac:dyDescent="0.2">
      <c r="A26" s="86" t="s">
        <v>388</v>
      </c>
      <c r="B26" s="5" t="s">
        <v>213</v>
      </c>
      <c r="C26" s="8">
        <v>9.6642858299999995E-2</v>
      </c>
      <c r="D26" s="9" t="str">
        <f t="shared" si="4"/>
        <v>N/A</v>
      </c>
      <c r="E26" s="8">
        <v>9.0882887999999995E-2</v>
      </c>
      <c r="F26" s="9" t="str">
        <f t="shared" si="5"/>
        <v>N/A</v>
      </c>
      <c r="G26" s="8">
        <v>9.3218786299999995E-2</v>
      </c>
      <c r="H26" s="9" t="str">
        <f t="shared" si="6"/>
        <v>N/A</v>
      </c>
      <c r="I26" s="10">
        <v>-5.96</v>
      </c>
      <c r="J26" s="10">
        <v>2.57</v>
      </c>
      <c r="K26" s="9" t="str">
        <f t="shared" si="7"/>
        <v>Yes</v>
      </c>
    </row>
    <row r="27" spans="1:11" x14ac:dyDescent="0.2">
      <c r="A27" s="86" t="s">
        <v>389</v>
      </c>
      <c r="B27" s="5" t="s">
        <v>213</v>
      </c>
      <c r="C27" s="8">
        <v>2.7045293599999999E-2</v>
      </c>
      <c r="D27" s="9" t="str">
        <f t="shared" si="4"/>
        <v>N/A</v>
      </c>
      <c r="E27" s="8">
        <v>1.7302789200000002E-2</v>
      </c>
      <c r="F27" s="9" t="str">
        <f t="shared" si="5"/>
        <v>N/A</v>
      </c>
      <c r="G27" s="8">
        <v>1.25385337E-2</v>
      </c>
      <c r="H27" s="9" t="str">
        <f t="shared" si="6"/>
        <v>N/A</v>
      </c>
      <c r="I27" s="10">
        <v>-36</v>
      </c>
      <c r="J27" s="10">
        <v>-27.5</v>
      </c>
      <c r="K27" s="9" t="str">
        <f t="shared" si="7"/>
        <v>Yes</v>
      </c>
    </row>
    <row r="28" spans="1:11" x14ac:dyDescent="0.2">
      <c r="A28" s="86" t="s">
        <v>390</v>
      </c>
      <c r="B28" s="5" t="s">
        <v>213</v>
      </c>
      <c r="C28" s="8">
        <v>4.4877239999999998E-4</v>
      </c>
      <c r="D28" s="9" t="str">
        <f t="shared" si="4"/>
        <v>N/A</v>
      </c>
      <c r="E28" s="8">
        <v>3.2124570000000003E-4</v>
      </c>
      <c r="F28" s="9" t="str">
        <f t="shared" si="5"/>
        <v>N/A</v>
      </c>
      <c r="G28" s="8">
        <v>2.9906010000000001E-4</v>
      </c>
      <c r="H28" s="9" t="str">
        <f t="shared" si="6"/>
        <v>N/A</v>
      </c>
      <c r="I28" s="10">
        <v>-28.4</v>
      </c>
      <c r="J28" s="10">
        <v>-6.91</v>
      </c>
      <c r="K28" s="9" t="str">
        <f t="shared" si="7"/>
        <v>Yes</v>
      </c>
    </row>
    <row r="29" spans="1:11" x14ac:dyDescent="0.2">
      <c r="A29" s="86" t="s">
        <v>391</v>
      </c>
      <c r="B29" s="5" t="s">
        <v>213</v>
      </c>
      <c r="C29" s="8">
        <v>0</v>
      </c>
      <c r="D29" s="9" t="str">
        <f t="shared" si="4"/>
        <v>N/A</v>
      </c>
      <c r="E29" s="8">
        <v>0</v>
      </c>
      <c r="F29" s="9" t="str">
        <f t="shared" si="5"/>
        <v>N/A</v>
      </c>
      <c r="G29" s="8">
        <v>8.7958847000000008E-6</v>
      </c>
      <c r="H29" s="9" t="str">
        <f t="shared" si="6"/>
        <v>N/A</v>
      </c>
      <c r="I29" s="10" t="s">
        <v>1747</v>
      </c>
      <c r="J29" s="10" t="s">
        <v>1747</v>
      </c>
      <c r="K29" s="9" t="str">
        <f t="shared" si="7"/>
        <v>N/A</v>
      </c>
    </row>
    <row r="30" spans="1:11" x14ac:dyDescent="0.2">
      <c r="A30" s="86" t="s">
        <v>392</v>
      </c>
      <c r="B30" s="5" t="s">
        <v>213</v>
      </c>
      <c r="C30" s="8">
        <v>2.0978756300000002E-2</v>
      </c>
      <c r="D30" s="9" t="str">
        <f t="shared" si="4"/>
        <v>N/A</v>
      </c>
      <c r="E30" s="8">
        <v>2.04164017E-2</v>
      </c>
      <c r="F30" s="9" t="str">
        <f t="shared" si="5"/>
        <v>N/A</v>
      </c>
      <c r="G30" s="8">
        <v>1.90474884E-2</v>
      </c>
      <c r="H30" s="9" t="str">
        <f t="shared" si="6"/>
        <v>N/A</v>
      </c>
      <c r="I30" s="10">
        <v>-2.68</v>
      </c>
      <c r="J30" s="10">
        <v>-6.7</v>
      </c>
      <c r="K30" s="9" t="str">
        <f t="shared" si="7"/>
        <v>Yes</v>
      </c>
    </row>
    <row r="31" spans="1:11" x14ac:dyDescent="0.2">
      <c r="A31" s="86" t="s">
        <v>393</v>
      </c>
      <c r="B31" s="5" t="s">
        <v>213</v>
      </c>
      <c r="C31" s="8">
        <v>9.5161370000000005E-4</v>
      </c>
      <c r="D31" s="9" t="str">
        <f t="shared" si="4"/>
        <v>N/A</v>
      </c>
      <c r="E31" s="8">
        <v>2.8665E-4</v>
      </c>
      <c r="F31" s="9" t="str">
        <f t="shared" si="5"/>
        <v>N/A</v>
      </c>
      <c r="G31" s="8">
        <v>1.099486E-4</v>
      </c>
      <c r="H31" s="9" t="str">
        <f t="shared" si="6"/>
        <v>N/A</v>
      </c>
      <c r="I31" s="10">
        <v>-69.900000000000006</v>
      </c>
      <c r="J31" s="10">
        <v>-61.6</v>
      </c>
      <c r="K31" s="9" t="str">
        <f t="shared" si="7"/>
        <v>No</v>
      </c>
    </row>
    <row r="32" spans="1:11" x14ac:dyDescent="0.2">
      <c r="A32" s="86" t="s">
        <v>394</v>
      </c>
      <c r="B32" s="5" t="s">
        <v>213</v>
      </c>
      <c r="C32" s="8">
        <v>0.7852380927</v>
      </c>
      <c r="D32" s="9" t="str">
        <f t="shared" si="4"/>
        <v>N/A</v>
      </c>
      <c r="E32" s="8">
        <v>1.0034332767</v>
      </c>
      <c r="F32" s="9" t="str">
        <f t="shared" si="5"/>
        <v>N/A</v>
      </c>
      <c r="G32" s="8">
        <v>1.0162281434</v>
      </c>
      <c r="H32" s="9" t="str">
        <f t="shared" si="6"/>
        <v>N/A</v>
      </c>
      <c r="I32" s="10">
        <v>27.79</v>
      </c>
      <c r="J32" s="10">
        <v>1.2749999999999999</v>
      </c>
      <c r="K32" s="9" t="str">
        <f t="shared" si="7"/>
        <v>Yes</v>
      </c>
    </row>
    <row r="33" spans="1:11" x14ac:dyDescent="0.2">
      <c r="A33" s="86" t="s">
        <v>395</v>
      </c>
      <c r="B33" s="5" t="s">
        <v>213</v>
      </c>
      <c r="C33" s="8">
        <v>6.1097924300000002E-2</v>
      </c>
      <c r="D33" s="9" t="str">
        <f t="shared" si="4"/>
        <v>N/A</v>
      </c>
      <c r="E33" s="8">
        <v>4.7890324900000003E-2</v>
      </c>
      <c r="F33" s="9" t="str">
        <f t="shared" si="5"/>
        <v>N/A</v>
      </c>
      <c r="G33" s="8">
        <v>4.9089832600000001E-2</v>
      </c>
      <c r="H33" s="9" t="str">
        <f t="shared" si="6"/>
        <v>N/A</v>
      </c>
      <c r="I33" s="10">
        <v>-21.6</v>
      </c>
      <c r="J33" s="10">
        <v>2.5049999999999999</v>
      </c>
      <c r="K33" s="9" t="str">
        <f t="shared" si="7"/>
        <v>Yes</v>
      </c>
    </row>
    <row r="34" spans="1:11" x14ac:dyDescent="0.2">
      <c r="A34" s="86" t="s">
        <v>396</v>
      </c>
      <c r="B34" s="5" t="s">
        <v>213</v>
      </c>
      <c r="C34" s="8">
        <v>0.3596504982</v>
      </c>
      <c r="D34" s="9" t="str">
        <f t="shared" si="4"/>
        <v>N/A</v>
      </c>
      <c r="E34" s="8">
        <v>0.33883516889999998</v>
      </c>
      <c r="F34" s="9" t="str">
        <f t="shared" si="5"/>
        <v>N/A</v>
      </c>
      <c r="G34" s="8">
        <v>0.32590072279999999</v>
      </c>
      <c r="H34" s="9" t="str">
        <f t="shared" si="6"/>
        <v>N/A</v>
      </c>
      <c r="I34" s="10">
        <v>-5.79</v>
      </c>
      <c r="J34" s="10">
        <v>-3.82</v>
      </c>
      <c r="K34" s="9" t="str">
        <f t="shared" si="7"/>
        <v>Yes</v>
      </c>
    </row>
    <row r="35" spans="1:11" x14ac:dyDescent="0.2">
      <c r="A35" s="86" t="s">
        <v>397</v>
      </c>
      <c r="B35" s="5" t="s">
        <v>213</v>
      </c>
      <c r="C35" s="8">
        <v>0.78350247910000004</v>
      </c>
      <c r="D35" s="9" t="str">
        <f t="shared" si="4"/>
        <v>N/A</v>
      </c>
      <c r="E35" s="8">
        <v>0.88827409599999996</v>
      </c>
      <c r="F35" s="9" t="str">
        <f t="shared" si="5"/>
        <v>N/A</v>
      </c>
      <c r="G35" s="8">
        <v>1.0751385814000001</v>
      </c>
      <c r="H35" s="9" t="str">
        <f t="shared" si="6"/>
        <v>N/A</v>
      </c>
      <c r="I35" s="10">
        <v>13.37</v>
      </c>
      <c r="J35" s="10">
        <v>21.04</v>
      </c>
      <c r="K35" s="9" t="str">
        <f t="shared" si="7"/>
        <v>Yes</v>
      </c>
    </row>
    <row r="36" spans="1:11" x14ac:dyDescent="0.2">
      <c r="A36" s="86" t="s">
        <v>398</v>
      </c>
      <c r="B36" s="5" t="s">
        <v>213</v>
      </c>
      <c r="C36" s="8">
        <v>9.1917199999999995E-5</v>
      </c>
      <c r="D36" s="9" t="str">
        <f t="shared" si="4"/>
        <v>N/A</v>
      </c>
      <c r="E36" s="8">
        <v>3.1136119999999998E-4</v>
      </c>
      <c r="F36" s="9" t="str">
        <f t="shared" si="5"/>
        <v>N/A</v>
      </c>
      <c r="G36" s="8">
        <v>4.4419220000000001E-4</v>
      </c>
      <c r="H36" s="9" t="str">
        <f t="shared" si="6"/>
        <v>N/A</v>
      </c>
      <c r="I36" s="10">
        <v>238.7</v>
      </c>
      <c r="J36" s="10">
        <v>42.66</v>
      </c>
      <c r="K36" s="9" t="str">
        <f t="shared" si="7"/>
        <v>No</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6" t="s">
        <v>401</v>
      </c>
      <c r="B39" s="5" t="s">
        <v>213</v>
      </c>
      <c r="C39" s="8">
        <v>1.0512465599</v>
      </c>
      <c r="D39" s="9" t="str">
        <f t="shared" si="4"/>
        <v>N/A</v>
      </c>
      <c r="E39" s="8">
        <v>1.0301806902999999</v>
      </c>
      <c r="F39" s="9" t="str">
        <f t="shared" si="5"/>
        <v>N/A</v>
      </c>
      <c r="G39" s="8">
        <v>0.90110760420000002</v>
      </c>
      <c r="H39" s="9" t="str">
        <f t="shared" si="6"/>
        <v>N/A</v>
      </c>
      <c r="I39" s="10">
        <v>-2</v>
      </c>
      <c r="J39" s="10">
        <v>-12.5</v>
      </c>
      <c r="K39" s="9" t="str">
        <f t="shared" si="7"/>
        <v>Yes</v>
      </c>
    </row>
    <row r="40" spans="1:11" x14ac:dyDescent="0.2">
      <c r="A40" s="86"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6" t="s">
        <v>403</v>
      </c>
      <c r="B41" s="5" t="s">
        <v>213</v>
      </c>
      <c r="C41" s="8">
        <v>0.45674212889999999</v>
      </c>
      <c r="D41" s="9" t="str">
        <f t="shared" si="4"/>
        <v>N/A</v>
      </c>
      <c r="E41" s="8">
        <v>0.50169192709999999</v>
      </c>
      <c r="F41" s="9" t="str">
        <f t="shared" si="5"/>
        <v>N/A</v>
      </c>
      <c r="G41" s="8">
        <v>0.43813621180000001</v>
      </c>
      <c r="H41" s="9" t="str">
        <f t="shared" si="6"/>
        <v>N/A</v>
      </c>
      <c r="I41" s="10">
        <v>9.8409999999999993</v>
      </c>
      <c r="J41" s="10">
        <v>-12.7</v>
      </c>
      <c r="K41" s="9" t="str">
        <f t="shared" si="7"/>
        <v>Yes</v>
      </c>
    </row>
    <row r="42" spans="1:11" x14ac:dyDescent="0.2">
      <c r="A42" s="86" t="s">
        <v>32</v>
      </c>
      <c r="B42" s="5" t="s">
        <v>213</v>
      </c>
      <c r="C42" s="8">
        <v>99.068424268000001</v>
      </c>
      <c r="D42" s="9" t="str">
        <f t="shared" ref="D42:D51" si="8">IF($B42="N/A","N/A",IF(C42&lt;0,"No","Yes"))</f>
        <v>N/A</v>
      </c>
      <c r="E42" s="8">
        <v>98.588955315000007</v>
      </c>
      <c r="F42" s="9" t="str">
        <f t="shared" ref="F42:F51" si="9">IF($B42="N/A","N/A",IF(E42&lt;0,"No","Yes"))</f>
        <v>N/A</v>
      </c>
      <c r="G42" s="8">
        <v>98.839514949000005</v>
      </c>
      <c r="H42" s="9" t="str">
        <f t="shared" ref="H42:H51" si="10">IF($B42="N/A","N/A",IF(G42&lt;0,"No","Yes"))</f>
        <v>N/A</v>
      </c>
      <c r="I42" s="10">
        <v>-0.48399999999999999</v>
      </c>
      <c r="J42" s="10">
        <v>0.25409999999999999</v>
      </c>
      <c r="K42" s="9" t="str">
        <f t="shared" ref="K42:K51" si="11">IF(J42="Div by 0", "N/A", IF(J42="N/A","N/A", IF(J42&gt;30, "No", IF(J42&lt;-30, "No", "Yes"))))</f>
        <v>Yes</v>
      </c>
    </row>
    <row r="43" spans="1:11" x14ac:dyDescent="0.2">
      <c r="A43" s="86" t="s">
        <v>39</v>
      </c>
      <c r="B43" s="5" t="s">
        <v>213</v>
      </c>
      <c r="C43" s="8">
        <v>99.967561093</v>
      </c>
      <c r="D43" s="9" t="str">
        <f t="shared" si="8"/>
        <v>N/A</v>
      </c>
      <c r="E43" s="8">
        <v>99.979591438</v>
      </c>
      <c r="F43" s="9" t="str">
        <f t="shared" si="9"/>
        <v>N/A</v>
      </c>
      <c r="G43" s="8">
        <v>99.999983841000002</v>
      </c>
      <c r="H43" s="9" t="str">
        <f t="shared" si="10"/>
        <v>N/A</v>
      </c>
      <c r="I43" s="10">
        <v>1.2E-2</v>
      </c>
      <c r="J43" s="10">
        <v>2.0400000000000001E-2</v>
      </c>
      <c r="K43" s="9" t="str">
        <f t="shared" si="11"/>
        <v>Yes</v>
      </c>
    </row>
    <row r="44" spans="1:11" x14ac:dyDescent="0.2">
      <c r="A44" s="86" t="s">
        <v>40</v>
      </c>
      <c r="B44" s="5" t="s">
        <v>213</v>
      </c>
      <c r="C44" s="8">
        <v>52.09958125</v>
      </c>
      <c r="D44" s="9" t="str">
        <f t="shared" si="8"/>
        <v>N/A</v>
      </c>
      <c r="E44" s="8">
        <v>53.304181198999999</v>
      </c>
      <c r="F44" s="9" t="str">
        <f t="shared" si="9"/>
        <v>N/A</v>
      </c>
      <c r="G44" s="8">
        <v>56.896015472999999</v>
      </c>
      <c r="H44" s="9" t="str">
        <f t="shared" si="10"/>
        <v>N/A</v>
      </c>
      <c r="I44" s="10">
        <v>2.3119999999999998</v>
      </c>
      <c r="J44" s="10">
        <v>6.7380000000000004</v>
      </c>
      <c r="K44" s="9" t="str">
        <f t="shared" si="11"/>
        <v>Yes</v>
      </c>
    </row>
    <row r="45" spans="1:11" x14ac:dyDescent="0.2">
      <c r="A45" s="86" t="s">
        <v>163</v>
      </c>
      <c r="B45" s="5" t="s">
        <v>213</v>
      </c>
      <c r="C45" s="8">
        <v>54.844681506999997</v>
      </c>
      <c r="D45" s="9" t="str">
        <f t="shared" si="8"/>
        <v>N/A</v>
      </c>
      <c r="E45" s="8">
        <v>51.757995014999999</v>
      </c>
      <c r="F45" s="9" t="str">
        <f t="shared" si="9"/>
        <v>N/A</v>
      </c>
      <c r="G45" s="8">
        <v>55.484959785000001</v>
      </c>
      <c r="H45" s="9" t="str">
        <f t="shared" si="10"/>
        <v>N/A</v>
      </c>
      <c r="I45" s="10">
        <v>-5.63</v>
      </c>
      <c r="J45" s="10">
        <v>7.2009999999999996</v>
      </c>
      <c r="K45" s="9" t="str">
        <f t="shared" si="11"/>
        <v>Yes</v>
      </c>
    </row>
    <row r="46" spans="1:11" x14ac:dyDescent="0.2">
      <c r="A46" s="86" t="s">
        <v>41</v>
      </c>
      <c r="B46" s="5" t="s">
        <v>213</v>
      </c>
      <c r="C46" s="8">
        <v>94.082096281000005</v>
      </c>
      <c r="D46" s="9" t="str">
        <f t="shared" si="8"/>
        <v>N/A</v>
      </c>
      <c r="E46" s="8">
        <v>92.872407062999997</v>
      </c>
      <c r="F46" s="9" t="str">
        <f t="shared" si="9"/>
        <v>N/A</v>
      </c>
      <c r="G46" s="8">
        <v>94.273938431999994</v>
      </c>
      <c r="H46" s="9" t="str">
        <f t="shared" si="10"/>
        <v>N/A</v>
      </c>
      <c r="I46" s="10">
        <v>-1.29</v>
      </c>
      <c r="J46" s="10">
        <v>1.5089999999999999</v>
      </c>
      <c r="K46" s="9" t="str">
        <f t="shared" si="11"/>
        <v>Yes</v>
      </c>
    </row>
    <row r="47" spans="1:11" x14ac:dyDescent="0.2">
      <c r="A47" s="86"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6" t="s">
        <v>43</v>
      </c>
      <c r="B48" s="5" t="s">
        <v>213</v>
      </c>
      <c r="C48" s="8">
        <v>50.579083451000002</v>
      </c>
      <c r="D48" s="9" t="str">
        <f t="shared" si="8"/>
        <v>N/A</v>
      </c>
      <c r="E48" s="8">
        <v>47.255560402999997</v>
      </c>
      <c r="F48" s="9" t="str">
        <f t="shared" si="9"/>
        <v>N/A</v>
      </c>
      <c r="G48" s="8">
        <v>51.740741391</v>
      </c>
      <c r="H48" s="9" t="str">
        <f t="shared" si="10"/>
        <v>N/A</v>
      </c>
      <c r="I48" s="10">
        <v>-6.57</v>
      </c>
      <c r="J48" s="10">
        <v>9.4909999999999997</v>
      </c>
      <c r="K48" s="9" t="str">
        <f t="shared" si="11"/>
        <v>Yes</v>
      </c>
    </row>
    <row r="49" spans="1:12" x14ac:dyDescent="0.2">
      <c r="A49" s="86" t="s">
        <v>44</v>
      </c>
      <c r="B49" s="5" t="s">
        <v>213</v>
      </c>
      <c r="C49" s="8">
        <v>4.5053619999999997E-3</v>
      </c>
      <c r="D49" s="9" t="str">
        <f t="shared" si="8"/>
        <v>N/A</v>
      </c>
      <c r="E49" s="8">
        <v>6.9514905999999996E-3</v>
      </c>
      <c r="F49" s="9" t="str">
        <f t="shared" si="9"/>
        <v>N/A</v>
      </c>
      <c r="G49" s="8">
        <v>2.5760697499999999E-2</v>
      </c>
      <c r="H49" s="9" t="str">
        <f t="shared" si="10"/>
        <v>N/A</v>
      </c>
      <c r="I49" s="10">
        <v>54.29</v>
      </c>
      <c r="J49" s="10">
        <v>270.60000000000002</v>
      </c>
      <c r="K49" s="9" t="str">
        <f t="shared" si="11"/>
        <v>No</v>
      </c>
    </row>
    <row r="50" spans="1:12" x14ac:dyDescent="0.2">
      <c r="A50" s="86" t="s">
        <v>45</v>
      </c>
      <c r="B50" s="5" t="s">
        <v>213</v>
      </c>
      <c r="C50" s="8">
        <v>0</v>
      </c>
      <c r="D50" s="9" t="str">
        <f t="shared" si="8"/>
        <v>N/A</v>
      </c>
      <c r="E50" s="8">
        <v>1.9002013999999999E-3</v>
      </c>
      <c r="F50" s="9" t="str">
        <f t="shared" si="9"/>
        <v>N/A</v>
      </c>
      <c r="G50" s="8">
        <v>1.0066488E-3</v>
      </c>
      <c r="H50" s="9" t="str">
        <f t="shared" si="10"/>
        <v>N/A</v>
      </c>
      <c r="I50" s="10" t="s">
        <v>1747</v>
      </c>
      <c r="J50" s="10">
        <v>-47</v>
      </c>
      <c r="K50" s="9" t="str">
        <f t="shared" si="11"/>
        <v>No</v>
      </c>
    </row>
    <row r="51" spans="1:12" x14ac:dyDescent="0.2">
      <c r="A51" s="86" t="s">
        <v>50</v>
      </c>
      <c r="B51" s="5" t="s">
        <v>213</v>
      </c>
      <c r="C51" s="8">
        <v>99.995494637999997</v>
      </c>
      <c r="D51" s="9" t="str">
        <f t="shared" si="8"/>
        <v>N/A</v>
      </c>
      <c r="E51" s="8">
        <v>99.991148308000007</v>
      </c>
      <c r="F51" s="9" t="str">
        <f t="shared" si="9"/>
        <v>N/A</v>
      </c>
      <c r="G51" s="8">
        <v>99.973232654</v>
      </c>
      <c r="H51" s="9" t="str">
        <f t="shared" si="10"/>
        <v>N/A</v>
      </c>
      <c r="I51" s="10">
        <v>-4.0000000000000001E-3</v>
      </c>
      <c r="J51" s="10">
        <v>-1.7999999999999999E-2</v>
      </c>
      <c r="K51" s="9" t="str">
        <f t="shared" si="11"/>
        <v>Yes</v>
      </c>
      <c r="L51" s="60"/>
    </row>
    <row r="52" spans="1:12" s="60" customFormat="1" x14ac:dyDescent="0.2">
      <c r="A52" s="89" t="s">
        <v>898</v>
      </c>
      <c r="B52" s="5" t="s">
        <v>213</v>
      </c>
      <c r="C52" s="8" t="s">
        <v>213</v>
      </c>
      <c r="D52" s="9" t="str">
        <f t="shared" ref="D52:D57" si="12">IF($B52="N/A","N/A",IF(C52&lt;0,"No","Yes"))</f>
        <v>N/A</v>
      </c>
      <c r="E52" s="8">
        <v>0.66779079610000003</v>
      </c>
      <c r="F52" s="9" t="str">
        <f t="shared" ref="F52:F57" si="13">IF($B52="N/A","N/A",IF(E52&lt;0,"No","Yes"))</f>
        <v>N/A</v>
      </c>
      <c r="G52" s="8">
        <v>0.69715742510000001</v>
      </c>
      <c r="H52" s="9" t="str">
        <f t="shared" ref="H52:H57" si="14">IF($B52="N/A","N/A",IF(G52&lt;0,"No","Yes"))</f>
        <v>N/A</v>
      </c>
      <c r="I52" s="10" t="s">
        <v>213</v>
      </c>
      <c r="J52" s="10">
        <v>4.3979999999999997</v>
      </c>
      <c r="K52" s="9" t="str">
        <f t="shared" ref="K52:K57" si="15">IF(J52="Div by 0", "N/A", IF(J52="N/A","N/A", IF(J52&gt;30, "No", IF(J52&lt;-30, "No", "Yes"))))</f>
        <v>Yes</v>
      </c>
    </row>
    <row r="53" spans="1:12" s="60" customFormat="1" x14ac:dyDescent="0.2">
      <c r="A53" s="89" t="s">
        <v>899</v>
      </c>
      <c r="B53" s="5" t="s">
        <v>213</v>
      </c>
      <c r="C53" s="8" t="s">
        <v>213</v>
      </c>
      <c r="D53" s="9" t="str">
        <f t="shared" si="12"/>
        <v>N/A</v>
      </c>
      <c r="E53" s="8">
        <v>1.334405E-4</v>
      </c>
      <c r="F53" s="9" t="str">
        <f t="shared" si="13"/>
        <v>N/A</v>
      </c>
      <c r="G53" s="8">
        <v>1.6712181E-3</v>
      </c>
      <c r="H53" s="9" t="str">
        <f t="shared" si="14"/>
        <v>N/A</v>
      </c>
      <c r="I53" s="10" t="s">
        <v>213</v>
      </c>
      <c r="J53" s="10">
        <v>1152</v>
      </c>
      <c r="K53" s="9" t="str">
        <f t="shared" si="15"/>
        <v>No</v>
      </c>
    </row>
    <row r="54" spans="1:12" s="60" customFormat="1" x14ac:dyDescent="0.2">
      <c r="A54" s="89" t="s">
        <v>900</v>
      </c>
      <c r="B54" s="5" t="s">
        <v>213</v>
      </c>
      <c r="C54" s="8" t="s">
        <v>213</v>
      </c>
      <c r="D54" s="9" t="str">
        <f t="shared" si="12"/>
        <v>N/A</v>
      </c>
      <c r="E54" s="8">
        <v>3.0556745537999999</v>
      </c>
      <c r="F54" s="9" t="str">
        <f t="shared" si="13"/>
        <v>N/A</v>
      </c>
      <c r="G54" s="8">
        <v>2.8337437933</v>
      </c>
      <c r="H54" s="9" t="str">
        <f t="shared" si="14"/>
        <v>N/A</v>
      </c>
      <c r="I54" s="10" t="s">
        <v>213</v>
      </c>
      <c r="J54" s="10">
        <v>-7.26</v>
      </c>
      <c r="K54" s="9" t="str">
        <f t="shared" si="15"/>
        <v>Yes</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v>1.9769E-5</v>
      </c>
      <c r="F56" s="9" t="str">
        <f t="shared" si="13"/>
        <v>N/A</v>
      </c>
      <c r="G56" s="8">
        <v>0</v>
      </c>
      <c r="H56" s="9" t="str">
        <f t="shared" si="14"/>
        <v>N/A</v>
      </c>
      <c r="I56" s="10" t="s">
        <v>213</v>
      </c>
      <c r="J56" s="10">
        <v>-100</v>
      </c>
      <c r="K56" s="9" t="str">
        <f t="shared" si="15"/>
        <v>No</v>
      </c>
    </row>
    <row r="57" spans="1:12" s="60" customFormat="1" ht="25.5" x14ac:dyDescent="0.2">
      <c r="A57" s="89" t="s">
        <v>938</v>
      </c>
      <c r="B57" s="5" t="s">
        <v>213</v>
      </c>
      <c r="C57" s="8" t="s">
        <v>213</v>
      </c>
      <c r="D57" s="9" t="str">
        <f t="shared" si="12"/>
        <v>N/A</v>
      </c>
      <c r="E57" s="8">
        <v>0</v>
      </c>
      <c r="F57" s="9" t="str">
        <f t="shared" si="13"/>
        <v>N/A</v>
      </c>
      <c r="G57" s="8">
        <v>0</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9212384</v>
      </c>
      <c r="D7" s="32" t="str">
        <f>IF($B7="N/A","N/A",IF(C7&gt;15,"No",IF(C7&lt;-15,"No","Yes")))</f>
        <v>N/A</v>
      </c>
      <c r="E7" s="31">
        <v>10342383</v>
      </c>
      <c r="F7" s="32" t="str">
        <f>IF($B7="N/A","N/A",IF(E7&gt;15,"No",IF(E7&lt;-15,"No","Yes")))</f>
        <v>N/A</v>
      </c>
      <c r="G7" s="31">
        <v>11076053</v>
      </c>
      <c r="H7" s="32" t="str">
        <f>IF($B7="N/A","N/A",IF(G7&gt;15,"No",IF(G7&lt;-15,"No","Yes")))</f>
        <v>N/A</v>
      </c>
      <c r="I7" s="33">
        <v>12.27</v>
      </c>
      <c r="J7" s="33">
        <v>7.0940000000000003</v>
      </c>
      <c r="K7" s="32" t="str">
        <f t="shared" ref="K7:K22" si="0">IF(J7="Div by 0", "N/A", IF(J7="N/A","N/A", IF(J7&gt;30, "No", IF(J7&lt;-30, "No", "Yes"))))</f>
        <v>Yes</v>
      </c>
    </row>
    <row r="8" spans="1:11" x14ac:dyDescent="0.2">
      <c r="A8" s="3" t="s">
        <v>362</v>
      </c>
      <c r="B8" s="30" t="s">
        <v>213</v>
      </c>
      <c r="C8" s="34">
        <v>29.633979652000001</v>
      </c>
      <c r="D8" s="32" t="str">
        <f>IF($B8="N/A","N/A",IF(C8&gt;15,"No",IF(C8&lt;-15,"No","Yes")))</f>
        <v>N/A</v>
      </c>
      <c r="E8" s="34">
        <v>28.090595754999999</v>
      </c>
      <c r="F8" s="32" t="str">
        <f>IF($B8="N/A","N/A",IF(E8&gt;15,"No",IF(E8&lt;-15,"No","Yes")))</f>
        <v>N/A</v>
      </c>
      <c r="G8" s="34">
        <v>26.838333114000001</v>
      </c>
      <c r="H8" s="32" t="str">
        <f>IF($B8="N/A","N/A",IF(G8&gt;15,"No",IF(G8&lt;-15,"No","Yes")))</f>
        <v>N/A</v>
      </c>
      <c r="I8" s="33">
        <v>-5.21</v>
      </c>
      <c r="J8" s="33">
        <v>-4.46</v>
      </c>
      <c r="K8" s="32" t="str">
        <f t="shared" si="0"/>
        <v>Yes</v>
      </c>
    </row>
    <row r="9" spans="1:11" x14ac:dyDescent="0.2">
      <c r="A9" s="3" t="s">
        <v>119</v>
      </c>
      <c r="B9" s="35" t="s">
        <v>213</v>
      </c>
      <c r="C9" s="9">
        <v>70.366020348000006</v>
      </c>
      <c r="D9" s="9" t="str">
        <f>IF($B9="N/A","N/A",IF(C9&gt;15,"No",IF(C9&lt;-15,"No","Yes")))</f>
        <v>N/A</v>
      </c>
      <c r="E9" s="9">
        <v>71.909404245000005</v>
      </c>
      <c r="F9" s="9" t="str">
        <f>IF($B9="N/A","N/A",IF(E9&gt;15,"No",IF(E9&lt;-15,"No","Yes")))</f>
        <v>N/A</v>
      </c>
      <c r="G9" s="9">
        <v>73.161666886000006</v>
      </c>
      <c r="H9" s="9" t="str">
        <f>IF($B9="N/A","N/A",IF(G9&gt;15,"No",IF(G9&lt;-15,"No","Yes")))</f>
        <v>N/A</v>
      </c>
      <c r="I9" s="10">
        <v>2.1930000000000001</v>
      </c>
      <c r="J9" s="10">
        <v>1.7410000000000001</v>
      </c>
      <c r="K9" s="9" t="str">
        <f t="shared" si="0"/>
        <v>Yes</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29.633979652000001</v>
      </c>
      <c r="D11" s="9" t="str">
        <f>IF(OR($B11="N/A",$C11="N/A"),"N/A",IF(C11&gt;100,"No",IF(C11&lt;95,"No","Yes")))</f>
        <v>No</v>
      </c>
      <c r="E11" s="9">
        <v>28.088942365000001</v>
      </c>
      <c r="F11" s="9" t="str">
        <f>IF(OR($B11="N/A",$E11="N/A"),"N/A",IF(E11&gt;100,"No",IF(E11&lt;95,"No","Yes")))</f>
        <v>No</v>
      </c>
      <c r="G11" s="9">
        <v>26.838549796999999</v>
      </c>
      <c r="H11" s="9" t="str">
        <f>IF($B11="N/A","N/A",IF(G11&gt;100,"No",IF(G11&lt;95,"No","Yes")))</f>
        <v>No</v>
      </c>
      <c r="I11" s="10">
        <v>-5.21</v>
      </c>
      <c r="J11" s="10">
        <v>-4.45</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0</v>
      </c>
      <c r="D13" s="9" t="str">
        <f t="shared" si="1"/>
        <v>No</v>
      </c>
      <c r="E13" s="9">
        <v>0</v>
      </c>
      <c r="F13" s="9" t="str">
        <f t="shared" si="2"/>
        <v>No</v>
      </c>
      <c r="G13" s="9">
        <v>1.2639880000000001E-4</v>
      </c>
      <c r="H13" s="9" t="str">
        <f t="shared" si="3"/>
        <v>No</v>
      </c>
      <c r="I13" s="10" t="s">
        <v>1747</v>
      </c>
      <c r="J13" s="10" t="s">
        <v>1747</v>
      </c>
      <c r="K13" s="9" t="str">
        <f t="shared" si="0"/>
        <v>N/A</v>
      </c>
    </row>
    <row r="14" spans="1:11" x14ac:dyDescent="0.2">
      <c r="A14" s="3" t="s">
        <v>13</v>
      </c>
      <c r="B14" s="35" t="s">
        <v>213</v>
      </c>
      <c r="C14" s="36">
        <v>2729996</v>
      </c>
      <c r="D14" s="9" t="str">
        <f>IF($B14="N/A","N/A",IF(C14&gt;15,"No",IF(C14&lt;-15,"No","Yes")))</f>
        <v>N/A</v>
      </c>
      <c r="E14" s="36">
        <v>2905237</v>
      </c>
      <c r="F14" s="9" t="str">
        <f>IF($B14="N/A","N/A",IF(E14&gt;15,"No",IF(E14&lt;-15,"No","Yes")))</f>
        <v>N/A</v>
      </c>
      <c r="G14" s="36">
        <v>2972628</v>
      </c>
      <c r="H14" s="9" t="str">
        <f>IF($B14="N/A","N/A",IF(G14&gt;15,"No",IF(G14&lt;-15,"No","Yes")))</f>
        <v>N/A</v>
      </c>
      <c r="I14" s="10">
        <v>6.4189999999999996</v>
      </c>
      <c r="J14" s="10">
        <v>2.3199999999999998</v>
      </c>
      <c r="K14" s="9" t="str">
        <f t="shared" si="0"/>
        <v>Yes</v>
      </c>
    </row>
    <row r="15" spans="1:11" ht="14.25" customHeight="1" x14ac:dyDescent="0.2">
      <c r="A15" s="3" t="s">
        <v>444</v>
      </c>
      <c r="B15" s="35" t="s">
        <v>213</v>
      </c>
      <c r="C15" s="9">
        <v>0</v>
      </c>
      <c r="D15" s="9" t="str">
        <f>IF($B15="N/A","N/A",IF(C15&gt;15,"No",IF(C15&lt;-15,"No","Yes")))</f>
        <v>N/A</v>
      </c>
      <c r="E15" s="9">
        <v>0</v>
      </c>
      <c r="F15" s="9" t="str">
        <f>IF($B15="N/A","N/A",IF(E15&gt;15,"No",IF(E15&lt;-15,"No","Yes")))</f>
        <v>N/A</v>
      </c>
      <c r="G15" s="9">
        <v>0</v>
      </c>
      <c r="H15" s="9" t="str">
        <f>IF($B15="N/A","N/A",IF(G15&gt;15,"No",IF(G15&lt;-15,"No","Yes")))</f>
        <v>N/A</v>
      </c>
      <c r="I15" s="10" t="s">
        <v>1747</v>
      </c>
      <c r="J15" s="10" t="s">
        <v>1747</v>
      </c>
      <c r="K15" s="9" t="str">
        <f t="shared" si="0"/>
        <v>N/A</v>
      </c>
    </row>
    <row r="16" spans="1:11" ht="12.75" customHeight="1" x14ac:dyDescent="0.2">
      <c r="A16" s="3" t="s">
        <v>862</v>
      </c>
      <c r="B16" s="35" t="s">
        <v>213</v>
      </c>
      <c r="C16" s="37" t="s">
        <v>1747</v>
      </c>
      <c r="D16" s="9" t="str">
        <f>IF($B16="N/A","N/A",IF(C16&gt;15,"No",IF(C16&lt;-15,"No","Yes")))</f>
        <v>N/A</v>
      </c>
      <c r="E16" s="37" t="s">
        <v>1747</v>
      </c>
      <c r="F16" s="9" t="str">
        <f>IF($B16="N/A","N/A",IF(E16&gt;15,"No",IF(E16&lt;-15,"No","Yes")))</f>
        <v>N/A</v>
      </c>
      <c r="G16" s="37" t="s">
        <v>1747</v>
      </c>
      <c r="H16" s="9" t="str">
        <f>IF($B16="N/A","N/A",IF(G16&gt;15,"No",IF(G16&lt;-15,"No","Yes")))</f>
        <v>N/A</v>
      </c>
      <c r="I16" s="10" t="s">
        <v>1747</v>
      </c>
      <c r="J16" s="10" t="s">
        <v>1747</v>
      </c>
      <c r="K16" s="9" t="str">
        <f t="shared" si="0"/>
        <v>N/A</v>
      </c>
    </row>
    <row r="17" spans="1:11" x14ac:dyDescent="0.2">
      <c r="A17" s="3" t="s">
        <v>131</v>
      </c>
      <c r="B17" s="35" t="s">
        <v>213</v>
      </c>
      <c r="C17" s="36">
        <v>4816</v>
      </c>
      <c r="D17" s="9" t="str">
        <f>IF($B17="N/A","N/A",IF(C17&gt;15,"No",IF(C17&lt;-15,"No","Yes")))</f>
        <v>N/A</v>
      </c>
      <c r="E17" s="36">
        <v>4505</v>
      </c>
      <c r="F17" s="9" t="str">
        <f>IF($B17="N/A","N/A",IF(E17&gt;15,"No",IF(E17&lt;-15,"No","Yes")))</f>
        <v>N/A</v>
      </c>
      <c r="G17" s="36">
        <v>4504</v>
      </c>
      <c r="H17" s="9" t="str">
        <f>IF($B17="N/A","N/A",IF(G17&gt;15,"No",IF(G17&lt;-15,"No","Yes")))</f>
        <v>N/A</v>
      </c>
      <c r="I17" s="10">
        <v>-6.46</v>
      </c>
      <c r="J17" s="10">
        <v>-2.1999999999999999E-2</v>
      </c>
      <c r="K17" s="9" t="str">
        <f t="shared" si="0"/>
        <v>Yes</v>
      </c>
    </row>
    <row r="18" spans="1:11" x14ac:dyDescent="0.2">
      <c r="A18" s="3" t="s">
        <v>346</v>
      </c>
      <c r="B18" s="35" t="s">
        <v>213</v>
      </c>
      <c r="C18" s="8">
        <v>5.2277456100000001E-2</v>
      </c>
      <c r="D18" s="9" t="str">
        <f>IF($B18="N/A","N/A",IF(C18&gt;15,"No",IF(C18&lt;-15,"No","Yes")))</f>
        <v>N/A</v>
      </c>
      <c r="E18" s="8">
        <v>4.3558626699999999E-2</v>
      </c>
      <c r="F18" s="9" t="str">
        <f>IF($B18="N/A","N/A",IF(E18&gt;15,"No",IF(E18&lt;-15,"No","Yes")))</f>
        <v>N/A</v>
      </c>
      <c r="G18" s="8">
        <v>4.06643052E-2</v>
      </c>
      <c r="H18" s="9" t="str">
        <f>IF($B18="N/A","N/A",IF(G18&gt;15,"No",IF(G18&lt;-15,"No","Yes")))</f>
        <v>N/A</v>
      </c>
      <c r="I18" s="10">
        <v>-16.7</v>
      </c>
      <c r="J18" s="10">
        <v>-6.64</v>
      </c>
      <c r="K18" s="9" t="str">
        <f t="shared" si="0"/>
        <v>Yes</v>
      </c>
    </row>
    <row r="19" spans="1:11" ht="27.75" customHeight="1" x14ac:dyDescent="0.2">
      <c r="A19" s="3" t="s">
        <v>841</v>
      </c>
      <c r="B19" s="35" t="s">
        <v>213</v>
      </c>
      <c r="C19" s="37">
        <v>93.093646179000004</v>
      </c>
      <c r="D19" s="9" t="str">
        <f>IF($B19="N/A","N/A",IF(C19&gt;60,"No",IF(C19&lt;15,"No","Yes")))</f>
        <v>N/A</v>
      </c>
      <c r="E19" s="37">
        <v>118.33296337</v>
      </c>
      <c r="F19" s="9" t="str">
        <f>IF($B19="N/A","N/A",IF(E19&gt;60,"No",IF(E19&lt;15,"No","Yes")))</f>
        <v>N/A</v>
      </c>
      <c r="G19" s="37">
        <v>136.33570159999999</v>
      </c>
      <c r="H19" s="9" t="str">
        <f>IF($B19="N/A","N/A",IF(G19&gt;60,"No",IF(G19&lt;15,"No","Yes")))</f>
        <v>N/A</v>
      </c>
      <c r="I19" s="10">
        <v>27.11</v>
      </c>
      <c r="J19" s="10">
        <v>15.21</v>
      </c>
      <c r="K19" s="9" t="str">
        <f t="shared" si="0"/>
        <v>Yes</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1747</v>
      </c>
      <c r="J20" s="10" t="s">
        <v>1747</v>
      </c>
      <c r="K20" s="9" t="str">
        <f t="shared" si="0"/>
        <v>N/A</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2729996</v>
      </c>
      <c r="D6" s="9" t="str">
        <f>IF($B6="N/A","N/A",IF(C6&gt;15,"No",IF(C6&lt;-15,"No","Yes")))</f>
        <v>N/A</v>
      </c>
      <c r="E6" s="36">
        <v>2905237</v>
      </c>
      <c r="F6" s="9" t="str">
        <f>IF($B6="N/A","N/A",IF(E6&gt;15,"No",IF(E6&lt;-15,"No","Yes")))</f>
        <v>N/A</v>
      </c>
      <c r="G6" s="36">
        <v>2972628</v>
      </c>
      <c r="H6" s="9" t="str">
        <f>IF($B6="N/A","N/A",IF(G6&gt;15,"No",IF(G6&lt;-15,"No","Yes")))</f>
        <v>N/A</v>
      </c>
      <c r="I6" s="10">
        <v>6.4189999999999996</v>
      </c>
      <c r="J6" s="10">
        <v>2.3199999999999998</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105.20100286</v>
      </c>
      <c r="D9" s="9" t="str">
        <f>IF($B9="N/A","N/A",IF(C9&gt;60,"No",IF(C9&lt;15,"No","Yes")))</f>
        <v>No</v>
      </c>
      <c r="E9" s="37">
        <v>111.38418311</v>
      </c>
      <c r="F9" s="9" t="str">
        <f>IF($B9="N/A","N/A",IF(E9&gt;60,"No",IF(E9&lt;15,"No","Yes")))</f>
        <v>No</v>
      </c>
      <c r="G9" s="37">
        <v>107.6948017</v>
      </c>
      <c r="H9" s="9" t="str">
        <f>IF($B9="N/A","N/A",IF(G9&gt;60,"No",IF(G9&lt;15,"No","Yes")))</f>
        <v>No</v>
      </c>
      <c r="I9" s="10">
        <v>5.8769999999999998</v>
      </c>
      <c r="J9" s="10">
        <v>-3.31</v>
      </c>
      <c r="K9" s="9" t="str">
        <f t="shared" si="0"/>
        <v>Yes</v>
      </c>
    </row>
    <row r="10" spans="1:11" x14ac:dyDescent="0.2">
      <c r="A10" s="3" t="s">
        <v>14</v>
      </c>
      <c r="B10" s="35" t="s">
        <v>272</v>
      </c>
      <c r="C10" s="9">
        <v>1.3593426511</v>
      </c>
      <c r="D10" s="9" t="str">
        <f>IF($B10="N/A","N/A",IF(C10&gt;15,"No",IF(C10&lt;=0,"No","Yes")))</f>
        <v>Yes</v>
      </c>
      <c r="E10" s="9">
        <v>1.2280237378000001</v>
      </c>
      <c r="F10" s="9" t="str">
        <f>IF($B10="N/A","N/A",IF(E10&gt;15,"No",IF(E10&lt;=0,"No","Yes")))</f>
        <v>Yes</v>
      </c>
      <c r="G10" s="9">
        <v>0.95918493670000005</v>
      </c>
      <c r="H10" s="9" t="str">
        <f>IF($B10="N/A","N/A",IF(G10&gt;15,"No",IF(G10&lt;=0,"No","Yes")))</f>
        <v>Yes</v>
      </c>
      <c r="I10" s="10">
        <v>-9.66</v>
      </c>
      <c r="J10" s="10">
        <v>-21.9</v>
      </c>
      <c r="K10" s="9" t="str">
        <f t="shared" si="0"/>
        <v>Yes</v>
      </c>
    </row>
    <row r="11" spans="1:11" x14ac:dyDescent="0.2">
      <c r="A11" s="3" t="s">
        <v>877</v>
      </c>
      <c r="B11" s="35" t="s">
        <v>213</v>
      </c>
      <c r="C11" s="37">
        <v>128.94300727999999</v>
      </c>
      <c r="D11" s="9" t="str">
        <f>IF($B11="N/A","N/A",IF(C11&gt;15,"No",IF(C11&lt;-15,"No","Yes")))</f>
        <v>N/A</v>
      </c>
      <c r="E11" s="37">
        <v>147.83577654999999</v>
      </c>
      <c r="F11" s="9" t="str">
        <f>IF($B11="N/A","N/A",IF(E11&gt;15,"No",IF(E11&lt;-15,"No","Yes")))</f>
        <v>N/A</v>
      </c>
      <c r="G11" s="37">
        <v>171.90453477</v>
      </c>
      <c r="H11" s="9" t="str">
        <f>IF($B11="N/A","N/A",IF(G11&gt;15,"No",IF(G11&lt;-15,"No","Yes")))</f>
        <v>N/A</v>
      </c>
      <c r="I11" s="10">
        <v>14.65</v>
      </c>
      <c r="J11" s="10">
        <v>16.28</v>
      </c>
      <c r="K11" s="9" t="str">
        <f t="shared" si="0"/>
        <v>Yes</v>
      </c>
    </row>
    <row r="12" spans="1:11" x14ac:dyDescent="0.2">
      <c r="A12" s="3" t="s">
        <v>939</v>
      </c>
      <c r="B12" s="35" t="s">
        <v>213</v>
      </c>
      <c r="C12" s="9">
        <v>0.51234507299999998</v>
      </c>
      <c r="D12" s="9" t="str">
        <f>IF($B12="N/A","N/A",IF(C12&gt;15,"No",IF(C12&lt;-15,"No","Yes")))</f>
        <v>N/A</v>
      </c>
      <c r="E12" s="9">
        <v>0.40888230460000002</v>
      </c>
      <c r="F12" s="9" t="str">
        <f>IF($B12="N/A","N/A",IF(E12&gt;15,"No",IF(E12&lt;-15,"No","Yes")))</f>
        <v>N/A</v>
      </c>
      <c r="G12" s="9">
        <v>0.65773450290000002</v>
      </c>
      <c r="H12" s="9" t="str">
        <f>IF($B12="N/A","N/A",IF(G12&gt;15,"No",IF(G12&lt;-15,"No","Yes")))</f>
        <v>N/A</v>
      </c>
      <c r="I12" s="10">
        <v>-20.2</v>
      </c>
      <c r="J12" s="10">
        <v>60.86</v>
      </c>
      <c r="K12" s="9" t="str">
        <f t="shared" si="0"/>
        <v>No</v>
      </c>
    </row>
    <row r="13" spans="1:11" x14ac:dyDescent="0.2">
      <c r="A13" s="3" t="s">
        <v>51</v>
      </c>
      <c r="B13" s="35" t="s">
        <v>273</v>
      </c>
      <c r="C13" s="9">
        <v>99.487654926999994</v>
      </c>
      <c r="D13" s="9" t="str">
        <f>IF($B13="N/A","N/A",IF(C13&gt;99,"No",IF(C13&lt;95,"No","Yes")))</f>
        <v>No</v>
      </c>
      <c r="E13" s="9">
        <v>99.591117694999994</v>
      </c>
      <c r="F13" s="9" t="str">
        <f>IF($B13="N/A","N/A",IF(E13&gt;99,"No",IF(E13&lt;95,"No","Yes")))</f>
        <v>No</v>
      </c>
      <c r="G13" s="9">
        <v>99.342265497</v>
      </c>
      <c r="H13" s="9" t="str">
        <f>IF($B13="N/A","N/A",IF(G13&gt;99,"No",IF(G13&lt;95,"No","Yes")))</f>
        <v>No</v>
      </c>
      <c r="I13" s="10">
        <v>0.104</v>
      </c>
      <c r="J13" s="10">
        <v>-0.25</v>
      </c>
      <c r="K13" s="9" t="str">
        <f t="shared" si="0"/>
        <v>Yes</v>
      </c>
    </row>
    <row r="14" spans="1:11" x14ac:dyDescent="0.2">
      <c r="A14" s="3" t="s">
        <v>52</v>
      </c>
      <c r="B14" s="35" t="s">
        <v>274</v>
      </c>
      <c r="C14" s="9">
        <v>0.51234507299999998</v>
      </c>
      <c r="D14" s="9" t="str">
        <f>IF($B14="N/A","N/A",IF(C14&gt;6,"No",IF(C14&lt;=0,"No","Yes")))</f>
        <v>Yes</v>
      </c>
      <c r="E14" s="9">
        <v>0.40888230460000002</v>
      </c>
      <c r="F14" s="9" t="str">
        <f>IF($B14="N/A","N/A",IF(E14&gt;6,"No",IF(E14&lt;=0,"No","Yes")))</f>
        <v>Yes</v>
      </c>
      <c r="G14" s="9">
        <v>0.65773450290000002</v>
      </c>
      <c r="H14" s="9" t="str">
        <f>IF($B14="N/A","N/A",IF(G14&gt;6,"No",IF(G14&lt;=0,"No","Yes")))</f>
        <v>Yes</v>
      </c>
      <c r="I14" s="10">
        <v>-20.2</v>
      </c>
      <c r="J14" s="10">
        <v>60.86</v>
      </c>
      <c r="K14" s="9" t="str">
        <f t="shared" si="0"/>
        <v>No</v>
      </c>
    </row>
    <row r="15" spans="1:11" x14ac:dyDescent="0.2">
      <c r="A15" s="3" t="s">
        <v>164</v>
      </c>
      <c r="B15" s="35" t="s">
        <v>213</v>
      </c>
      <c r="C15" s="9">
        <v>99.969477272999995</v>
      </c>
      <c r="D15" s="9" t="str">
        <f>IF($B15="N/A","N/A",IF(C15&gt;15,"No",IF(C15&lt;-15,"No","Yes")))</f>
        <v>N/A</v>
      </c>
      <c r="E15" s="9">
        <v>100</v>
      </c>
      <c r="F15" s="9" t="str">
        <f>IF($B15="N/A","N/A",IF(E15&gt;15,"No",IF(E15&lt;-15,"No","Yes")))</f>
        <v>N/A</v>
      </c>
      <c r="G15" s="9">
        <v>100</v>
      </c>
      <c r="H15" s="9" t="str">
        <f>IF($B15="N/A","N/A",IF(G15&gt;15,"No",IF(G15&lt;-15,"No","Yes")))</f>
        <v>N/A</v>
      </c>
      <c r="I15" s="10">
        <v>3.0499999999999999E-2</v>
      </c>
      <c r="J15" s="10">
        <v>0</v>
      </c>
      <c r="K15" s="9" t="str">
        <f t="shared" si="0"/>
        <v>Yes</v>
      </c>
    </row>
    <row r="16" spans="1:11" x14ac:dyDescent="0.2">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99.894587978000004</v>
      </c>
      <c r="D17" s="9" t="str">
        <f>IF($B17="N/A","N/A",IF(C17&gt;98,"Yes","No"))</f>
        <v>Yes</v>
      </c>
      <c r="E17" s="9">
        <v>99.901775031</v>
      </c>
      <c r="F17" s="9" t="str">
        <f>IF($B17="N/A","N/A",IF(E17&gt;98,"Yes","No"))</f>
        <v>Yes</v>
      </c>
      <c r="G17" s="9">
        <v>99.917035659999996</v>
      </c>
      <c r="H17" s="9" t="str">
        <f>IF($B17="N/A","N/A",IF(G17&gt;98,"Yes","No"))</f>
        <v>Yes</v>
      </c>
      <c r="I17" s="10">
        <v>7.1999999999999998E-3</v>
      </c>
      <c r="J17" s="10">
        <v>1.5299999999999999E-2</v>
      </c>
      <c r="K17" s="9" t="str">
        <f t="shared" si="0"/>
        <v>Yes</v>
      </c>
    </row>
    <row r="18" spans="1:11" x14ac:dyDescent="0.2">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5" t="s">
        <v>223</v>
      </c>
      <c r="C19" s="9">
        <v>99.140804602000003</v>
      </c>
      <c r="D19" s="9" t="str">
        <f>IF($B19="N/A","N/A",IF(C19&gt;100,"No",IF(C19&lt;98,"No","Yes")))</f>
        <v>Yes</v>
      </c>
      <c r="E19" s="9">
        <v>99.292071524999997</v>
      </c>
      <c r="F19" s="9" t="str">
        <f>IF($B19="N/A","N/A",IF(E19&gt;100,"No",IF(E19&lt;98,"No","Yes")))</f>
        <v>Yes</v>
      </c>
      <c r="G19" s="9">
        <v>99.057063311999997</v>
      </c>
      <c r="H19" s="9" t="str">
        <f>IF($B19="N/A","N/A",IF(G19&gt;100,"No",IF(G19&lt;98,"No","Yes")))</f>
        <v>Yes</v>
      </c>
      <c r="I19" s="10">
        <v>0.15260000000000001</v>
      </c>
      <c r="J19" s="10">
        <v>-0.23699999999999999</v>
      </c>
      <c r="K19" s="9" t="str">
        <f>IF(J19="Div by 0", "N/A", IF(J19="N/A","N/A", IF(J19&gt;30, "No", IF(J19&lt;-30, "No", "Yes"))))</f>
        <v>Yes</v>
      </c>
    </row>
    <row r="20" spans="1:11" x14ac:dyDescent="0.2">
      <c r="A20" s="3" t="s">
        <v>679</v>
      </c>
      <c r="B20" s="35" t="s">
        <v>223</v>
      </c>
      <c r="C20" s="9">
        <v>99.539742915000005</v>
      </c>
      <c r="D20" s="9" t="str">
        <f>IF($B20="N/A","N/A",IF(C20&gt;100,"No",IF(C20&lt;98,"No","Yes")))</f>
        <v>Yes</v>
      </c>
      <c r="E20" s="9">
        <v>99.532912460999995</v>
      </c>
      <c r="F20" s="9" t="str">
        <f>IF($B20="N/A","N/A",IF(E20&gt;100,"No",IF(E20&lt;98,"No","Yes")))</f>
        <v>Yes</v>
      </c>
      <c r="G20" s="9">
        <v>99.519751545999995</v>
      </c>
      <c r="H20" s="9" t="str">
        <f>IF($B20="N/A","N/A",IF(G20&gt;100,"No",IF(G20&lt;98,"No","Yes")))</f>
        <v>Yes</v>
      </c>
      <c r="I20" s="10">
        <v>-7.0000000000000001E-3</v>
      </c>
      <c r="J20" s="10">
        <v>-1.2999999999999999E-2</v>
      </c>
      <c r="K20" s="9" t="str">
        <f>IF(J20="Div by 0", "N/A", IF(J20="N/A","N/A", IF(J20&gt;30, "No", IF(J20&lt;-30, "No", "Yes"))))</f>
        <v>Yes</v>
      </c>
    </row>
    <row r="21" spans="1:11" x14ac:dyDescent="0.2">
      <c r="A21" s="3" t="s">
        <v>680</v>
      </c>
      <c r="B21" s="35" t="s">
        <v>223</v>
      </c>
      <c r="C21" s="9">
        <v>99.539742915000005</v>
      </c>
      <c r="D21" s="9" t="str">
        <f>IF($B21="N/A","N/A",IF(C21&gt;100,"No",IF(C21&lt;98,"No","Yes")))</f>
        <v>Yes</v>
      </c>
      <c r="E21" s="9">
        <v>99.532912460999995</v>
      </c>
      <c r="F21" s="9" t="str">
        <f>IF($B21="N/A","N/A",IF(E21&gt;100,"No",IF(E21&lt;98,"No","Yes")))</f>
        <v>Yes</v>
      </c>
      <c r="G21" s="9">
        <v>99.519751545999995</v>
      </c>
      <c r="H21" s="9" t="str">
        <f>IF($B21="N/A","N/A",IF(G21&gt;100,"No",IF(G21&lt;98,"No","Yes")))</f>
        <v>Yes</v>
      </c>
      <c r="I21" s="10">
        <v>-7.0000000000000001E-3</v>
      </c>
      <c r="J21" s="10">
        <v>-1.2999999999999999E-2</v>
      </c>
      <c r="K21" s="9" t="str">
        <f>IF(J21="Div by 0", "N/A", IF(J21="N/A","N/A", IF(J21&gt;30, "No", IF(J21&lt;-30, "No", "Yes"))))</f>
        <v>Yes</v>
      </c>
    </row>
    <row r="22" spans="1:11" ht="15" customHeight="1" x14ac:dyDescent="0.2">
      <c r="A22" s="3" t="s">
        <v>1726</v>
      </c>
      <c r="B22" s="35" t="s">
        <v>213</v>
      </c>
      <c r="C22" s="9">
        <v>65.460608733000001</v>
      </c>
      <c r="D22" s="9" t="str">
        <f>IF($B22="N/A","N/A",IF(C22&gt;15,"No",IF(C22&lt;-15,"No","Yes")))</f>
        <v>N/A</v>
      </c>
      <c r="E22" s="9">
        <v>62.723247708000002</v>
      </c>
      <c r="F22" s="9" t="str">
        <f>IF($B22="N/A","N/A",IF(E22&gt;15,"No",IF(E22&lt;-15,"No","Yes")))</f>
        <v>N/A</v>
      </c>
      <c r="G22" s="9">
        <v>58.673873757000003</v>
      </c>
      <c r="H22" s="9" t="str">
        <f>IF($B22="N/A","N/A",IF(G22&gt;15,"No",IF(G22&lt;-15,"No","Yes")))</f>
        <v>N/A</v>
      </c>
      <c r="I22" s="10">
        <v>-4.18</v>
      </c>
      <c r="J22" s="10">
        <v>-6.46</v>
      </c>
      <c r="K22" s="9" t="str">
        <f t="shared" ref="K22:K31" si="1">IF(J22="Div by 0", "N/A", IF(J22="N/A","N/A", IF(J22&gt;30, "No", IF(J22&lt;-30, "No", "Yes"))))</f>
        <v>Yes</v>
      </c>
    </row>
    <row r="23" spans="1:11" x14ac:dyDescent="0.2">
      <c r="A23" s="3" t="s">
        <v>940</v>
      </c>
      <c r="B23" s="35" t="s">
        <v>213</v>
      </c>
      <c r="C23" s="9">
        <v>33.779939603999999</v>
      </c>
      <c r="D23" s="9" t="str">
        <f>IF($B23="N/A","N/A",IF(C23&gt;15,"No",IF(C23&lt;-15,"No","Yes")))</f>
        <v>N/A</v>
      </c>
      <c r="E23" s="9">
        <v>36.518397638000003</v>
      </c>
      <c r="F23" s="9" t="str">
        <f>IF($B23="N/A","N/A",IF(E23&gt;15,"No",IF(E23&lt;-15,"No","Yes")))</f>
        <v>N/A</v>
      </c>
      <c r="G23" s="9">
        <v>40.531711334000001</v>
      </c>
      <c r="H23" s="9" t="str">
        <f>IF($B23="N/A","N/A",IF(G23&gt;15,"No",IF(G23&lt;-15,"No","Yes")))</f>
        <v>N/A</v>
      </c>
      <c r="I23" s="10">
        <v>8.1069999999999993</v>
      </c>
      <c r="J23" s="10">
        <v>10.99</v>
      </c>
      <c r="K23" s="9" t="str">
        <f t="shared" si="1"/>
        <v>Yes</v>
      </c>
    </row>
    <row r="24" spans="1:11" ht="25.5" x14ac:dyDescent="0.2">
      <c r="A24" s="3" t="s">
        <v>941</v>
      </c>
      <c r="B24" s="35" t="s">
        <v>213</v>
      </c>
      <c r="C24" s="9">
        <v>0.27703337290000002</v>
      </c>
      <c r="D24" s="9" t="str">
        <f>IF($B24="N/A","N/A",IF(C24&gt;15,"No",IF(C24&lt;-15,"No","Yes")))</f>
        <v>N/A</v>
      </c>
      <c r="E24" s="9">
        <v>0.27002960520000002</v>
      </c>
      <c r="F24" s="9" t="str">
        <f>IF($B24="N/A","N/A",IF(E24&gt;15,"No",IF(E24&lt;-15,"No","Yes")))</f>
        <v>N/A</v>
      </c>
      <c r="G24" s="9">
        <v>0.29495786219999998</v>
      </c>
      <c r="H24" s="9" t="str">
        <f>IF($B24="N/A","N/A",IF(G24&gt;15,"No",IF(G24&lt;-15,"No","Yes")))</f>
        <v>N/A</v>
      </c>
      <c r="I24" s="10">
        <v>-2.5299999999999998</v>
      </c>
      <c r="J24" s="10">
        <v>9.2319999999999993</v>
      </c>
      <c r="K24" s="9" t="str">
        <f t="shared" si="1"/>
        <v>Yes</v>
      </c>
    </row>
    <row r="25" spans="1:11" x14ac:dyDescent="0.2">
      <c r="A25" s="3" t="s">
        <v>166</v>
      </c>
      <c r="B25" s="35" t="s">
        <v>213</v>
      </c>
      <c r="C25" s="9">
        <v>99.539742915000005</v>
      </c>
      <c r="D25" s="9" t="str">
        <f t="shared" ref="D25:D27" si="2">IF($B25="N/A","N/A",IF(C25&gt;15,"No",IF(C25&lt;-15,"No","Yes")))</f>
        <v>N/A</v>
      </c>
      <c r="E25" s="9">
        <v>99.532912460999995</v>
      </c>
      <c r="F25" s="9" t="str">
        <f t="shared" ref="F25:F27" si="3">IF($B25="N/A","N/A",IF(E25&gt;15,"No",IF(E25&lt;-15,"No","Yes")))</f>
        <v>N/A</v>
      </c>
      <c r="G25" s="9">
        <v>99.519751545999995</v>
      </c>
      <c r="H25" s="9" t="str">
        <f t="shared" ref="H25:H27" si="4">IF($B25="N/A","N/A",IF(G25&gt;15,"No",IF(G25&lt;-15,"No","Yes")))</f>
        <v>N/A</v>
      </c>
      <c r="I25" s="10">
        <v>-7.0000000000000001E-3</v>
      </c>
      <c r="J25" s="10">
        <v>-1.2999999999999999E-2</v>
      </c>
      <c r="K25" s="9" t="str">
        <f t="shared" si="1"/>
        <v>Yes</v>
      </c>
    </row>
    <row r="26" spans="1:11" x14ac:dyDescent="0.2">
      <c r="A26" s="3" t="s">
        <v>167</v>
      </c>
      <c r="B26" s="35" t="s">
        <v>213</v>
      </c>
      <c r="C26" s="9">
        <v>99.539742915000005</v>
      </c>
      <c r="D26" s="9" t="str">
        <f t="shared" si="2"/>
        <v>N/A</v>
      </c>
      <c r="E26" s="9">
        <v>99.532912460999995</v>
      </c>
      <c r="F26" s="9" t="str">
        <f t="shared" si="3"/>
        <v>N/A</v>
      </c>
      <c r="G26" s="9">
        <v>99.519751545999995</v>
      </c>
      <c r="H26" s="9" t="str">
        <f t="shared" si="4"/>
        <v>N/A</v>
      </c>
      <c r="I26" s="10">
        <v>-7.0000000000000001E-3</v>
      </c>
      <c r="J26" s="10">
        <v>-1.2999999999999999E-2</v>
      </c>
      <c r="K26" s="9" t="str">
        <f t="shared" si="1"/>
        <v>Yes</v>
      </c>
    </row>
    <row r="27" spans="1:11" x14ac:dyDescent="0.2">
      <c r="A27" s="3" t="s">
        <v>168</v>
      </c>
      <c r="B27" s="35" t="s">
        <v>213</v>
      </c>
      <c r="C27" s="9">
        <v>99.539742915000005</v>
      </c>
      <c r="D27" s="9" t="str">
        <f t="shared" si="2"/>
        <v>N/A</v>
      </c>
      <c r="E27" s="9">
        <v>99.532912460999995</v>
      </c>
      <c r="F27" s="9" t="str">
        <f t="shared" si="3"/>
        <v>N/A</v>
      </c>
      <c r="G27" s="9">
        <v>99.519751545999995</v>
      </c>
      <c r="H27" s="9" t="str">
        <f t="shared" si="4"/>
        <v>N/A</v>
      </c>
      <c r="I27" s="10">
        <v>-7.0000000000000001E-3</v>
      </c>
      <c r="J27" s="10">
        <v>-1.2999999999999999E-2</v>
      </c>
      <c r="K27" s="9" t="str">
        <f t="shared" si="1"/>
        <v>Yes</v>
      </c>
    </row>
    <row r="28" spans="1:11" x14ac:dyDescent="0.2">
      <c r="A28" s="3" t="s">
        <v>54</v>
      </c>
      <c r="B28" s="35" t="s">
        <v>213</v>
      </c>
      <c r="C28" s="9">
        <v>1.5457898107000001</v>
      </c>
      <c r="D28" s="9" t="str">
        <f>IF($B28="N/A","N/A",IF(C28&gt;15,"No",IF(C28&lt;-15,"No","Yes")))</f>
        <v>N/A</v>
      </c>
      <c r="E28" s="9">
        <v>1.3315609019000001</v>
      </c>
      <c r="F28" s="9" t="str">
        <f>IF($B28="N/A","N/A",IF(E28&gt;15,"No",IF(E28&lt;-15,"No","Yes")))</f>
        <v>N/A</v>
      </c>
      <c r="G28" s="9">
        <v>1.3122058999999999</v>
      </c>
      <c r="H28" s="9" t="str">
        <f>IF($B28="N/A","N/A",IF(G28&gt;15,"No",IF(G28&lt;-15,"No","Yes")))</f>
        <v>N/A</v>
      </c>
      <c r="I28" s="10">
        <v>-13.9</v>
      </c>
      <c r="J28" s="10">
        <v>-1.45</v>
      </c>
      <c r="K28" s="9" t="str">
        <f t="shared" si="1"/>
        <v>Yes</v>
      </c>
    </row>
    <row r="29" spans="1:11" x14ac:dyDescent="0.2">
      <c r="A29" s="3" t="s">
        <v>55</v>
      </c>
      <c r="B29" s="35" t="s">
        <v>213</v>
      </c>
      <c r="C29" s="9">
        <v>97.993953105000003</v>
      </c>
      <c r="D29" s="9" t="str">
        <f>IF($B29="N/A","N/A",IF(C29&gt;15,"No",IF(C29&lt;-15,"No","Yes")))</f>
        <v>N/A</v>
      </c>
      <c r="E29" s="9">
        <v>98.201351559000003</v>
      </c>
      <c r="F29" s="9" t="str">
        <f>IF($B29="N/A","N/A",IF(E29&gt;15,"No",IF(E29&lt;-15,"No","Yes")))</f>
        <v>N/A</v>
      </c>
      <c r="G29" s="9">
        <v>98.207545646</v>
      </c>
      <c r="H29" s="9" t="str">
        <f>IF($B29="N/A","N/A",IF(G29&gt;15,"No",IF(G29&lt;-15,"No","Yes")))</f>
        <v>N/A</v>
      </c>
      <c r="I29" s="10">
        <v>0.21160000000000001</v>
      </c>
      <c r="J29" s="10">
        <v>6.3E-3</v>
      </c>
      <c r="K29" s="9" t="str">
        <f t="shared" si="1"/>
        <v>Yes</v>
      </c>
    </row>
    <row r="30" spans="1:11" x14ac:dyDescent="0.2">
      <c r="A30" s="3" t="s">
        <v>56</v>
      </c>
      <c r="B30" s="35" t="s">
        <v>213</v>
      </c>
      <c r="C30" s="9">
        <v>68.224898498000002</v>
      </c>
      <c r="D30" s="9" t="str">
        <f>IF($B30="N/A","N/A",IF(C30&gt;15,"No",IF(C30&lt;-15,"No","Yes")))</f>
        <v>N/A</v>
      </c>
      <c r="E30" s="9">
        <v>69.951022929000004</v>
      </c>
      <c r="F30" s="9" t="str">
        <f>IF($B30="N/A","N/A",IF(E30&gt;15,"No",IF(E30&lt;-15,"No","Yes")))</f>
        <v>N/A</v>
      </c>
      <c r="G30" s="9">
        <v>73.120619196000007</v>
      </c>
      <c r="H30" s="9" t="str">
        <f>IF($B30="N/A","N/A",IF(G30&gt;15,"No",IF(G30&lt;-15,"No","Yes")))</f>
        <v>N/A</v>
      </c>
      <c r="I30" s="10">
        <v>2.5299999999999998</v>
      </c>
      <c r="J30" s="10">
        <v>4.5309999999999997</v>
      </c>
      <c r="K30" s="9" t="str">
        <f t="shared" si="1"/>
        <v>Yes</v>
      </c>
    </row>
    <row r="31" spans="1:11" x14ac:dyDescent="0.2">
      <c r="A31" s="3" t="s">
        <v>57</v>
      </c>
      <c r="B31" s="35" t="s">
        <v>213</v>
      </c>
      <c r="C31" s="9">
        <v>24.639999473</v>
      </c>
      <c r="D31" s="9" t="str">
        <f>IF($B31="N/A","N/A",IF(C31&gt;15,"No",IF(C31&lt;-15,"No","Yes")))</f>
        <v>N/A</v>
      </c>
      <c r="E31" s="9">
        <v>18.080280542000001</v>
      </c>
      <c r="F31" s="9" t="str">
        <f>IF($B31="N/A","N/A",IF(E31&gt;15,"No",IF(E31&lt;-15,"No","Yes")))</f>
        <v>N/A</v>
      </c>
      <c r="G31" s="9">
        <v>16.401682281999999</v>
      </c>
      <c r="H31" s="9" t="str">
        <f>IF($B31="N/A","N/A",IF(G31&gt;15,"No",IF(G31&lt;-15,"No","Yes")))</f>
        <v>N/A</v>
      </c>
      <c r="I31" s="10">
        <v>-26.6</v>
      </c>
      <c r="J31" s="10">
        <v>-9.2799999999999994</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6482388</v>
      </c>
      <c r="D6" s="9" t="str">
        <f t="shared" ref="D6:F18" si="0">IF($B6="N/A","N/A",IF(C6&lt;0,"No","Yes"))</f>
        <v>N/A</v>
      </c>
      <c r="E6" s="36">
        <v>7437146</v>
      </c>
      <c r="F6" s="9" t="str">
        <f t="shared" si="0"/>
        <v>N/A</v>
      </c>
      <c r="G6" s="36">
        <v>8103425</v>
      </c>
      <c r="H6" s="9" t="str">
        <f t="shared" ref="H6:H18" si="1">IF($B6="N/A","N/A",IF(G6&lt;0,"No","Yes"))</f>
        <v>N/A</v>
      </c>
      <c r="I6" s="10">
        <v>14.73</v>
      </c>
      <c r="J6" s="10">
        <v>8.9589999999999996</v>
      </c>
      <c r="K6" s="9" t="str">
        <f t="shared" ref="K6:K18" si="2">IF(J6="Div by 0", "N/A", IF(J6="N/A","N/A", IF(J6&gt;30, "No", IF(J6&lt;-30, "No", "Yes"))))</f>
        <v>Yes</v>
      </c>
    </row>
    <row r="7" spans="1:11" x14ac:dyDescent="0.2">
      <c r="A7" s="26" t="s">
        <v>445</v>
      </c>
      <c r="B7" s="85" t="s">
        <v>213</v>
      </c>
      <c r="C7" s="9">
        <v>0.38114040690000001</v>
      </c>
      <c r="D7" s="9" t="str">
        <f t="shared" si="0"/>
        <v>N/A</v>
      </c>
      <c r="E7" s="9">
        <v>0.37322112540000002</v>
      </c>
      <c r="F7" s="9" t="str">
        <f t="shared" si="0"/>
        <v>N/A</v>
      </c>
      <c r="G7" s="9">
        <v>0.37896321620000001</v>
      </c>
      <c r="H7" s="9" t="str">
        <f t="shared" si="1"/>
        <v>N/A</v>
      </c>
      <c r="I7" s="10">
        <v>-2.08</v>
      </c>
      <c r="J7" s="10">
        <v>1.5389999999999999</v>
      </c>
      <c r="K7" s="9" t="str">
        <f t="shared" si="2"/>
        <v>Yes</v>
      </c>
    </row>
    <row r="8" spans="1:11" x14ac:dyDescent="0.2">
      <c r="A8" s="26" t="s">
        <v>446</v>
      </c>
      <c r="B8" s="85" t="s">
        <v>213</v>
      </c>
      <c r="C8" s="9">
        <v>30.832727075000001</v>
      </c>
      <c r="D8" s="9" t="str">
        <f t="shared" si="0"/>
        <v>N/A</v>
      </c>
      <c r="E8" s="9">
        <v>28.126864794999999</v>
      </c>
      <c r="F8" s="9" t="str">
        <f t="shared" si="0"/>
        <v>N/A</v>
      </c>
      <c r="G8" s="9">
        <v>26.264166077999999</v>
      </c>
      <c r="H8" s="9" t="str">
        <f t="shared" si="1"/>
        <v>N/A</v>
      </c>
      <c r="I8" s="10">
        <v>-8.7799999999999994</v>
      </c>
      <c r="J8" s="10">
        <v>-6.62</v>
      </c>
      <c r="K8" s="9" t="str">
        <f t="shared" si="2"/>
        <v>Yes</v>
      </c>
    </row>
    <row r="9" spans="1:11" x14ac:dyDescent="0.2">
      <c r="A9" s="26" t="s">
        <v>447</v>
      </c>
      <c r="B9" s="85" t="s">
        <v>213</v>
      </c>
      <c r="C9" s="9">
        <v>30.675238816</v>
      </c>
      <c r="D9" s="9" t="str">
        <f t="shared" si="0"/>
        <v>N/A</v>
      </c>
      <c r="E9" s="9">
        <v>30.239893099</v>
      </c>
      <c r="F9" s="9" t="str">
        <f t="shared" si="0"/>
        <v>N/A</v>
      </c>
      <c r="G9" s="9">
        <v>29.726060276999998</v>
      </c>
      <c r="H9" s="9" t="str">
        <f t="shared" si="1"/>
        <v>N/A</v>
      </c>
      <c r="I9" s="10">
        <v>-1.42</v>
      </c>
      <c r="J9" s="10">
        <v>-1.7</v>
      </c>
      <c r="K9" s="9" t="str">
        <f t="shared" si="2"/>
        <v>Yes</v>
      </c>
    </row>
    <row r="10" spans="1:11" x14ac:dyDescent="0.2">
      <c r="A10" s="26" t="s">
        <v>448</v>
      </c>
      <c r="B10" s="85" t="s">
        <v>213</v>
      </c>
      <c r="C10" s="9">
        <v>38.010143792999997</v>
      </c>
      <c r="D10" s="9" t="str">
        <f t="shared" si="0"/>
        <v>N/A</v>
      </c>
      <c r="E10" s="9">
        <v>41.168816640000003</v>
      </c>
      <c r="F10" s="9" t="str">
        <f t="shared" si="0"/>
        <v>N/A</v>
      </c>
      <c r="G10" s="9">
        <v>43.528668433</v>
      </c>
      <c r="H10" s="9" t="str">
        <f t="shared" si="1"/>
        <v>N/A</v>
      </c>
      <c r="I10" s="10">
        <v>8.31</v>
      </c>
      <c r="J10" s="10">
        <v>5.7320000000000002</v>
      </c>
      <c r="K10" s="9" t="str">
        <f t="shared" si="2"/>
        <v>Yes</v>
      </c>
    </row>
    <row r="11" spans="1:11" x14ac:dyDescent="0.2">
      <c r="A11" s="2" t="s">
        <v>207</v>
      </c>
      <c r="B11" s="85" t="s">
        <v>213</v>
      </c>
      <c r="C11" s="9">
        <v>6.6688387099999996E-2</v>
      </c>
      <c r="D11" s="9" t="str">
        <f t="shared" si="0"/>
        <v>N/A</v>
      </c>
      <c r="E11" s="9">
        <v>4.7491336100000003E-2</v>
      </c>
      <c r="F11" s="9" t="str">
        <f t="shared" si="0"/>
        <v>N/A</v>
      </c>
      <c r="G11" s="9">
        <v>4.6646942499999997E-2</v>
      </c>
      <c r="H11" s="9" t="str">
        <f t="shared" si="1"/>
        <v>N/A</v>
      </c>
      <c r="I11" s="10">
        <v>-28.8</v>
      </c>
      <c r="J11" s="10">
        <v>-1.78</v>
      </c>
      <c r="K11" s="9" t="str">
        <f t="shared" si="2"/>
        <v>Yes</v>
      </c>
    </row>
    <row r="12" spans="1:11" x14ac:dyDescent="0.2">
      <c r="A12" s="2" t="s">
        <v>939</v>
      </c>
      <c r="B12" s="85" t="s">
        <v>213</v>
      </c>
      <c r="C12" s="9">
        <v>4.1651319999999999E-4</v>
      </c>
      <c r="D12" s="9" t="str">
        <f t="shared" si="0"/>
        <v>N/A</v>
      </c>
      <c r="E12" s="9">
        <v>2.016903E-4</v>
      </c>
      <c r="F12" s="9" t="str">
        <f t="shared" si="0"/>
        <v>N/A</v>
      </c>
      <c r="G12" s="9">
        <v>1.0242583E-3</v>
      </c>
      <c r="H12" s="9" t="str">
        <f t="shared" si="1"/>
        <v>N/A</v>
      </c>
      <c r="I12" s="10">
        <v>-51.6</v>
      </c>
      <c r="J12" s="10">
        <v>407.8</v>
      </c>
      <c r="K12" s="9" t="str">
        <f t="shared" si="2"/>
        <v>No</v>
      </c>
    </row>
    <row r="13" spans="1:11" x14ac:dyDescent="0.2">
      <c r="A13" s="2" t="s">
        <v>51</v>
      </c>
      <c r="B13" s="85" t="s">
        <v>213</v>
      </c>
      <c r="C13" s="9">
        <v>99.932833393999999</v>
      </c>
      <c r="D13" s="9" t="str">
        <f t="shared" si="0"/>
        <v>N/A</v>
      </c>
      <c r="E13" s="9">
        <v>99.951621227000004</v>
      </c>
      <c r="F13" s="9" t="str">
        <f t="shared" si="0"/>
        <v>N/A</v>
      </c>
      <c r="G13" s="9">
        <v>99.951872202000004</v>
      </c>
      <c r="H13" s="9" t="str">
        <f t="shared" si="1"/>
        <v>N/A</v>
      </c>
      <c r="I13" s="10">
        <v>1.8800000000000001E-2</v>
      </c>
      <c r="J13" s="10">
        <v>2.9999999999999997E-4</v>
      </c>
      <c r="K13" s="9" t="str">
        <f t="shared" si="2"/>
        <v>Yes</v>
      </c>
    </row>
    <row r="14" spans="1:11" x14ac:dyDescent="0.2">
      <c r="A14" s="2" t="s">
        <v>52</v>
      </c>
      <c r="B14" s="85" t="s">
        <v>213</v>
      </c>
      <c r="C14" s="9">
        <v>6.7166605899999995E-2</v>
      </c>
      <c r="D14" s="9" t="str">
        <f t="shared" si="0"/>
        <v>N/A</v>
      </c>
      <c r="E14" s="9">
        <v>4.8378773299999997E-2</v>
      </c>
      <c r="F14" s="9" t="str">
        <f t="shared" si="0"/>
        <v>N/A</v>
      </c>
      <c r="G14" s="9">
        <v>4.8127797799999997E-2</v>
      </c>
      <c r="H14" s="9" t="str">
        <f t="shared" si="1"/>
        <v>N/A</v>
      </c>
      <c r="I14" s="10">
        <v>-28</v>
      </c>
      <c r="J14" s="10">
        <v>-0.51900000000000002</v>
      </c>
      <c r="K14" s="9" t="str">
        <f t="shared" si="2"/>
        <v>Yes</v>
      </c>
    </row>
    <row r="15" spans="1:11" x14ac:dyDescent="0.2">
      <c r="A15" s="2" t="s">
        <v>164</v>
      </c>
      <c r="B15" s="85" t="s">
        <v>213</v>
      </c>
      <c r="C15" s="9">
        <v>100</v>
      </c>
      <c r="D15" s="9" t="str">
        <f t="shared" si="0"/>
        <v>N/A</v>
      </c>
      <c r="E15" s="9">
        <v>100</v>
      </c>
      <c r="F15" s="9" t="str">
        <f t="shared" si="0"/>
        <v>N/A</v>
      </c>
      <c r="G15" s="9">
        <v>100</v>
      </c>
      <c r="H15" s="9" t="str">
        <f t="shared" si="1"/>
        <v>N/A</v>
      </c>
      <c r="I15" s="10">
        <v>0</v>
      </c>
      <c r="J15" s="10">
        <v>0</v>
      </c>
      <c r="K15" s="9" t="str">
        <f t="shared" si="2"/>
        <v>Yes</v>
      </c>
    </row>
    <row r="16" spans="1:11" x14ac:dyDescent="0.2">
      <c r="A16" s="2" t="s">
        <v>165</v>
      </c>
      <c r="B16" s="85" t="s">
        <v>213</v>
      </c>
      <c r="C16" s="9">
        <v>99.940352274000006</v>
      </c>
      <c r="D16" s="9" t="str">
        <f t="shared" si="0"/>
        <v>N/A</v>
      </c>
      <c r="E16" s="9">
        <v>99.963220793000005</v>
      </c>
      <c r="F16" s="9" t="str">
        <f t="shared" si="0"/>
        <v>N/A</v>
      </c>
      <c r="G16" s="9">
        <v>99.982961963999998</v>
      </c>
      <c r="H16" s="9" t="str">
        <f t="shared" si="1"/>
        <v>N/A</v>
      </c>
      <c r="I16" s="10">
        <v>2.29E-2</v>
      </c>
      <c r="J16" s="10">
        <v>1.9699999999999999E-2</v>
      </c>
      <c r="K16" s="9" t="str">
        <f t="shared" si="2"/>
        <v>Yes</v>
      </c>
    </row>
    <row r="17" spans="1:11" x14ac:dyDescent="0.2">
      <c r="A17" s="2" t="s">
        <v>21</v>
      </c>
      <c r="B17" s="85" t="s">
        <v>213</v>
      </c>
      <c r="C17" s="9">
        <v>99.947499504000007</v>
      </c>
      <c r="D17" s="9" t="str">
        <f t="shared" si="0"/>
        <v>N/A</v>
      </c>
      <c r="E17" s="9">
        <v>99.934015357999996</v>
      </c>
      <c r="F17" s="9" t="str">
        <f t="shared" si="0"/>
        <v>N/A</v>
      </c>
      <c r="G17" s="9">
        <v>99.910846624000001</v>
      </c>
      <c r="H17" s="9" t="str">
        <f t="shared" si="1"/>
        <v>N/A</v>
      </c>
      <c r="I17" s="10">
        <v>-1.2999999999999999E-2</v>
      </c>
      <c r="J17" s="10">
        <v>-2.3E-2</v>
      </c>
      <c r="K17" s="9" t="str">
        <f t="shared" si="2"/>
        <v>Yes</v>
      </c>
    </row>
    <row r="18" spans="1:11" x14ac:dyDescent="0.2">
      <c r="A18" s="2" t="s">
        <v>53</v>
      </c>
      <c r="B18" s="85" t="s">
        <v>213</v>
      </c>
      <c r="C18" s="9">
        <v>99.999521459999997</v>
      </c>
      <c r="D18" s="9" t="str">
        <f t="shared" si="0"/>
        <v>N/A</v>
      </c>
      <c r="E18" s="9">
        <v>99.999556067</v>
      </c>
      <c r="F18" s="9" t="str">
        <f t="shared" si="0"/>
        <v>N/A</v>
      </c>
      <c r="G18" s="9">
        <v>99.999765417999996</v>
      </c>
      <c r="H18" s="9" t="str">
        <f t="shared" si="1"/>
        <v>N/A</v>
      </c>
      <c r="I18" s="10">
        <v>0</v>
      </c>
      <c r="J18" s="10">
        <v>2.0000000000000001E-4</v>
      </c>
      <c r="K18" s="9" t="str">
        <f t="shared" si="2"/>
        <v>Yes</v>
      </c>
    </row>
    <row r="19" spans="1:11" x14ac:dyDescent="0.2">
      <c r="A19" s="3" t="s">
        <v>678</v>
      </c>
      <c r="B19" s="85" t="s">
        <v>213</v>
      </c>
      <c r="C19" s="9">
        <v>99.385781906000005</v>
      </c>
      <c r="D19" s="9" t="str">
        <f t="shared" ref="D19:D21" si="3">IF($B19="N/A","N/A",IF(C19&lt;0,"No","Yes"))</f>
        <v>N/A</v>
      </c>
      <c r="E19" s="9">
        <v>99.565868412</v>
      </c>
      <c r="F19" s="9" t="str">
        <f t="shared" ref="F19:F21" si="4">IF($B19="N/A","N/A",IF(E19&lt;0,"No","Yes"))</f>
        <v>N/A</v>
      </c>
      <c r="G19" s="9">
        <v>99.333861916000004</v>
      </c>
      <c r="H19" s="9" t="str">
        <f t="shared" ref="H19:H21" si="5">IF($B19="N/A","N/A",IF(G19&lt;0,"No","Yes"))</f>
        <v>N/A</v>
      </c>
      <c r="I19" s="10">
        <v>0.1812</v>
      </c>
      <c r="J19" s="10">
        <v>-0.23300000000000001</v>
      </c>
      <c r="K19" s="9" t="str">
        <f>IF(J19="Div by 0", "N/A", IF(J19="N/A","N/A", IF(J19&gt;30, "No", IF(J19&lt;-30, "No", "Yes"))))</f>
        <v>Yes</v>
      </c>
    </row>
    <row r="20" spans="1:11" x14ac:dyDescent="0.2">
      <c r="A20" s="3" t="s">
        <v>679</v>
      </c>
      <c r="B20" s="85" t="s">
        <v>213</v>
      </c>
      <c r="C20" s="9">
        <v>99.999336663999998</v>
      </c>
      <c r="D20" s="9" t="str">
        <f t="shared" si="3"/>
        <v>N/A</v>
      </c>
      <c r="E20" s="9">
        <v>99.999273915000003</v>
      </c>
      <c r="F20" s="9" t="str">
        <f t="shared" si="4"/>
        <v>N/A</v>
      </c>
      <c r="G20" s="9">
        <v>99.999901276000003</v>
      </c>
      <c r="H20" s="9" t="str">
        <f t="shared" si="5"/>
        <v>N/A</v>
      </c>
      <c r="I20" s="10">
        <v>0</v>
      </c>
      <c r="J20" s="10">
        <v>5.9999999999999995E-4</v>
      </c>
      <c r="K20" s="9" t="str">
        <f>IF(J20="Div by 0", "N/A", IF(J20="N/A","N/A", IF(J20&gt;30, "No", IF(J20&lt;-30, "No", "Yes"))))</f>
        <v>Yes</v>
      </c>
    </row>
    <row r="21" spans="1:11" x14ac:dyDescent="0.2">
      <c r="A21" s="3" t="s">
        <v>680</v>
      </c>
      <c r="B21" s="85" t="s">
        <v>213</v>
      </c>
      <c r="C21" s="9">
        <v>99.999336663999998</v>
      </c>
      <c r="D21" s="9" t="str">
        <f t="shared" si="3"/>
        <v>N/A</v>
      </c>
      <c r="E21" s="9">
        <v>99.999273915000003</v>
      </c>
      <c r="F21" s="9" t="str">
        <f t="shared" si="4"/>
        <v>N/A</v>
      </c>
      <c r="G21" s="9">
        <v>99.999901276000003</v>
      </c>
      <c r="H21" s="9" t="str">
        <f t="shared" si="5"/>
        <v>N/A</v>
      </c>
      <c r="I21" s="10">
        <v>0</v>
      </c>
      <c r="J21" s="10">
        <v>5.9999999999999995E-4</v>
      </c>
      <c r="K21" s="9" t="str">
        <f>IF(J21="Div by 0", "N/A", IF(J21="N/A","N/A", IF(J21&gt;30, "No", IF(J21&lt;-30, "No", "Yes"))))</f>
        <v>Yes</v>
      </c>
    </row>
    <row r="22" spans="1:11" ht="16.5" customHeight="1" x14ac:dyDescent="0.2">
      <c r="A22" s="3" t="s">
        <v>1726</v>
      </c>
      <c r="B22" s="85" t="s">
        <v>213</v>
      </c>
      <c r="C22" s="9">
        <v>64.507863459999996</v>
      </c>
      <c r="D22" s="9" t="str">
        <f t="shared" ref="D22:D31" si="6">IF($B22="N/A","N/A",IF(C22&lt;0,"No","Yes"))</f>
        <v>N/A</v>
      </c>
      <c r="E22" s="9">
        <v>62.341938695000003</v>
      </c>
      <c r="F22" s="9" t="str">
        <f t="shared" ref="F22:F31" si="7">IF($B22="N/A","N/A",IF(E22&lt;0,"No","Yes"))</f>
        <v>N/A</v>
      </c>
      <c r="G22" s="9">
        <v>60.041093734999997</v>
      </c>
      <c r="I22" s="10">
        <v>-3.36</v>
      </c>
      <c r="J22" s="10">
        <v>-3.69</v>
      </c>
      <c r="K22" s="9" t="str">
        <f t="shared" ref="K22:K31" si="8">IF(J22="Div by 0", "N/A", IF(J22="N/A","N/A", IF(J22&gt;30, "No", IF(J22&lt;-30, "No", "Yes"))))</f>
        <v>Yes</v>
      </c>
    </row>
    <row r="23" spans="1:11" x14ac:dyDescent="0.2">
      <c r="A23" s="3" t="s">
        <v>942</v>
      </c>
      <c r="B23" s="85" t="s">
        <v>213</v>
      </c>
      <c r="C23" s="9">
        <v>35.385308623999997</v>
      </c>
      <c r="D23" s="9" t="str">
        <f t="shared" si="6"/>
        <v>N/A</v>
      </c>
      <c r="E23" s="9">
        <v>37.555226158000004</v>
      </c>
      <c r="F23" s="9" t="str">
        <f t="shared" si="7"/>
        <v>N/A</v>
      </c>
      <c r="G23" s="9">
        <v>39.748797576000001</v>
      </c>
      <c r="H23" s="9" t="str">
        <f t="shared" ref="H23:H31" si="9">IF($B23="N/A","N/A",IF(G23&lt;0,"No","Yes"))</f>
        <v>N/A</v>
      </c>
      <c r="I23" s="10">
        <v>6.1319999999999997</v>
      </c>
      <c r="J23" s="10">
        <v>5.8410000000000002</v>
      </c>
      <c r="K23" s="9" t="str">
        <f t="shared" si="8"/>
        <v>Yes</v>
      </c>
    </row>
    <row r="24" spans="1:11" ht="25.5" x14ac:dyDescent="0.2">
      <c r="A24" s="3" t="s">
        <v>943</v>
      </c>
      <c r="B24" s="85" t="s">
        <v>213</v>
      </c>
      <c r="C24" s="9">
        <v>2.19055077E-2</v>
      </c>
      <c r="D24" s="9" t="str">
        <f t="shared" si="6"/>
        <v>N/A</v>
      </c>
      <c r="E24" s="9">
        <v>2.1056464399999999E-2</v>
      </c>
      <c r="F24" s="9" t="str">
        <f t="shared" si="7"/>
        <v>N/A</v>
      </c>
      <c r="G24" s="9">
        <v>0.12051694189999999</v>
      </c>
      <c r="H24" s="9" t="str">
        <f t="shared" si="9"/>
        <v>N/A</v>
      </c>
      <c r="I24" s="10">
        <v>-3.88</v>
      </c>
      <c r="J24" s="10">
        <v>472.4</v>
      </c>
      <c r="K24" s="9" t="str">
        <f t="shared" si="8"/>
        <v>No</v>
      </c>
    </row>
    <row r="25" spans="1:11" x14ac:dyDescent="0.2">
      <c r="A25" s="2" t="s">
        <v>166</v>
      </c>
      <c r="B25" s="85" t="s">
        <v>213</v>
      </c>
      <c r="C25" s="9">
        <v>99.999336663999998</v>
      </c>
      <c r="D25" s="9" t="str">
        <f t="shared" si="6"/>
        <v>N/A</v>
      </c>
      <c r="E25" s="9">
        <v>99.999273915000003</v>
      </c>
      <c r="F25" s="9" t="str">
        <f t="shared" si="7"/>
        <v>N/A</v>
      </c>
      <c r="G25" s="9">
        <v>99.999901276000003</v>
      </c>
      <c r="H25" s="9" t="str">
        <f t="shared" si="9"/>
        <v>N/A</v>
      </c>
      <c r="I25" s="10">
        <v>0</v>
      </c>
      <c r="J25" s="10">
        <v>5.9999999999999995E-4</v>
      </c>
      <c r="K25" s="9" t="str">
        <f t="shared" si="8"/>
        <v>Yes</v>
      </c>
    </row>
    <row r="26" spans="1:11" x14ac:dyDescent="0.2">
      <c r="A26" s="2" t="s">
        <v>167</v>
      </c>
      <c r="B26" s="85" t="s">
        <v>213</v>
      </c>
      <c r="C26" s="9">
        <v>99.999336663999998</v>
      </c>
      <c r="D26" s="9" t="str">
        <f t="shared" si="6"/>
        <v>N/A</v>
      </c>
      <c r="E26" s="9">
        <v>99.999273915000003</v>
      </c>
      <c r="F26" s="9" t="str">
        <f t="shared" si="7"/>
        <v>N/A</v>
      </c>
      <c r="G26" s="9">
        <v>99.999901276000003</v>
      </c>
      <c r="H26" s="9" t="str">
        <f t="shared" si="9"/>
        <v>N/A</v>
      </c>
      <c r="I26" s="10">
        <v>0</v>
      </c>
      <c r="J26" s="10">
        <v>5.9999999999999995E-4</v>
      </c>
      <c r="K26" s="9" t="str">
        <f t="shared" si="8"/>
        <v>Yes</v>
      </c>
    </row>
    <row r="27" spans="1:11" x14ac:dyDescent="0.2">
      <c r="A27" s="2" t="s">
        <v>168</v>
      </c>
      <c r="B27" s="85" t="s">
        <v>213</v>
      </c>
      <c r="C27" s="9">
        <v>99.999336663999998</v>
      </c>
      <c r="D27" s="9" t="str">
        <f t="shared" si="6"/>
        <v>N/A</v>
      </c>
      <c r="E27" s="9">
        <v>99.999273915000003</v>
      </c>
      <c r="F27" s="9" t="str">
        <f t="shared" si="7"/>
        <v>N/A</v>
      </c>
      <c r="G27" s="9">
        <v>99.999901276000003</v>
      </c>
      <c r="H27" s="9" t="str">
        <f t="shared" si="9"/>
        <v>N/A</v>
      </c>
      <c r="I27" s="10">
        <v>0</v>
      </c>
      <c r="J27" s="10">
        <v>5.9999999999999995E-4</v>
      </c>
      <c r="K27" s="9" t="str">
        <f t="shared" si="8"/>
        <v>Yes</v>
      </c>
    </row>
    <row r="28" spans="1:11" x14ac:dyDescent="0.2">
      <c r="A28" s="2" t="s">
        <v>54</v>
      </c>
      <c r="B28" s="85" t="s">
        <v>213</v>
      </c>
      <c r="C28" s="9">
        <v>10.930724912000001</v>
      </c>
      <c r="D28" s="9" t="str">
        <f t="shared" si="6"/>
        <v>N/A</v>
      </c>
      <c r="E28" s="9">
        <v>11.246316799000001</v>
      </c>
      <c r="F28" s="9" t="str">
        <f t="shared" si="7"/>
        <v>N/A</v>
      </c>
      <c r="G28" s="9">
        <v>11.747847361</v>
      </c>
      <c r="H28" s="9" t="str">
        <f t="shared" si="9"/>
        <v>N/A</v>
      </c>
      <c r="I28" s="10">
        <v>2.887</v>
      </c>
      <c r="J28" s="10">
        <v>4.46</v>
      </c>
      <c r="K28" s="9" t="str">
        <f t="shared" si="8"/>
        <v>Yes</v>
      </c>
    </row>
    <row r="29" spans="1:11" x14ac:dyDescent="0.2">
      <c r="A29" s="2" t="s">
        <v>55</v>
      </c>
      <c r="B29" s="85" t="s">
        <v>213</v>
      </c>
      <c r="C29" s="9">
        <v>89.068611751999995</v>
      </c>
      <c r="D29" s="9" t="str">
        <f t="shared" si="6"/>
        <v>N/A</v>
      </c>
      <c r="E29" s="9">
        <v>88.752957116000005</v>
      </c>
      <c r="F29" s="9" t="str">
        <f t="shared" si="7"/>
        <v>N/A</v>
      </c>
      <c r="G29" s="9">
        <v>88.252053915000005</v>
      </c>
      <c r="H29" s="9" t="str">
        <f t="shared" si="9"/>
        <v>N/A</v>
      </c>
      <c r="I29" s="10">
        <v>-0.35399999999999998</v>
      </c>
      <c r="J29" s="10">
        <v>-0.56399999999999995</v>
      </c>
      <c r="K29" s="9" t="str">
        <f t="shared" si="8"/>
        <v>Yes</v>
      </c>
    </row>
    <row r="30" spans="1:11" x14ac:dyDescent="0.2">
      <c r="A30" s="2" t="s">
        <v>56</v>
      </c>
      <c r="B30" s="85" t="s">
        <v>213</v>
      </c>
      <c r="C30" s="9">
        <v>78.372661433000005</v>
      </c>
      <c r="D30" s="9" t="str">
        <f t="shared" si="6"/>
        <v>N/A</v>
      </c>
      <c r="E30" s="9">
        <v>80.125843973000002</v>
      </c>
      <c r="F30" s="9" t="str">
        <f t="shared" si="7"/>
        <v>N/A</v>
      </c>
      <c r="G30" s="9">
        <v>81.523269482000003</v>
      </c>
      <c r="H30" s="9" t="str">
        <f t="shared" si="9"/>
        <v>N/A</v>
      </c>
      <c r="I30" s="10">
        <v>2.2370000000000001</v>
      </c>
      <c r="J30" s="10">
        <v>1.744</v>
      </c>
      <c r="K30" s="9" t="str">
        <f t="shared" si="8"/>
        <v>Yes</v>
      </c>
    </row>
    <row r="31" spans="1:11" x14ac:dyDescent="0.2">
      <c r="A31" s="2" t="s">
        <v>57</v>
      </c>
      <c r="B31" s="85" t="s">
        <v>213</v>
      </c>
      <c r="C31" s="9">
        <v>19.587750687</v>
      </c>
      <c r="D31" s="9" t="str">
        <f t="shared" si="6"/>
        <v>N/A</v>
      </c>
      <c r="E31" s="9">
        <v>16.530817063000001</v>
      </c>
      <c r="F31" s="9" t="str">
        <f t="shared" si="7"/>
        <v>N/A</v>
      </c>
      <c r="G31" s="9">
        <v>15.487241506</v>
      </c>
      <c r="H31" s="9" t="str">
        <f t="shared" si="9"/>
        <v>N/A</v>
      </c>
      <c r="I31" s="10">
        <v>-15.6</v>
      </c>
      <c r="J31" s="10">
        <v>-6.31</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1091303</v>
      </c>
      <c r="D7" s="82" t="str">
        <f>IF($B7="N/A","N/A",IF(C7&gt;10,"No",IF(C7&lt;-10,"No","Yes")))</f>
        <v>N/A</v>
      </c>
      <c r="E7" s="31">
        <v>1168406</v>
      </c>
      <c r="F7" s="82" t="str">
        <f>IF($B7="N/A","N/A",IF(E7&gt;10,"No",IF(E7&lt;-10,"No","Yes")))</f>
        <v>N/A</v>
      </c>
      <c r="G7" s="31">
        <v>1226527</v>
      </c>
      <c r="H7" s="82" t="str">
        <f>IF($B7="N/A","N/A",IF(G7&gt;10,"No",IF(G7&lt;-10,"No","Yes")))</f>
        <v>N/A</v>
      </c>
      <c r="I7" s="83">
        <v>7.0650000000000004</v>
      </c>
      <c r="J7" s="83">
        <v>4.9740000000000002</v>
      </c>
      <c r="K7" s="84" t="s">
        <v>739</v>
      </c>
      <c r="L7" s="32" t="str">
        <f>IF(J7="Div by 0", "N/A", IF(K7="N/A","N/A", IF(J7&gt;VALUE(MID(K7,1,2)), "No", IF(J7&lt;-1*VALUE(MID(K7,1,2)), "No", "Yes"))))</f>
        <v>Yes</v>
      </c>
    </row>
    <row r="8" spans="1:12" x14ac:dyDescent="0.2">
      <c r="A8" s="3" t="s">
        <v>58</v>
      </c>
      <c r="B8" s="35" t="s">
        <v>213</v>
      </c>
      <c r="C8" s="47">
        <v>6928143578</v>
      </c>
      <c r="D8" s="44" t="str">
        <f>IF($B8="N/A","N/A",IF(C8&gt;10,"No",IF(C8&lt;-10,"No","Yes")))</f>
        <v>N/A</v>
      </c>
      <c r="E8" s="47">
        <v>7098179757</v>
      </c>
      <c r="F8" s="44" t="str">
        <f>IF($B8="N/A","N/A",IF(E8&gt;10,"No",IF(E8&lt;-10,"No","Yes")))</f>
        <v>N/A</v>
      </c>
      <c r="G8" s="47">
        <v>7192153592</v>
      </c>
      <c r="H8" s="44" t="str">
        <f>IF($B8="N/A","N/A",IF(G8&gt;10,"No",IF(G8&lt;-10,"No","Yes")))</f>
        <v>N/A</v>
      </c>
      <c r="I8" s="12">
        <v>2.4540000000000002</v>
      </c>
      <c r="J8" s="12">
        <v>1.3240000000000001</v>
      </c>
      <c r="K8" s="45" t="s">
        <v>739</v>
      </c>
      <c r="L8" s="9" t="str">
        <f>IF(J8="Div by 0", "N/A", IF(K8="N/A","N/A", IF(J8&gt;VALUE(MID(K8,1,2)), "No", IF(J8&lt;-1*VALUE(MID(K8,1,2)), "No", "Yes"))))</f>
        <v>Yes</v>
      </c>
    </row>
    <row r="9" spans="1:12" x14ac:dyDescent="0.2">
      <c r="A9" s="59" t="s">
        <v>944</v>
      </c>
      <c r="B9" s="9" t="s">
        <v>213</v>
      </c>
      <c r="C9" s="8">
        <v>8.7719909135999998</v>
      </c>
      <c r="D9" s="44" t="str">
        <f>IF($B9="N/A","N/A",IF(C9&gt;10,"No",IF(C9&lt;-10,"No","Yes")))</f>
        <v>N/A</v>
      </c>
      <c r="E9" s="8">
        <v>8.8167982704999996</v>
      </c>
      <c r="F9" s="44" t="str">
        <f>IF($B9="N/A","N/A",IF(E9&gt;10,"No",IF(E9&lt;-10,"No","Yes")))</f>
        <v>N/A</v>
      </c>
      <c r="G9" s="8">
        <v>8.8978065709000003</v>
      </c>
      <c r="H9" s="44" t="str">
        <f>IF($B9="N/A","N/A",IF(G9&gt;10,"No",IF(G9&lt;-10,"No","Yes")))</f>
        <v>N/A</v>
      </c>
      <c r="I9" s="12">
        <v>0.51080000000000003</v>
      </c>
      <c r="J9" s="12">
        <v>0.91879999999999995</v>
      </c>
      <c r="K9" s="9" t="s">
        <v>213</v>
      </c>
      <c r="L9" s="9" t="str">
        <f>IF(J9="Div by 0", "N/A", IF(K9="N/A","N/A", IF(J9&gt;VALUE(MID(K9,1,2)), "No", IF(J9&lt;-1*VALUE(MID(K9,1,2)), "No", "Yes"))))</f>
        <v>N/A</v>
      </c>
    </row>
    <row r="10" spans="1:12" x14ac:dyDescent="0.2">
      <c r="A10" s="59" t="s">
        <v>945</v>
      </c>
      <c r="B10" s="9" t="s">
        <v>213</v>
      </c>
      <c r="C10" s="8">
        <v>11.664679745000001</v>
      </c>
      <c r="D10" s="44" t="str">
        <f t="shared" ref="D10:D19" si="0">IF($B10="N/A","N/A",IF(C10&gt;10,"No",IF(C10&lt;-10,"No","Yes")))</f>
        <v>N/A</v>
      </c>
      <c r="E10" s="8">
        <v>11.107868327</v>
      </c>
      <c r="F10" s="44" t="str">
        <f t="shared" ref="F10:F19" si="1">IF($B10="N/A","N/A",IF(E10&gt;10,"No",IF(E10&lt;-10,"No","Yes")))</f>
        <v>N/A</v>
      </c>
      <c r="G10" s="8">
        <v>11.083571744</v>
      </c>
      <c r="H10" s="44" t="str">
        <f t="shared" ref="H10:H19" si="2">IF($B10="N/A","N/A",IF(G10&gt;10,"No",IF(G10&lt;-10,"No","Yes")))</f>
        <v>N/A</v>
      </c>
      <c r="I10" s="12">
        <v>-4.7699999999999996</v>
      </c>
      <c r="J10" s="12">
        <v>-0.219</v>
      </c>
      <c r="K10" s="9" t="s">
        <v>213</v>
      </c>
      <c r="L10" s="9" t="str">
        <f t="shared" ref="L10:L26" si="3">IF(J10="Div by 0", "N/A", IF(K10="N/A","N/A", IF(J10&gt;VALUE(MID(K10,1,2)), "No", IF(J10&lt;-1*VALUE(MID(K10,1,2)), "No", "Yes"))))</f>
        <v>N/A</v>
      </c>
    </row>
    <row r="11" spans="1:12" x14ac:dyDescent="0.2">
      <c r="A11" s="59" t="s">
        <v>946</v>
      </c>
      <c r="B11" s="9" t="s">
        <v>213</v>
      </c>
      <c r="C11" s="8">
        <v>8.5273292568999999</v>
      </c>
      <c r="D11" s="44" t="str">
        <f t="shared" si="0"/>
        <v>N/A</v>
      </c>
      <c r="E11" s="8">
        <v>8.0420675690000003</v>
      </c>
      <c r="F11" s="44" t="str">
        <f t="shared" si="1"/>
        <v>N/A</v>
      </c>
      <c r="G11" s="8">
        <v>7.7380277809000004</v>
      </c>
      <c r="H11" s="44" t="str">
        <f t="shared" si="2"/>
        <v>N/A</v>
      </c>
      <c r="I11" s="12">
        <v>-5.69</v>
      </c>
      <c r="J11" s="12">
        <v>-3.78</v>
      </c>
      <c r="K11" s="9" t="s">
        <v>213</v>
      </c>
      <c r="L11" s="9" t="str">
        <f t="shared" si="3"/>
        <v>N/A</v>
      </c>
    </row>
    <row r="12" spans="1:12" x14ac:dyDescent="0.2">
      <c r="A12" s="59" t="s">
        <v>947</v>
      </c>
      <c r="B12" s="9" t="s">
        <v>213</v>
      </c>
      <c r="C12" s="8">
        <v>3.9912838139</v>
      </c>
      <c r="D12" s="44" t="str">
        <f t="shared" si="0"/>
        <v>N/A</v>
      </c>
      <c r="E12" s="8">
        <v>4.7029029293000004</v>
      </c>
      <c r="F12" s="44" t="str">
        <f t="shared" si="1"/>
        <v>N/A</v>
      </c>
      <c r="G12" s="8">
        <v>5.1684960869000003</v>
      </c>
      <c r="H12" s="44" t="str">
        <f t="shared" si="2"/>
        <v>N/A</v>
      </c>
      <c r="I12" s="12">
        <v>17.829999999999998</v>
      </c>
      <c r="J12" s="12">
        <v>9.9</v>
      </c>
      <c r="K12" s="9" t="s">
        <v>213</v>
      </c>
      <c r="L12" s="9" t="str">
        <f t="shared" si="3"/>
        <v>N/A</v>
      </c>
    </row>
    <row r="13" spans="1:12" x14ac:dyDescent="0.2">
      <c r="A13" s="59" t="s">
        <v>948</v>
      </c>
      <c r="B13" s="11" t="s">
        <v>213</v>
      </c>
      <c r="C13" s="8">
        <v>3.5746259288000002</v>
      </c>
      <c r="D13" s="44" t="str">
        <f t="shared" si="0"/>
        <v>N/A</v>
      </c>
      <c r="E13" s="8">
        <v>3.1721850109999998</v>
      </c>
      <c r="F13" s="44" t="str">
        <f t="shared" si="1"/>
        <v>N/A</v>
      </c>
      <c r="G13" s="8">
        <v>3.3374723916</v>
      </c>
      <c r="H13" s="44" t="str">
        <f t="shared" si="2"/>
        <v>N/A</v>
      </c>
      <c r="I13" s="12">
        <v>-11.3</v>
      </c>
      <c r="J13" s="12">
        <v>5.2110000000000003</v>
      </c>
      <c r="K13" s="9" t="s">
        <v>213</v>
      </c>
      <c r="L13" s="9" t="str">
        <f t="shared" si="3"/>
        <v>N/A</v>
      </c>
    </row>
    <row r="14" spans="1:12" ht="12.75" customHeight="1" x14ac:dyDescent="0.2">
      <c r="A14" s="59" t="s">
        <v>949</v>
      </c>
      <c r="B14" s="11" t="s">
        <v>213</v>
      </c>
      <c r="C14" s="8">
        <v>22.245884049000001</v>
      </c>
      <c r="D14" s="44" t="str">
        <f t="shared" si="0"/>
        <v>N/A</v>
      </c>
      <c r="E14" s="8">
        <v>22.376468454000001</v>
      </c>
      <c r="F14" s="44" t="str">
        <f t="shared" si="1"/>
        <v>N/A</v>
      </c>
      <c r="G14" s="8">
        <v>21.135286871000002</v>
      </c>
      <c r="H14" s="44" t="str">
        <f t="shared" si="2"/>
        <v>N/A</v>
      </c>
      <c r="I14" s="12">
        <v>0.58699999999999997</v>
      </c>
      <c r="J14" s="12">
        <v>-5.55</v>
      </c>
      <c r="K14" s="9" t="s">
        <v>213</v>
      </c>
      <c r="L14" s="9" t="str">
        <f t="shared" si="3"/>
        <v>N/A</v>
      </c>
    </row>
    <row r="15" spans="1:12" x14ac:dyDescent="0.2">
      <c r="A15" s="59" t="s">
        <v>950</v>
      </c>
      <c r="B15" s="11" t="s">
        <v>213</v>
      </c>
      <c r="C15" s="8">
        <v>0.29799239989999998</v>
      </c>
      <c r="D15" s="44" t="str">
        <f t="shared" si="0"/>
        <v>N/A</v>
      </c>
      <c r="E15" s="8">
        <v>0.24674642199999999</v>
      </c>
      <c r="F15" s="44" t="str">
        <f t="shared" si="1"/>
        <v>N/A</v>
      </c>
      <c r="G15" s="8">
        <v>0.26840012489999998</v>
      </c>
      <c r="H15" s="44" t="str">
        <f t="shared" si="2"/>
        <v>N/A</v>
      </c>
      <c r="I15" s="12">
        <v>-17.2</v>
      </c>
      <c r="J15" s="12">
        <v>8.7759999999999998</v>
      </c>
      <c r="K15" s="9" t="s">
        <v>213</v>
      </c>
      <c r="L15" s="9" t="str">
        <f t="shared" si="3"/>
        <v>N/A</v>
      </c>
    </row>
    <row r="16" spans="1:12" ht="12.75" customHeight="1" x14ac:dyDescent="0.2">
      <c r="A16" s="59" t="s">
        <v>951</v>
      </c>
      <c r="B16" s="11" t="s">
        <v>213</v>
      </c>
      <c r="C16" s="8">
        <v>40.926213893000003</v>
      </c>
      <c r="D16" s="44" t="str">
        <f t="shared" si="0"/>
        <v>N/A</v>
      </c>
      <c r="E16" s="8">
        <v>41.534963017999999</v>
      </c>
      <c r="F16" s="44" t="str">
        <f t="shared" si="1"/>
        <v>N/A</v>
      </c>
      <c r="G16" s="8">
        <v>42.370938430000002</v>
      </c>
      <c r="H16" s="44" t="str">
        <f t="shared" si="2"/>
        <v>N/A</v>
      </c>
      <c r="I16" s="12">
        <v>1.4870000000000001</v>
      </c>
      <c r="J16" s="12">
        <v>2.0129999999999999</v>
      </c>
      <c r="K16" s="9" t="s">
        <v>213</v>
      </c>
      <c r="L16" s="9" t="str">
        <f t="shared" si="3"/>
        <v>N/A</v>
      </c>
    </row>
    <row r="17" spans="1:12" ht="12.75" customHeight="1" x14ac:dyDescent="0.2">
      <c r="A17" s="4" t="s">
        <v>952</v>
      </c>
      <c r="B17" s="11" t="s">
        <v>213</v>
      </c>
      <c r="C17" s="8">
        <v>56.463511967000002</v>
      </c>
      <c r="D17" s="44" t="str">
        <f t="shared" si="0"/>
        <v>N/A</v>
      </c>
      <c r="E17" s="8">
        <v>56.061762778000002</v>
      </c>
      <c r="F17" s="44" t="str">
        <f t="shared" si="1"/>
        <v>N/A</v>
      </c>
      <c r="G17" s="8">
        <v>57.060382689999997</v>
      </c>
      <c r="H17" s="44" t="str">
        <f t="shared" si="2"/>
        <v>N/A</v>
      </c>
      <c r="I17" s="12">
        <v>-0.71199999999999997</v>
      </c>
      <c r="J17" s="12">
        <v>1.7809999999999999</v>
      </c>
      <c r="K17" s="9" t="s">
        <v>213</v>
      </c>
      <c r="L17" s="9" t="str">
        <f t="shared" si="3"/>
        <v>N/A</v>
      </c>
    </row>
    <row r="18" spans="1:12" ht="12.75" customHeight="1" x14ac:dyDescent="0.2">
      <c r="A18" s="4" t="s">
        <v>953</v>
      </c>
      <c r="B18" s="11" t="s">
        <v>213</v>
      </c>
      <c r="C18" s="8">
        <v>34.764497118999998</v>
      </c>
      <c r="D18" s="44" t="str">
        <f t="shared" si="0"/>
        <v>N/A</v>
      </c>
      <c r="E18" s="8">
        <v>35.121438951999998</v>
      </c>
      <c r="F18" s="44" t="str">
        <f t="shared" si="1"/>
        <v>N/A</v>
      </c>
      <c r="G18" s="8">
        <v>34.041810738999999</v>
      </c>
      <c r="H18" s="44" t="str">
        <f t="shared" si="2"/>
        <v>N/A</v>
      </c>
      <c r="I18" s="12">
        <v>1.0269999999999999</v>
      </c>
      <c r="J18" s="12">
        <v>-3.07</v>
      </c>
      <c r="K18" s="9" t="s">
        <v>213</v>
      </c>
      <c r="L18" s="9" t="str">
        <f t="shared" si="3"/>
        <v>N/A</v>
      </c>
    </row>
    <row r="19" spans="1:12" ht="12.75" customHeight="1" x14ac:dyDescent="0.2">
      <c r="A19" s="18" t="s">
        <v>132</v>
      </c>
      <c r="B19" s="1" t="s">
        <v>213</v>
      </c>
      <c r="C19" s="36">
        <v>2994</v>
      </c>
      <c r="D19" s="44" t="str">
        <f t="shared" si="0"/>
        <v>N/A</v>
      </c>
      <c r="E19" s="36">
        <v>2999</v>
      </c>
      <c r="F19" s="44" t="str">
        <f t="shared" si="1"/>
        <v>N/A</v>
      </c>
      <c r="G19" s="36">
        <v>3066</v>
      </c>
      <c r="H19" s="44" t="str">
        <f t="shared" si="2"/>
        <v>N/A</v>
      </c>
      <c r="I19" s="12">
        <v>0.16700000000000001</v>
      </c>
      <c r="J19" s="12">
        <v>2.234</v>
      </c>
      <c r="K19" s="36" t="s">
        <v>213</v>
      </c>
      <c r="L19" s="9" t="str">
        <f t="shared" si="3"/>
        <v>N/A</v>
      </c>
    </row>
    <row r="20" spans="1:12" ht="12.75" customHeight="1" x14ac:dyDescent="0.2">
      <c r="A20" s="18" t="s">
        <v>133</v>
      </c>
      <c r="B20" s="48" t="s">
        <v>276</v>
      </c>
      <c r="C20" s="8">
        <v>0.27435093640000002</v>
      </c>
      <c r="D20" s="44" t="str">
        <f>IF($B20="N/A","N/A",IF(C20&gt;=2,"No",IF(C20&lt;0,"No","Yes")))</f>
        <v>Yes</v>
      </c>
      <c r="E20" s="8">
        <v>0.25667447789999998</v>
      </c>
      <c r="F20" s="44" t="str">
        <f>IF($B20="N/A","N/A",IF(E20&gt;=2,"No",IF(E20&lt;0,"No","Yes")))</f>
        <v>Yes</v>
      </c>
      <c r="G20" s="8">
        <v>0.24997411389999999</v>
      </c>
      <c r="H20" s="44" t="str">
        <f>IF($B20="N/A","N/A",IF(G20&gt;=2,"No",IF(G20&lt;0,"No","Yes")))</f>
        <v>Yes</v>
      </c>
      <c r="I20" s="12">
        <v>-6.44</v>
      </c>
      <c r="J20" s="12">
        <v>-2.61</v>
      </c>
      <c r="K20" s="9" t="s">
        <v>213</v>
      </c>
      <c r="L20" s="9" t="str">
        <f t="shared" si="3"/>
        <v>N/A</v>
      </c>
    </row>
    <row r="21" spans="1:12" ht="25.5" x14ac:dyDescent="0.2">
      <c r="A21" s="2" t="s">
        <v>134</v>
      </c>
      <c r="B21" s="48" t="s">
        <v>213</v>
      </c>
      <c r="C21" s="47">
        <v>7272407</v>
      </c>
      <c r="D21" s="44" t="str">
        <f t="shared" ref="D21:D26" si="4">IF($B21="N/A","N/A",IF(C21&gt;10,"No",IF(C21&lt;-10,"No","Yes")))</f>
        <v>N/A</v>
      </c>
      <c r="E21" s="47">
        <v>6009124</v>
      </c>
      <c r="F21" s="44" t="str">
        <f t="shared" ref="F21:F26" si="5">IF($B21="N/A","N/A",IF(E21&gt;10,"No",IF(E21&lt;-10,"No","Yes")))</f>
        <v>N/A</v>
      </c>
      <c r="G21" s="47">
        <v>5931954</v>
      </c>
      <c r="H21" s="44" t="str">
        <f t="shared" ref="H21:H26" si="6">IF($B21="N/A","N/A",IF(G21&gt;10,"No",IF(G21&lt;-10,"No","Yes")))</f>
        <v>N/A</v>
      </c>
      <c r="I21" s="12">
        <v>-17.399999999999999</v>
      </c>
      <c r="J21" s="12">
        <v>-1.28</v>
      </c>
      <c r="K21" s="9" t="s">
        <v>213</v>
      </c>
      <c r="L21" s="9" t="str">
        <f t="shared" si="3"/>
        <v>N/A</v>
      </c>
    </row>
    <row r="22" spans="1:12" ht="25.5" x14ac:dyDescent="0.2">
      <c r="A22" s="2" t="s">
        <v>1720</v>
      </c>
      <c r="B22" s="48" t="s">
        <v>213</v>
      </c>
      <c r="C22" s="47">
        <v>2428.9936539999999</v>
      </c>
      <c r="D22" s="44" t="str">
        <f t="shared" si="4"/>
        <v>N/A</v>
      </c>
      <c r="E22" s="47">
        <v>2003.7092364</v>
      </c>
      <c r="F22" s="44" t="str">
        <f t="shared" si="5"/>
        <v>N/A</v>
      </c>
      <c r="G22" s="47">
        <v>1934.7534247000001</v>
      </c>
      <c r="H22" s="44" t="str">
        <f t="shared" si="6"/>
        <v>N/A</v>
      </c>
      <c r="I22" s="12">
        <v>-17.5</v>
      </c>
      <c r="J22" s="12">
        <v>-3.44</v>
      </c>
      <c r="K22" s="9" t="s">
        <v>213</v>
      </c>
      <c r="L22" s="9" t="str">
        <f t="shared" si="3"/>
        <v>N/A</v>
      </c>
    </row>
    <row r="23" spans="1:12" ht="12.75" customHeight="1" x14ac:dyDescent="0.2">
      <c r="A23" s="18" t="s">
        <v>135</v>
      </c>
      <c r="B23" s="35" t="s">
        <v>213</v>
      </c>
      <c r="C23" s="1">
        <v>1186</v>
      </c>
      <c r="D23" s="44" t="str">
        <f t="shared" si="4"/>
        <v>N/A</v>
      </c>
      <c r="E23" s="1">
        <v>1111</v>
      </c>
      <c r="F23" s="44" t="str">
        <f t="shared" si="5"/>
        <v>N/A</v>
      </c>
      <c r="G23" s="1">
        <v>1184</v>
      </c>
      <c r="H23" s="44" t="str">
        <f t="shared" si="6"/>
        <v>N/A</v>
      </c>
      <c r="I23" s="12">
        <v>-6.32</v>
      </c>
      <c r="J23" s="12">
        <v>6.5709999999999997</v>
      </c>
      <c r="K23" s="36" t="s">
        <v>213</v>
      </c>
      <c r="L23" s="9" t="str">
        <f t="shared" si="3"/>
        <v>N/A</v>
      </c>
    </row>
    <row r="24" spans="1:12" ht="12.75" customHeight="1" x14ac:dyDescent="0.2">
      <c r="A24" s="18" t="s">
        <v>136</v>
      </c>
      <c r="B24" s="35" t="s">
        <v>213</v>
      </c>
      <c r="C24" s="13">
        <v>0.1086774251</v>
      </c>
      <c r="D24" s="44" t="str">
        <f t="shared" si="4"/>
        <v>N/A</v>
      </c>
      <c r="E24" s="13">
        <v>9.5086810600000002E-2</v>
      </c>
      <c r="F24" s="44" t="str">
        <f t="shared" si="5"/>
        <v>N/A</v>
      </c>
      <c r="G24" s="13">
        <v>9.65327302E-2</v>
      </c>
      <c r="H24" s="44" t="str">
        <f t="shared" si="6"/>
        <v>N/A</v>
      </c>
      <c r="I24" s="12">
        <v>-12.5</v>
      </c>
      <c r="J24" s="12">
        <v>1.5209999999999999</v>
      </c>
      <c r="K24" s="9" t="s">
        <v>213</v>
      </c>
      <c r="L24" s="9" t="str">
        <f t="shared" si="3"/>
        <v>N/A</v>
      </c>
    </row>
    <row r="25" spans="1:12" ht="25.5" x14ac:dyDescent="0.2">
      <c r="A25" s="2" t="s">
        <v>137</v>
      </c>
      <c r="B25" s="35" t="s">
        <v>213</v>
      </c>
      <c r="C25" s="14">
        <v>4331913</v>
      </c>
      <c r="D25" s="44" t="str">
        <f t="shared" si="4"/>
        <v>N/A</v>
      </c>
      <c r="E25" s="14">
        <v>3540047</v>
      </c>
      <c r="F25" s="44" t="str">
        <f t="shared" si="5"/>
        <v>N/A</v>
      </c>
      <c r="G25" s="14">
        <v>3720727</v>
      </c>
      <c r="H25" s="44" t="str">
        <f t="shared" si="6"/>
        <v>N/A</v>
      </c>
      <c r="I25" s="12">
        <v>-18.3</v>
      </c>
      <c r="J25" s="12">
        <v>5.1040000000000001</v>
      </c>
      <c r="K25" s="9" t="s">
        <v>213</v>
      </c>
      <c r="L25" s="9" t="str">
        <f t="shared" si="3"/>
        <v>N/A</v>
      </c>
    </row>
    <row r="26" spans="1:12" ht="25.5" x14ac:dyDescent="0.2">
      <c r="A26" s="2" t="s">
        <v>954</v>
      </c>
      <c r="B26" s="35" t="s">
        <v>213</v>
      </c>
      <c r="C26" s="14">
        <v>3652.5404721999998</v>
      </c>
      <c r="D26" s="44" t="str">
        <f t="shared" si="4"/>
        <v>N/A</v>
      </c>
      <c r="E26" s="14">
        <v>3186.3609360999999</v>
      </c>
      <c r="F26" s="44" t="str">
        <f t="shared" si="5"/>
        <v>N/A</v>
      </c>
      <c r="G26" s="14">
        <v>3142.5059121999998</v>
      </c>
      <c r="H26" s="44" t="str">
        <f t="shared" si="6"/>
        <v>N/A</v>
      </c>
      <c r="I26" s="12">
        <v>-12.8</v>
      </c>
      <c r="J26" s="12">
        <v>-1.38</v>
      </c>
      <c r="K26" s="9" t="s">
        <v>213</v>
      </c>
      <c r="L26" s="9" t="str">
        <f t="shared" si="3"/>
        <v>N/A</v>
      </c>
    </row>
    <row r="27" spans="1:12" x14ac:dyDescent="0.2">
      <c r="A27" s="18" t="s">
        <v>138</v>
      </c>
      <c r="B27" s="1" t="s">
        <v>213</v>
      </c>
      <c r="C27" s="36">
        <v>0</v>
      </c>
      <c r="D27" s="44" t="str">
        <f>IF($B27="N/A","N/A",IF(C27&gt;10,"No",IF(C27&lt;-10,"No","Yes")))</f>
        <v>N/A</v>
      </c>
      <c r="E27" s="36">
        <v>0</v>
      </c>
      <c r="F27" s="44" t="str">
        <f>IF($B27="N/A","N/A",IF(E27&gt;10,"No",IF(E27&lt;-10,"No","Yes")))</f>
        <v>N/A</v>
      </c>
      <c r="G27" s="36">
        <v>0</v>
      </c>
      <c r="H27" s="44" t="str">
        <f>IF($B27="N/A","N/A",IF(G27&gt;10,"No",IF(G27&lt;-10,"No","Yes")))</f>
        <v>N/A</v>
      </c>
      <c r="I27" s="12" t="s">
        <v>1747</v>
      </c>
      <c r="J27" s="12" t="s">
        <v>1747</v>
      </c>
      <c r="K27" s="36" t="s">
        <v>213</v>
      </c>
      <c r="L27" s="9" t="str">
        <f>IF(J27="Div by 0", "N/A", IF(K27="N/A","N/A", IF(J27&gt;VALUE(MID(K27,1,2)), "No", IF(J27&lt;-1*VALUE(MID(K27,1,2)), "No", "Yes"))))</f>
        <v>N/A</v>
      </c>
    </row>
    <row r="28" spans="1:12" x14ac:dyDescent="0.2">
      <c r="A28" s="2" t="s">
        <v>139</v>
      </c>
      <c r="B28" s="48" t="s">
        <v>213</v>
      </c>
      <c r="C28" s="8">
        <v>0</v>
      </c>
      <c r="D28" s="44" t="str">
        <f>IF($B28="N/A","N/A",IF(C28&gt;10,"No",IF(C28&lt;-10,"No","Yes")))</f>
        <v>N/A</v>
      </c>
      <c r="E28" s="8">
        <v>0</v>
      </c>
      <c r="F28" s="44" t="str">
        <f>IF($B28="N/A","N/A",IF(E28&gt;10,"No",IF(E28&lt;-10,"No","Yes")))</f>
        <v>N/A</v>
      </c>
      <c r="G28" s="8">
        <v>0</v>
      </c>
      <c r="H28" s="44"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6" t="s">
        <v>213</v>
      </c>
      <c r="C29" s="36">
        <v>0</v>
      </c>
      <c r="D29" s="44" t="str">
        <f>IF($B29="N/A","N/A",IF(C29&gt;10,"No",IF(C29&lt;-10,"No","Yes")))</f>
        <v>N/A</v>
      </c>
      <c r="E29" s="36">
        <v>0</v>
      </c>
      <c r="F29" s="44" t="str">
        <f>IF($B29="N/A","N/A",IF(E29&gt;10,"No",IF(E29&lt;-10,"No","Yes")))</f>
        <v>N/A</v>
      </c>
      <c r="G29" s="36">
        <v>0</v>
      </c>
      <c r="H29" s="44" t="str">
        <f>IF($B29="N/A","N/A",IF(G29&gt;10,"No",IF(G29&lt;-10,"No","Yes")))</f>
        <v>N/A</v>
      </c>
      <c r="I29" s="12" t="s">
        <v>1747</v>
      </c>
      <c r="J29" s="12" t="s">
        <v>1747</v>
      </c>
      <c r="K29" s="36" t="s">
        <v>213</v>
      </c>
      <c r="L29" s="9" t="str">
        <f>IF(J29="Div by 0", "N/A", IF(K29="N/A","N/A", IF(J29&gt;VALUE(MID(K29,1,2)), "No", IF(J29&lt;-1*VALUE(MID(K29,1,2)), "No", "Yes"))))</f>
        <v>N/A</v>
      </c>
    </row>
    <row r="30" spans="1:12" x14ac:dyDescent="0.2">
      <c r="A30" s="2" t="s">
        <v>141</v>
      </c>
      <c r="B30" s="35" t="s">
        <v>213</v>
      </c>
      <c r="C30" s="8">
        <v>0</v>
      </c>
      <c r="D30" s="44" t="str">
        <f>IF($B30="N/A","N/A",IF(C30&gt;10,"No",IF(C30&lt;-10,"No","Yes")))</f>
        <v>N/A</v>
      </c>
      <c r="E30" s="8">
        <v>0</v>
      </c>
      <c r="F30" s="44" t="str">
        <f>IF($B30="N/A","N/A",IF(E30&gt;10,"No",IF(E30&lt;-10,"No","Yes")))</f>
        <v>N/A</v>
      </c>
      <c r="G30" s="8">
        <v>0</v>
      </c>
      <c r="H30" s="44"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4" t="str">
        <f>IF($B31="N/A","N/A",IF(C31&gt;10,"No",IF(C31&lt;-10,"No","Yes")))</f>
        <v>N/A</v>
      </c>
      <c r="E31" s="1">
        <v>0</v>
      </c>
      <c r="F31" s="44" t="str">
        <f>IF($B31="N/A","N/A",IF(E31&gt;10,"No",IF(E31&lt;-10,"No","Yes")))</f>
        <v>N/A</v>
      </c>
      <c r="G31" s="1">
        <v>0</v>
      </c>
      <c r="H31" s="44"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1088309</v>
      </c>
      <c r="D6" s="44" t="str">
        <f>IF($B6="N/A","N/A",IF(C6&gt;10,"No",IF(C6&lt;-10,"No","Yes")))</f>
        <v>N/A</v>
      </c>
      <c r="E6" s="36">
        <v>1165407</v>
      </c>
      <c r="F6" s="44" t="str">
        <f>IF($B6="N/A","N/A",IF(E6&gt;10,"No",IF(E6&lt;-10,"No","Yes")))</f>
        <v>N/A</v>
      </c>
      <c r="G6" s="36">
        <v>1223461</v>
      </c>
      <c r="H6" s="44" t="str">
        <f>IF($B6="N/A","N/A",IF(G6&gt;10,"No",IF(G6&lt;-10,"No","Yes")))</f>
        <v>N/A</v>
      </c>
      <c r="I6" s="12">
        <v>7.0839999999999996</v>
      </c>
      <c r="J6" s="12">
        <v>4.9809999999999999</v>
      </c>
      <c r="K6" s="50" t="s">
        <v>739</v>
      </c>
      <c r="L6" s="9" t="str">
        <f>IF(J6="Div by 0", "N/A", IF(K6="N/A","N/A", IF(J6&gt;VALUE(MID(K6,1,2)), "No", IF(J6&lt;-1*VALUE(MID(K6,1,2)), "No", "Yes"))))</f>
        <v>Yes</v>
      </c>
    </row>
    <row r="7" spans="1:14" x14ac:dyDescent="0.2">
      <c r="A7" s="18" t="s">
        <v>59</v>
      </c>
      <c r="B7" s="36" t="s">
        <v>213</v>
      </c>
      <c r="C7" s="36">
        <v>907970.9</v>
      </c>
      <c r="D7" s="44" t="str">
        <f>IF($B7="N/A","N/A",IF(C7&gt;10,"No",IF(C7&lt;-10,"No","Yes")))</f>
        <v>N/A</v>
      </c>
      <c r="E7" s="36">
        <v>984327.43</v>
      </c>
      <c r="F7" s="44" t="str">
        <f>IF($B7="N/A","N/A",IF(E7&gt;10,"No",IF(E7&lt;-10,"No","Yes")))</f>
        <v>N/A</v>
      </c>
      <c r="G7" s="36">
        <v>1040040.57</v>
      </c>
      <c r="H7" s="44" t="str">
        <f>IF($B7="N/A","N/A",IF(G7&gt;10,"No",IF(G7&lt;-10,"No","Yes")))</f>
        <v>N/A</v>
      </c>
      <c r="I7" s="12">
        <v>8.41</v>
      </c>
      <c r="J7" s="12">
        <v>5.66</v>
      </c>
      <c r="K7" s="50" t="s">
        <v>740</v>
      </c>
      <c r="L7" s="9" t="str">
        <f>IF(J7="Div by 0", "N/A", IF(K7="N/A","N/A", IF(J7&gt;VALUE(MID(K7,1,2)), "No", IF(J7&lt;-1*VALUE(MID(K7,1,2)), "No", "Yes"))))</f>
        <v>Yes</v>
      </c>
    </row>
    <row r="8" spans="1:14" x14ac:dyDescent="0.2">
      <c r="A8" s="70" t="s">
        <v>143</v>
      </c>
      <c r="B8" s="36" t="s">
        <v>213</v>
      </c>
      <c r="C8" s="36">
        <v>141084</v>
      </c>
      <c r="D8" s="44" t="str">
        <f>IF($B8="N/A","N/A",IF(C8&gt;10,"No",IF(C8&lt;-10,"No","Yes")))</f>
        <v>N/A</v>
      </c>
      <c r="E8" s="36">
        <v>139934</v>
      </c>
      <c r="F8" s="44" t="str">
        <f>IF($B8="N/A","N/A",IF(E8&gt;10,"No",IF(E8&lt;-10,"No","Yes")))</f>
        <v>N/A</v>
      </c>
      <c r="G8" s="36">
        <v>139177</v>
      </c>
      <c r="H8" s="44" t="str">
        <f>IF($B8="N/A","N/A",IF(G8&gt;10,"No",IF(G8&lt;-10,"No","Yes")))</f>
        <v>N/A</v>
      </c>
      <c r="I8" s="12">
        <v>-0.81499999999999995</v>
      </c>
      <c r="J8" s="12">
        <v>-0.54100000000000004</v>
      </c>
      <c r="K8" s="36" t="s">
        <v>213</v>
      </c>
      <c r="L8" s="9" t="str">
        <f>IF(J8="Div by 0", "N/A", IF(K8="N/A","N/A", IF(J8&gt;VALUE(MID(K8,1,2)), "No", IF(J8&lt;-1*VALUE(MID(K8,1,2)), "No", "Yes"))))</f>
        <v>N/A</v>
      </c>
    </row>
    <row r="9" spans="1:14" x14ac:dyDescent="0.2">
      <c r="A9" s="18" t="s">
        <v>681</v>
      </c>
      <c r="B9" s="36" t="s">
        <v>213</v>
      </c>
      <c r="C9" s="36">
        <v>134547</v>
      </c>
      <c r="D9" s="44" t="str">
        <f t="shared" ref="D9:D11" si="0">IF($B9="N/A","N/A",IF(C9&gt;10,"No",IF(C9&lt;-10,"No","Yes")))</f>
        <v>N/A</v>
      </c>
      <c r="E9" s="36">
        <v>133257</v>
      </c>
      <c r="F9" s="44" t="str">
        <f t="shared" ref="F9:F11" si="1">IF($B9="N/A","N/A",IF(E9&gt;10,"No",IF(E9&lt;-10,"No","Yes")))</f>
        <v>N/A</v>
      </c>
      <c r="G9" s="36">
        <v>132924</v>
      </c>
      <c r="H9" s="44" t="str">
        <f t="shared" ref="H9:H11" si="2">IF($B9="N/A","N/A",IF(G9&gt;10,"No",IF(G9&lt;-10,"No","Yes")))</f>
        <v>N/A</v>
      </c>
      <c r="I9" s="12">
        <v>-0.95899999999999996</v>
      </c>
      <c r="J9" s="12">
        <v>-0.25</v>
      </c>
      <c r="K9" s="36" t="s">
        <v>213</v>
      </c>
      <c r="L9" s="9" t="str">
        <f t="shared" ref="L9:L11" si="3">IF(J9="Div by 0", "N/A", IF(K9="N/A","N/A", IF(J9&gt;VALUE(MID(K9,1,2)), "No", IF(J9&lt;-1*VALUE(MID(K9,1,2)), "No", "Yes"))))</f>
        <v>N/A</v>
      </c>
    </row>
    <row r="10" spans="1:14" x14ac:dyDescent="0.2">
      <c r="A10" s="18" t="s">
        <v>425</v>
      </c>
      <c r="B10" s="36" t="s">
        <v>213</v>
      </c>
      <c r="C10" s="36">
        <v>6536</v>
      </c>
      <c r="D10" s="44" t="str">
        <f t="shared" si="0"/>
        <v>N/A</v>
      </c>
      <c r="E10" s="36">
        <v>6676</v>
      </c>
      <c r="F10" s="44" t="str">
        <f t="shared" si="1"/>
        <v>N/A</v>
      </c>
      <c r="G10" s="36">
        <v>6253</v>
      </c>
      <c r="H10" s="44" t="str">
        <f t="shared" si="2"/>
        <v>N/A</v>
      </c>
      <c r="I10" s="12">
        <v>2.1419999999999999</v>
      </c>
      <c r="J10" s="12">
        <v>-6.34</v>
      </c>
      <c r="K10" s="36" t="s">
        <v>213</v>
      </c>
      <c r="L10" s="9" t="str">
        <f t="shared" si="3"/>
        <v>N/A</v>
      </c>
    </row>
    <row r="11" spans="1:14" x14ac:dyDescent="0.2">
      <c r="A11" s="18" t="s">
        <v>169</v>
      </c>
      <c r="B11" s="36" t="s">
        <v>213</v>
      </c>
      <c r="C11" s="8">
        <v>12.963597654999999</v>
      </c>
      <c r="D11" s="44" t="str">
        <f t="shared" si="0"/>
        <v>N/A</v>
      </c>
      <c r="E11" s="8">
        <v>12.007307318000001</v>
      </c>
      <c r="F11" s="44" t="str">
        <f t="shared" si="1"/>
        <v>N/A</v>
      </c>
      <c r="G11" s="8">
        <v>11.375679323</v>
      </c>
      <c r="H11" s="44" t="str">
        <f t="shared" si="2"/>
        <v>N/A</v>
      </c>
      <c r="I11" s="12">
        <v>-7.38</v>
      </c>
      <c r="J11" s="12">
        <v>-5.26</v>
      </c>
      <c r="K11" s="36" t="s">
        <v>213</v>
      </c>
      <c r="L11" s="9" t="str">
        <f t="shared" si="3"/>
        <v>N/A</v>
      </c>
    </row>
    <row r="12" spans="1:14" x14ac:dyDescent="0.2">
      <c r="A12" s="18" t="s">
        <v>144</v>
      </c>
      <c r="B12" s="36" t="s">
        <v>213</v>
      </c>
      <c r="C12" s="36">
        <v>98625.75</v>
      </c>
      <c r="D12" s="44" t="str">
        <f>IF($B12="N/A","N/A",IF(C12&gt;10,"No",IF(C12&lt;-10,"No","Yes")))</f>
        <v>N/A</v>
      </c>
      <c r="E12" s="36">
        <v>99513.25</v>
      </c>
      <c r="F12" s="44" t="str">
        <f>IF($B12="N/A","N/A",IF(E12&gt;10,"No",IF(E12&lt;-10,"No","Yes")))</f>
        <v>N/A</v>
      </c>
      <c r="G12" s="36">
        <v>99294.916666999998</v>
      </c>
      <c r="H12" s="44" t="str">
        <f>IF($B12="N/A","N/A",IF(G12&gt;10,"No",IF(G12&lt;-10,"No","Yes")))</f>
        <v>N/A</v>
      </c>
      <c r="I12" s="12">
        <v>0.89990000000000003</v>
      </c>
      <c r="J12" s="12">
        <v>-0.219</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97.799567018000005</v>
      </c>
      <c r="F13" s="62" t="str">
        <f>IF($B13="N/A","N/A",IF(E13&gt;=95,"Yes","No"))</f>
        <v>N/A</v>
      </c>
      <c r="G13" s="8">
        <v>97.974026144000007</v>
      </c>
      <c r="H13" s="44" t="str">
        <f>IF($B13="N/A","N/A",IF(G13&gt;=95,"Yes","No"))</f>
        <v>N/A</v>
      </c>
      <c r="I13" s="12" t="s">
        <v>213</v>
      </c>
      <c r="J13" s="12">
        <v>0.1784</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2.1831857882999999</v>
      </c>
      <c r="F14" s="62" t="str">
        <f>IF($B14="N/A","N/A",IF(E14&gt;95,"Yes","No"))</f>
        <v>N/A</v>
      </c>
      <c r="G14" s="72">
        <v>2.0109345536999998</v>
      </c>
      <c r="H14" s="44" t="str">
        <f>IF($B14="N/A","N/A",IF(G14&gt;95,"Yes","No"))</f>
        <v>N/A</v>
      </c>
      <c r="I14" s="74" t="s">
        <v>213</v>
      </c>
      <c r="J14" s="74">
        <v>-7.89</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1.7247193500000001E-2</v>
      </c>
      <c r="F15" s="73" t="str">
        <f t="shared" ref="F15:F21" si="6">IF($B15="N/A","N/A",IF(E15&gt;10,"No",IF(E15&lt;-10,"No","Yes")))</f>
        <v>N/A</v>
      </c>
      <c r="G15" s="72">
        <v>1.5039302399999999E-2</v>
      </c>
      <c r="H15" s="76" t="str">
        <f t="shared" ref="H15:H21" si="7">IF($B15="N/A","N/A",IF(G15&gt;10,"No",IF(G15&lt;-10,"No","Yes")))</f>
        <v>N/A</v>
      </c>
      <c r="I15" s="74" t="s">
        <v>213</v>
      </c>
      <c r="J15" s="74">
        <v>-12.8</v>
      </c>
      <c r="K15" s="75" t="s">
        <v>213</v>
      </c>
      <c r="L15" s="9" t="str">
        <f t="shared" si="4"/>
        <v>N/A</v>
      </c>
    </row>
    <row r="16" spans="1:14" s="55" customFormat="1" x14ac:dyDescent="0.2">
      <c r="A16" s="16" t="s">
        <v>367</v>
      </c>
      <c r="B16" s="71" t="s">
        <v>213</v>
      </c>
      <c r="C16" s="77" t="s">
        <v>213</v>
      </c>
      <c r="D16" s="78" t="str">
        <f t="shared" si="5"/>
        <v>N/A</v>
      </c>
      <c r="E16" s="77">
        <v>25644</v>
      </c>
      <c r="F16" s="78" t="str">
        <f t="shared" si="6"/>
        <v>N/A</v>
      </c>
      <c r="G16" s="77">
        <v>24787</v>
      </c>
      <c r="H16" s="76" t="str">
        <f t="shared" si="7"/>
        <v>N/A</v>
      </c>
      <c r="I16" s="74" t="s">
        <v>213</v>
      </c>
      <c r="J16" s="74">
        <v>-3.34</v>
      </c>
      <c r="K16" s="75" t="s">
        <v>213</v>
      </c>
      <c r="L16" s="9" t="str">
        <f t="shared" si="4"/>
        <v>N/A</v>
      </c>
    </row>
    <row r="17" spans="1:14" s="55" customFormat="1" x14ac:dyDescent="0.2">
      <c r="A17" s="17" t="s">
        <v>368</v>
      </c>
      <c r="B17" s="71" t="s">
        <v>213</v>
      </c>
      <c r="C17" s="72" t="s">
        <v>213</v>
      </c>
      <c r="D17" s="76" t="str">
        <f t="shared" si="5"/>
        <v>N/A</v>
      </c>
      <c r="E17" s="72">
        <v>2.2004329818000001</v>
      </c>
      <c r="F17" s="76" t="str">
        <f t="shared" si="6"/>
        <v>N/A</v>
      </c>
      <c r="G17" s="72">
        <v>2.0259738560999998</v>
      </c>
      <c r="H17" s="76" t="str">
        <f t="shared" si="7"/>
        <v>N/A</v>
      </c>
      <c r="I17" s="74" t="s">
        <v>213</v>
      </c>
      <c r="J17" s="74">
        <v>-7.93</v>
      </c>
      <c r="K17" s="75" t="s">
        <v>213</v>
      </c>
      <c r="L17" s="9" t="str">
        <f t="shared" si="4"/>
        <v>N/A</v>
      </c>
      <c r="M17" s="43"/>
      <c r="N17" s="43"/>
    </row>
    <row r="18" spans="1:14" x14ac:dyDescent="0.2">
      <c r="A18" s="16" t="s">
        <v>682</v>
      </c>
      <c r="B18" s="71" t="s">
        <v>213</v>
      </c>
      <c r="C18" s="72" t="s">
        <v>213</v>
      </c>
      <c r="D18" s="76" t="str">
        <f t="shared" si="5"/>
        <v>N/A</v>
      </c>
      <c r="E18" s="72">
        <v>60.088129776999999</v>
      </c>
      <c r="F18" s="76" t="str">
        <f t="shared" si="6"/>
        <v>N/A</v>
      </c>
      <c r="G18" s="72">
        <v>56.892726025999998</v>
      </c>
      <c r="H18" s="76" t="str">
        <f t="shared" si="7"/>
        <v>N/A</v>
      </c>
      <c r="I18" s="12" t="s">
        <v>213</v>
      </c>
      <c r="J18" s="12">
        <v>-5.32</v>
      </c>
      <c r="K18" s="75" t="s">
        <v>213</v>
      </c>
      <c r="L18" s="9" t="str">
        <f t="shared" si="4"/>
        <v>N/A</v>
      </c>
    </row>
    <row r="19" spans="1:14" x14ac:dyDescent="0.2">
      <c r="A19" s="16" t="s">
        <v>683</v>
      </c>
      <c r="B19" s="71" t="s">
        <v>213</v>
      </c>
      <c r="C19" s="72" t="s">
        <v>213</v>
      </c>
      <c r="D19" s="76" t="str">
        <f t="shared" si="5"/>
        <v>N/A</v>
      </c>
      <c r="E19" s="72">
        <v>15.812665730999999</v>
      </c>
      <c r="F19" s="76" t="str">
        <f t="shared" si="6"/>
        <v>N/A</v>
      </c>
      <c r="G19" s="72">
        <v>18.053818534000001</v>
      </c>
      <c r="H19" s="76" t="str">
        <f t="shared" si="7"/>
        <v>N/A</v>
      </c>
      <c r="I19" s="12" t="s">
        <v>213</v>
      </c>
      <c r="J19" s="12">
        <v>14.17</v>
      </c>
      <c r="K19" s="75" t="s">
        <v>213</v>
      </c>
      <c r="L19" s="9" t="str">
        <f t="shared" si="4"/>
        <v>N/A</v>
      </c>
    </row>
    <row r="20" spans="1:14" ht="25.5" x14ac:dyDescent="0.2">
      <c r="A20" s="16" t="s">
        <v>684</v>
      </c>
      <c r="B20" s="71" t="s">
        <v>213</v>
      </c>
      <c r="C20" s="72" t="s">
        <v>213</v>
      </c>
      <c r="D20" s="76" t="str">
        <f t="shared" si="5"/>
        <v>N/A</v>
      </c>
      <c r="E20" s="72">
        <v>38.788800498999997</v>
      </c>
      <c r="F20" s="76" t="str">
        <f t="shared" si="6"/>
        <v>N/A</v>
      </c>
      <c r="G20" s="72">
        <v>41.848549642999998</v>
      </c>
      <c r="H20" s="76" t="str">
        <f t="shared" si="7"/>
        <v>N/A</v>
      </c>
      <c r="I20" s="12" t="s">
        <v>213</v>
      </c>
      <c r="J20" s="12">
        <v>7.8879999999999999</v>
      </c>
      <c r="K20" s="75" t="s">
        <v>213</v>
      </c>
      <c r="L20" s="9" t="str">
        <f t="shared" si="4"/>
        <v>N/A</v>
      </c>
    </row>
    <row r="21" spans="1:14" ht="25.5" x14ac:dyDescent="0.2">
      <c r="A21" s="16" t="s">
        <v>685</v>
      </c>
      <c r="B21" s="71" t="s">
        <v>213</v>
      </c>
      <c r="C21" s="72" t="s">
        <v>213</v>
      </c>
      <c r="D21" s="76" t="str">
        <f t="shared" si="5"/>
        <v>N/A</v>
      </c>
      <c r="E21" s="72">
        <v>0.86959912650000004</v>
      </c>
      <c r="F21" s="76" t="str">
        <f t="shared" si="6"/>
        <v>N/A</v>
      </c>
      <c r="G21" s="72">
        <v>0.48815911569999998</v>
      </c>
      <c r="H21" s="76" t="str">
        <f t="shared" si="7"/>
        <v>N/A</v>
      </c>
      <c r="I21" s="12" t="s">
        <v>213</v>
      </c>
      <c r="J21" s="12">
        <v>-43.9</v>
      </c>
      <c r="K21" s="75" t="s">
        <v>213</v>
      </c>
      <c r="L21" s="9" t="str">
        <f t="shared" si="4"/>
        <v>N/A</v>
      </c>
    </row>
    <row r="22" spans="1:14" x14ac:dyDescent="0.2">
      <c r="A22" s="2" t="s">
        <v>1727</v>
      </c>
      <c r="B22" s="48" t="s">
        <v>217</v>
      </c>
      <c r="C22" s="1">
        <v>18</v>
      </c>
      <c r="D22" s="44" t="str">
        <f>IF($B22="N/A","N/A",IF(C22&gt;0,"No",IF(C22&lt;0,"No","Yes")))</f>
        <v>No</v>
      </c>
      <c r="E22" s="1">
        <v>21</v>
      </c>
      <c r="F22" s="44" t="str">
        <f>IF($B22="N/A","N/A",IF(E22&gt;0,"No",IF(E22&lt;0,"No","Yes")))</f>
        <v>No</v>
      </c>
      <c r="G22" s="1">
        <v>12</v>
      </c>
      <c r="H22" s="44" t="str">
        <f>IF($B22="N/A","N/A",IF(G22&gt;0,"No",IF(G22&lt;0,"No","Yes")))</f>
        <v>No</v>
      </c>
      <c r="I22" s="12">
        <v>16.670000000000002</v>
      </c>
      <c r="J22" s="12">
        <v>-42.9</v>
      </c>
      <c r="K22" s="45" t="s">
        <v>213</v>
      </c>
      <c r="L22" s="9" t="str">
        <f t="shared" si="4"/>
        <v>N/A</v>
      </c>
    </row>
    <row r="23" spans="1:14" x14ac:dyDescent="0.2">
      <c r="A23" s="6" t="s">
        <v>145</v>
      </c>
      <c r="B23" s="48" t="s">
        <v>279</v>
      </c>
      <c r="C23" s="8">
        <v>3.3078841000000001E-3</v>
      </c>
      <c r="D23" s="44" t="str">
        <f>IF($B23="N/A","N/A",IF(C23&gt;=10,"No",IF(C23&lt;0,"No","Yes")))</f>
        <v>Yes</v>
      </c>
      <c r="E23" s="8">
        <v>3.6038912000000002E-3</v>
      </c>
      <c r="F23" s="44" t="str">
        <f>IF($B23="N/A","N/A",IF(E23&gt;=10,"No",IF(E23&lt;0,"No","Yes")))</f>
        <v>Yes</v>
      </c>
      <c r="G23" s="8">
        <v>1.9616480999999999E-3</v>
      </c>
      <c r="H23" s="44" t="str">
        <f>IF($B23="N/A","N/A",IF(G23&gt;=10,"No",IF(G23&lt;0,"No","Yes")))</f>
        <v>Yes</v>
      </c>
      <c r="I23" s="12">
        <v>8.9489999999999998</v>
      </c>
      <c r="J23" s="12">
        <v>-45.6</v>
      </c>
      <c r="K23" s="45" t="s">
        <v>213</v>
      </c>
      <c r="L23" s="9" t="str">
        <f t="shared" si="4"/>
        <v>N/A</v>
      </c>
    </row>
    <row r="24" spans="1:14" x14ac:dyDescent="0.2">
      <c r="A24" s="2" t="s">
        <v>426</v>
      </c>
      <c r="B24" s="35" t="s">
        <v>213</v>
      </c>
      <c r="C24" s="13">
        <v>100</v>
      </c>
      <c r="D24" s="76" t="str">
        <f t="shared" ref="D24:D27" si="8">IF($B24="N/A","N/A",IF(C24&gt;10,"No",IF(C24&lt;-10,"No","Yes")))</f>
        <v>N/A</v>
      </c>
      <c r="E24" s="13">
        <v>100</v>
      </c>
      <c r="F24" s="44" t="str">
        <f t="shared" ref="F24:F27" si="9">IF($B24="N/A","N/A",IF(E24&gt;10,"No",IF(E24&lt;-10,"No","Yes")))</f>
        <v>N/A</v>
      </c>
      <c r="G24" s="13">
        <v>100</v>
      </c>
      <c r="H24" s="44" t="str">
        <f t="shared" ref="H24:H27" si="10">IF($B24="N/A","N/A",IF(G24&gt;10,"No",IF(G24&lt;-10,"No","Yes")))</f>
        <v>N/A</v>
      </c>
      <c r="I24" s="12">
        <v>0</v>
      </c>
      <c r="J24" s="12">
        <v>0</v>
      </c>
      <c r="K24" s="45" t="s">
        <v>213</v>
      </c>
      <c r="L24" s="9" t="str">
        <f t="shared" si="4"/>
        <v>N/A</v>
      </c>
    </row>
    <row r="25" spans="1:14" x14ac:dyDescent="0.2">
      <c r="A25" s="2" t="s">
        <v>427</v>
      </c>
      <c r="B25" s="35" t="s">
        <v>213</v>
      </c>
      <c r="C25" s="13">
        <v>11.111111111</v>
      </c>
      <c r="D25" s="76" t="str">
        <f t="shared" si="8"/>
        <v>N/A</v>
      </c>
      <c r="E25" s="13">
        <v>4.7619047619000003</v>
      </c>
      <c r="F25" s="44" t="str">
        <f t="shared" si="9"/>
        <v>N/A</v>
      </c>
      <c r="G25" s="13">
        <v>4.1666666667000003</v>
      </c>
      <c r="H25" s="44" t="str">
        <f t="shared" si="10"/>
        <v>N/A</v>
      </c>
      <c r="I25" s="12">
        <v>-57.1</v>
      </c>
      <c r="J25" s="12">
        <v>-12.5</v>
      </c>
      <c r="K25" s="45" t="s">
        <v>213</v>
      </c>
      <c r="L25" s="9" t="str">
        <f t="shared" si="4"/>
        <v>N/A</v>
      </c>
    </row>
    <row r="26" spans="1:14" x14ac:dyDescent="0.2">
      <c r="A26" s="2" t="s">
        <v>423</v>
      </c>
      <c r="B26" s="35" t="s">
        <v>213</v>
      </c>
      <c r="C26" s="13">
        <v>0</v>
      </c>
      <c r="D26" s="76" t="str">
        <f t="shared" si="8"/>
        <v>N/A</v>
      </c>
      <c r="E26" s="13">
        <v>0</v>
      </c>
      <c r="F26" s="44" t="str">
        <f t="shared" si="9"/>
        <v>N/A</v>
      </c>
      <c r="G26" s="13">
        <v>0</v>
      </c>
      <c r="H26" s="44" t="str">
        <f t="shared" si="10"/>
        <v>N/A</v>
      </c>
      <c r="I26" s="12" t="s">
        <v>1747</v>
      </c>
      <c r="J26" s="12" t="s">
        <v>1747</v>
      </c>
      <c r="K26" s="45" t="s">
        <v>213</v>
      </c>
      <c r="L26" s="9" t="str">
        <f t="shared" si="4"/>
        <v>N/A</v>
      </c>
    </row>
    <row r="27" spans="1:14" x14ac:dyDescent="0.2">
      <c r="A27" s="2" t="s">
        <v>424</v>
      </c>
      <c r="B27" s="35" t="s">
        <v>213</v>
      </c>
      <c r="C27" s="13">
        <v>0</v>
      </c>
      <c r="D27" s="76" t="str">
        <f t="shared" si="8"/>
        <v>N/A</v>
      </c>
      <c r="E27" s="13">
        <v>0</v>
      </c>
      <c r="F27" s="44" t="str">
        <f t="shared" si="9"/>
        <v>N/A</v>
      </c>
      <c r="G27" s="13">
        <v>0</v>
      </c>
      <c r="H27" s="44" t="str">
        <f t="shared" si="10"/>
        <v>N/A</v>
      </c>
      <c r="I27" s="12" t="s">
        <v>1747</v>
      </c>
      <c r="J27" s="12" t="s">
        <v>1747</v>
      </c>
      <c r="K27" s="45" t="s">
        <v>213</v>
      </c>
      <c r="L27" s="9" t="str">
        <f t="shared" si="4"/>
        <v>N/A</v>
      </c>
    </row>
    <row r="28" spans="1:14" x14ac:dyDescent="0.2">
      <c r="A28" s="2" t="s">
        <v>955</v>
      </c>
      <c r="B28" s="35" t="s">
        <v>213</v>
      </c>
      <c r="C28" s="72">
        <v>12.823747666999999</v>
      </c>
      <c r="D28" s="76" t="str">
        <f>IF($B28="N/A","N/A",IF(C28&gt;10,"No",IF(C28&lt;-10,"No","Yes")))</f>
        <v>N/A</v>
      </c>
      <c r="E28" s="72">
        <v>12.807456966</v>
      </c>
      <c r="F28" s="76" t="str">
        <f>IF($B28="N/A","N/A",IF(E28&gt;10,"No",IF(E28&lt;-10,"No","Yes")))</f>
        <v>N/A</v>
      </c>
      <c r="G28" s="72">
        <v>12.679194515000001</v>
      </c>
      <c r="H28" s="76" t="str">
        <f>IF($B28="N/A","N/A",IF(G28&gt;10,"No",IF(G28&lt;-10,"No","Yes")))</f>
        <v>N/A</v>
      </c>
      <c r="I28" s="12">
        <v>-0.127</v>
      </c>
      <c r="J28" s="12">
        <v>-1</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99.810623637000006</v>
      </c>
      <c r="D30" s="44" t="str">
        <f>IF($B30="N/A","N/A",IF(C30&gt;=98,"Yes","No"))</f>
        <v>Yes</v>
      </c>
      <c r="E30" s="13">
        <v>99.836623599999996</v>
      </c>
      <c r="F30" s="44" t="str">
        <f>IF($B30="N/A","N/A",IF(E30&gt;=98,"Yes","No"))</f>
        <v>Yes</v>
      </c>
      <c r="G30" s="13">
        <v>99.807022864000004</v>
      </c>
      <c r="H30" s="44" t="str">
        <f>IF($B30="N/A","N/A",IF(G30&gt;=98,"Yes","No"))</f>
        <v>Yes</v>
      </c>
      <c r="I30" s="12">
        <v>2.5999999999999999E-2</v>
      </c>
      <c r="J30" s="12">
        <v>-0.03</v>
      </c>
      <c r="K30" s="45" t="s">
        <v>740</v>
      </c>
      <c r="L30" s="9" t="str">
        <f t="shared" si="4"/>
        <v>Yes</v>
      </c>
    </row>
    <row r="31" spans="1:14" x14ac:dyDescent="0.2">
      <c r="A31" s="2" t="s">
        <v>18</v>
      </c>
      <c r="B31" s="48" t="s">
        <v>277</v>
      </c>
      <c r="C31" s="13">
        <v>100</v>
      </c>
      <c r="D31" s="44" t="str">
        <f>IF($B31="N/A","N/A",IF(C31&gt;=95,"Yes","No"))</f>
        <v>Yes</v>
      </c>
      <c r="E31" s="13">
        <v>100</v>
      </c>
      <c r="F31" s="44" t="str">
        <f>IF($B31="N/A","N/A",IF(E31&gt;=95,"Yes","No"))</f>
        <v>Yes</v>
      </c>
      <c r="G31" s="13">
        <v>100</v>
      </c>
      <c r="H31" s="44" t="str">
        <f>IF($B31="N/A","N/A",IF(G31&gt;=95,"Yes","No"))</f>
        <v>Yes</v>
      </c>
      <c r="I31" s="12">
        <v>0</v>
      </c>
      <c r="J31" s="12">
        <v>0</v>
      </c>
      <c r="K31" s="45" t="s">
        <v>740</v>
      </c>
      <c r="L31" s="9" t="str">
        <f t="shared" si="4"/>
        <v>Yes</v>
      </c>
    </row>
    <row r="32" spans="1:14" x14ac:dyDescent="0.2">
      <c r="A32" s="2" t="s">
        <v>23</v>
      </c>
      <c r="B32" s="35" t="s">
        <v>213</v>
      </c>
      <c r="C32" s="13">
        <v>31.357913974999999</v>
      </c>
      <c r="D32" s="44" t="str">
        <f t="shared" ref="D32:D37" si="11">IF($B32="N/A","N/A",IF(C32&gt;10,"No",IF(C32&lt;-10,"No","Yes")))</f>
        <v>N/A</v>
      </c>
      <c r="E32" s="13">
        <v>31.261010102</v>
      </c>
      <c r="F32" s="44" t="str">
        <f t="shared" ref="F32:F37" si="12">IF($B32="N/A","N/A",IF(E32&gt;10,"No",IF(E32&lt;-10,"No","Yes")))</f>
        <v>N/A</v>
      </c>
      <c r="G32" s="13">
        <v>31.097926293</v>
      </c>
      <c r="H32" s="44" t="str">
        <f t="shared" ref="H32:H37" si="13">IF($B32="N/A","N/A",IF(G32&gt;10,"No",IF(G32&lt;-10,"No","Yes")))</f>
        <v>N/A</v>
      </c>
      <c r="I32" s="12">
        <v>-0.309</v>
      </c>
      <c r="J32" s="12">
        <v>-0.52200000000000002</v>
      </c>
      <c r="K32" s="45" t="s">
        <v>740</v>
      </c>
      <c r="L32" s="9" t="str">
        <f t="shared" si="4"/>
        <v>Yes</v>
      </c>
    </row>
    <row r="33" spans="1:12" x14ac:dyDescent="0.2">
      <c r="A33" s="2" t="s">
        <v>24</v>
      </c>
      <c r="B33" s="35" t="s">
        <v>213</v>
      </c>
      <c r="C33" s="13">
        <v>48.790922430999998</v>
      </c>
      <c r="D33" s="44" t="str">
        <f t="shared" si="11"/>
        <v>N/A</v>
      </c>
      <c r="E33" s="13">
        <v>48.314708938999999</v>
      </c>
      <c r="F33" s="44" t="str">
        <f t="shared" si="12"/>
        <v>N/A</v>
      </c>
      <c r="G33" s="13">
        <v>47.691181002</v>
      </c>
      <c r="H33" s="44" t="str">
        <f t="shared" si="13"/>
        <v>N/A</v>
      </c>
      <c r="I33" s="12">
        <v>-0.97599999999999998</v>
      </c>
      <c r="J33" s="12">
        <v>-1.29</v>
      </c>
      <c r="K33" s="45" t="s">
        <v>740</v>
      </c>
      <c r="L33" s="9" t="str">
        <f t="shared" si="4"/>
        <v>Yes</v>
      </c>
    </row>
    <row r="34" spans="1:12" x14ac:dyDescent="0.2">
      <c r="A34" s="2" t="s">
        <v>25</v>
      </c>
      <c r="B34" s="35" t="s">
        <v>213</v>
      </c>
      <c r="C34" s="13">
        <v>0.21014252389999999</v>
      </c>
      <c r="D34" s="44" t="str">
        <f t="shared" si="11"/>
        <v>N/A</v>
      </c>
      <c r="E34" s="13">
        <v>0.21168570289999999</v>
      </c>
      <c r="F34" s="44" t="str">
        <f t="shared" si="12"/>
        <v>N/A</v>
      </c>
      <c r="G34" s="13">
        <v>0.23874892619999999</v>
      </c>
      <c r="H34" s="44" t="str">
        <f t="shared" si="13"/>
        <v>N/A</v>
      </c>
      <c r="I34" s="12">
        <v>0.73429999999999995</v>
      </c>
      <c r="J34" s="12">
        <v>12.78</v>
      </c>
      <c r="K34" s="45" t="s">
        <v>740</v>
      </c>
      <c r="L34" s="9" t="str">
        <f t="shared" si="4"/>
        <v>No</v>
      </c>
    </row>
    <row r="35" spans="1:12" x14ac:dyDescent="0.2">
      <c r="A35" s="2" t="s">
        <v>26</v>
      </c>
      <c r="B35" s="48" t="s">
        <v>213</v>
      </c>
      <c r="C35" s="13">
        <v>3.4402913143</v>
      </c>
      <c r="D35" s="11" t="str">
        <f t="shared" si="11"/>
        <v>N/A</v>
      </c>
      <c r="E35" s="13">
        <v>3.5969408112000001</v>
      </c>
      <c r="F35" s="11" t="str">
        <f t="shared" si="12"/>
        <v>N/A</v>
      </c>
      <c r="G35" s="13">
        <v>3.6968076629</v>
      </c>
      <c r="H35" s="11" t="str">
        <f t="shared" si="13"/>
        <v>N/A</v>
      </c>
      <c r="I35" s="12">
        <v>4.5529999999999999</v>
      </c>
      <c r="J35" s="12">
        <v>2.7759999999999998</v>
      </c>
      <c r="K35" s="48" t="s">
        <v>213</v>
      </c>
      <c r="L35" s="9" t="str">
        <f t="shared" si="4"/>
        <v>N/A</v>
      </c>
    </row>
    <row r="36" spans="1:12" x14ac:dyDescent="0.2">
      <c r="A36" s="2" t="s">
        <v>60</v>
      </c>
      <c r="B36" s="48" t="s">
        <v>213</v>
      </c>
      <c r="C36" s="13">
        <v>6.2022826199999999E-2</v>
      </c>
      <c r="D36" s="11" t="str">
        <f t="shared" si="11"/>
        <v>N/A</v>
      </c>
      <c r="E36" s="13">
        <v>6.9246194699999999E-2</v>
      </c>
      <c r="F36" s="11" t="str">
        <f t="shared" si="12"/>
        <v>N/A</v>
      </c>
      <c r="G36" s="13">
        <v>7.2090569300000004E-2</v>
      </c>
      <c r="H36" s="11" t="str">
        <f t="shared" si="13"/>
        <v>N/A</v>
      </c>
      <c r="I36" s="12">
        <v>11.65</v>
      </c>
      <c r="J36" s="12">
        <v>4.1079999999999997</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1747</v>
      </c>
      <c r="J37" s="12" t="s">
        <v>1747</v>
      </c>
      <c r="K37" s="48" t="s">
        <v>213</v>
      </c>
      <c r="L37" s="9" t="str">
        <f t="shared" si="4"/>
        <v>N/A</v>
      </c>
    </row>
    <row r="38" spans="1:12" x14ac:dyDescent="0.2">
      <c r="A38" s="2" t="s">
        <v>62</v>
      </c>
      <c r="B38" s="48" t="s">
        <v>278</v>
      </c>
      <c r="C38" s="13">
        <v>16.138706930000001</v>
      </c>
      <c r="D38" s="11" t="str">
        <f>IF($B38="N/A","N/A",IF(C38&gt;=5,"No",IF(C38&lt;0,"No","Yes")))</f>
        <v>No</v>
      </c>
      <c r="E38" s="13">
        <v>16.546408250999999</v>
      </c>
      <c r="F38" s="11" t="str">
        <f>IF($B38="N/A","N/A",IF(E38&gt;=5,"No",IF(E38&lt;0,"No","Yes")))</f>
        <v>No</v>
      </c>
      <c r="G38" s="13">
        <v>17.203245547000002</v>
      </c>
      <c r="H38" s="11" t="str">
        <f>IF($B38="N/A","N/A",IF(G38&gt;=5,"No",IF(G38&lt;0,"No","Yes")))</f>
        <v>No</v>
      </c>
      <c r="I38" s="12">
        <v>2.5259999999999998</v>
      </c>
      <c r="J38" s="12">
        <v>3.97</v>
      </c>
      <c r="K38" s="45" t="s">
        <v>740</v>
      </c>
      <c r="L38" s="9" t="str">
        <f t="shared" si="4"/>
        <v>Yes</v>
      </c>
    </row>
    <row r="39" spans="1:12" x14ac:dyDescent="0.2">
      <c r="A39" s="2" t="s">
        <v>63</v>
      </c>
      <c r="B39" s="48" t="s">
        <v>213</v>
      </c>
      <c r="C39" s="13">
        <v>10.69916724</v>
      </c>
      <c r="D39" s="11" t="str">
        <f>IF($B39="N/A","N/A",IF(C39&gt;10,"No",IF(C39&lt;-10,"No","Yes")))</f>
        <v>N/A</v>
      </c>
      <c r="E39" s="13">
        <v>10.839131737000001</v>
      </c>
      <c r="F39" s="11" t="str">
        <f>IF($B39="N/A","N/A",IF(E39&gt;10,"No",IF(E39&lt;-10,"No","Yes")))</f>
        <v>N/A</v>
      </c>
      <c r="G39" s="13">
        <v>10.821922399</v>
      </c>
      <c r="H39" s="11" t="str">
        <f>IF($B39="N/A","N/A",IF(G39&gt;10,"No",IF(G39&lt;-10,"No","Yes")))</f>
        <v>N/A</v>
      </c>
      <c r="I39" s="12">
        <v>1.3080000000000001</v>
      </c>
      <c r="J39" s="12">
        <v>-0.159</v>
      </c>
      <c r="K39" s="48" t="s">
        <v>740</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740</v>
      </c>
      <c r="L40" s="9" t="str">
        <f t="shared" si="4"/>
        <v>Yes</v>
      </c>
    </row>
    <row r="41" spans="1:12" x14ac:dyDescent="0.2">
      <c r="A41" s="3" t="s">
        <v>19</v>
      </c>
      <c r="B41" s="35" t="s">
        <v>281</v>
      </c>
      <c r="C41" s="8">
        <v>3.4593116476999999</v>
      </c>
      <c r="D41" s="44" t="str">
        <f>IF($B41="N/A","N/A",IF(C41&gt;8,"No",IF(C41&lt;2,"No","Yes")))</f>
        <v>Yes</v>
      </c>
      <c r="E41" s="8">
        <v>3.2321755404000001</v>
      </c>
      <c r="F41" s="44" t="str">
        <f>IF($B41="N/A","N/A",IF(E41&gt;8,"No",IF(E41&lt;2,"No","Yes")))</f>
        <v>Yes</v>
      </c>
      <c r="G41" s="8">
        <v>3.1032456285999999</v>
      </c>
      <c r="H41" s="44" t="str">
        <f>IF($B41="N/A","N/A",IF(G41&gt;8,"No",IF(G41&lt;2,"No","Yes")))</f>
        <v>Yes</v>
      </c>
      <c r="I41" s="12">
        <v>-6.57</v>
      </c>
      <c r="J41" s="12">
        <v>-3.99</v>
      </c>
      <c r="K41" s="45" t="s">
        <v>740</v>
      </c>
      <c r="L41" s="9" t="str">
        <f t="shared" si="4"/>
        <v>Yes</v>
      </c>
    </row>
    <row r="42" spans="1:12" x14ac:dyDescent="0.2">
      <c r="A42" s="3" t="s">
        <v>170</v>
      </c>
      <c r="B42" s="35" t="s">
        <v>213</v>
      </c>
      <c r="C42" s="8">
        <v>17.032111284999999</v>
      </c>
      <c r="D42" s="11" t="str">
        <f t="shared" ref="D42:D49" si="14">IF($B42="N/A","N/A",IF(C42&gt;10,"No",IF(C42&lt;-10,"No","Yes")))</f>
        <v>N/A</v>
      </c>
      <c r="E42" s="8">
        <v>16.529847512</v>
      </c>
      <c r="F42" s="11" t="str">
        <f t="shared" ref="F42:F49" si="15">IF($B42="N/A","N/A",IF(E42&gt;10,"No",IF(E42&lt;-10,"No","Yes")))</f>
        <v>N/A</v>
      </c>
      <c r="G42" s="8">
        <v>15.911255038</v>
      </c>
      <c r="H42" s="11" t="str">
        <f t="shared" ref="H42:H49" si="16">IF($B42="N/A","N/A",IF(G42&gt;10,"No",IF(G42&lt;-10,"No","Yes")))</f>
        <v>N/A</v>
      </c>
      <c r="I42" s="12">
        <v>-2.95</v>
      </c>
      <c r="J42" s="12">
        <v>-3.74</v>
      </c>
      <c r="K42" s="45" t="s">
        <v>740</v>
      </c>
      <c r="L42" s="9" t="str">
        <f>IF(J42="Div by 0", "N/A", IF(OR(J42="N/A",K42="N/A"),"N/A", IF(J42&gt;VALUE(MID(K42,1,2)), "No", IF(J42&lt;-1*VALUE(MID(K42,1,2)), "No", "Yes"))))</f>
        <v>Yes</v>
      </c>
    </row>
    <row r="43" spans="1:12" x14ac:dyDescent="0.2">
      <c r="A43" s="3" t="s">
        <v>171</v>
      </c>
      <c r="B43" s="35" t="s">
        <v>213</v>
      </c>
      <c r="C43" s="8">
        <v>30.951136120000001</v>
      </c>
      <c r="D43" s="11" t="str">
        <f t="shared" si="14"/>
        <v>N/A</v>
      </c>
      <c r="E43" s="8">
        <v>30.440266790999999</v>
      </c>
      <c r="F43" s="11" t="str">
        <f t="shared" si="15"/>
        <v>N/A</v>
      </c>
      <c r="G43" s="8">
        <v>30.395656256999999</v>
      </c>
      <c r="H43" s="11" t="str">
        <f t="shared" si="16"/>
        <v>N/A</v>
      </c>
      <c r="I43" s="12">
        <v>-1.65</v>
      </c>
      <c r="J43" s="12">
        <v>-0.14699999999999999</v>
      </c>
      <c r="K43" s="45" t="s">
        <v>740</v>
      </c>
      <c r="L43" s="9" t="str">
        <f>IF(J43="Div by 0", "N/A", IF(OR(J43="N/A",K43="N/A"),"N/A", IF(J43&gt;VALUE(MID(K43,1,2)), "No", IF(J43&lt;-1*VALUE(MID(K43,1,2)), "No", "Yes"))))</f>
        <v>Yes</v>
      </c>
    </row>
    <row r="44" spans="1:12" x14ac:dyDescent="0.2">
      <c r="A44" s="3" t="s">
        <v>172</v>
      </c>
      <c r="B44" s="35" t="s">
        <v>213</v>
      </c>
      <c r="C44" s="8">
        <v>3.8858449208999999</v>
      </c>
      <c r="D44" s="11" t="str">
        <f t="shared" si="14"/>
        <v>N/A</v>
      </c>
      <c r="E44" s="8">
        <v>3.8359989256999998</v>
      </c>
      <c r="F44" s="11" t="str">
        <f t="shared" si="15"/>
        <v>N/A</v>
      </c>
      <c r="G44" s="8">
        <v>3.7272132090999999</v>
      </c>
      <c r="H44" s="11" t="str">
        <f t="shared" si="16"/>
        <v>N/A</v>
      </c>
      <c r="I44" s="12">
        <v>-1.28</v>
      </c>
      <c r="J44" s="12">
        <v>-2.84</v>
      </c>
      <c r="K44" s="45" t="s">
        <v>740</v>
      </c>
      <c r="L44" s="9" t="str">
        <f t="shared" ref="L44:L53" si="17">IF(J44="Div by 0", "N/A", IF(OR(J44="N/A",K44="N/A"),"N/A", IF(J44&gt;VALUE(MID(K44,1,2)), "No", IF(J44&lt;-1*VALUE(MID(K44,1,2)), "No", "Yes"))))</f>
        <v>Yes</v>
      </c>
    </row>
    <row r="45" spans="1:12" x14ac:dyDescent="0.2">
      <c r="A45" s="3" t="s">
        <v>173</v>
      </c>
      <c r="B45" s="35" t="s">
        <v>213</v>
      </c>
      <c r="C45" s="8">
        <v>25.053362602</v>
      </c>
      <c r="D45" s="11" t="str">
        <f t="shared" si="14"/>
        <v>N/A</v>
      </c>
      <c r="E45" s="8">
        <v>25.936689929</v>
      </c>
      <c r="F45" s="11" t="str">
        <f t="shared" si="15"/>
        <v>N/A</v>
      </c>
      <c r="G45" s="8">
        <v>26.664764957999999</v>
      </c>
      <c r="H45" s="11" t="str">
        <f t="shared" si="16"/>
        <v>N/A</v>
      </c>
      <c r="I45" s="12">
        <v>3.5259999999999998</v>
      </c>
      <c r="J45" s="12">
        <v>2.8069999999999999</v>
      </c>
      <c r="K45" s="45" t="s">
        <v>740</v>
      </c>
      <c r="L45" s="9" t="str">
        <f t="shared" si="17"/>
        <v>Yes</v>
      </c>
    </row>
    <row r="46" spans="1:12" x14ac:dyDescent="0.2">
      <c r="A46" s="3" t="s">
        <v>174</v>
      </c>
      <c r="B46" s="35" t="s">
        <v>213</v>
      </c>
      <c r="C46" s="8">
        <v>12.479084524999999</v>
      </c>
      <c r="D46" s="11" t="str">
        <f t="shared" si="14"/>
        <v>N/A</v>
      </c>
      <c r="E46" s="8">
        <v>13.032785970999999</v>
      </c>
      <c r="F46" s="11" t="str">
        <f t="shared" si="15"/>
        <v>N/A</v>
      </c>
      <c r="G46" s="8">
        <v>13.340351674000001</v>
      </c>
      <c r="H46" s="11" t="str">
        <f t="shared" si="16"/>
        <v>N/A</v>
      </c>
      <c r="I46" s="12">
        <v>4.4370000000000003</v>
      </c>
      <c r="J46" s="12">
        <v>2.36</v>
      </c>
      <c r="K46" s="45" t="s">
        <v>740</v>
      </c>
      <c r="L46" s="9" t="str">
        <f t="shared" si="17"/>
        <v>Yes</v>
      </c>
    </row>
    <row r="47" spans="1:12" x14ac:dyDescent="0.2">
      <c r="A47" s="3" t="s">
        <v>175</v>
      </c>
      <c r="B47" s="35" t="s">
        <v>213</v>
      </c>
      <c r="C47" s="8">
        <v>3.0631006451</v>
      </c>
      <c r="D47" s="11" t="str">
        <f t="shared" si="14"/>
        <v>N/A</v>
      </c>
      <c r="E47" s="8">
        <v>3.0675120366000002</v>
      </c>
      <c r="F47" s="11" t="str">
        <f t="shared" si="15"/>
        <v>N/A</v>
      </c>
      <c r="G47" s="8">
        <v>3.0755373486000002</v>
      </c>
      <c r="H47" s="11" t="str">
        <f t="shared" si="16"/>
        <v>N/A</v>
      </c>
      <c r="I47" s="12">
        <v>0.14399999999999999</v>
      </c>
      <c r="J47" s="12">
        <v>0.2616</v>
      </c>
      <c r="K47" s="45" t="s">
        <v>740</v>
      </c>
      <c r="L47" s="9" t="str">
        <f t="shared" si="17"/>
        <v>Yes</v>
      </c>
    </row>
    <row r="48" spans="1:12" x14ac:dyDescent="0.2">
      <c r="A48" s="3" t="s">
        <v>176</v>
      </c>
      <c r="B48" s="35" t="s">
        <v>213</v>
      </c>
      <c r="C48" s="8">
        <v>2.4590442603999998</v>
      </c>
      <c r="D48" s="11" t="str">
        <f t="shared" si="14"/>
        <v>N/A</v>
      </c>
      <c r="E48" s="8">
        <v>2.3564299854000001</v>
      </c>
      <c r="F48" s="11" t="str">
        <f t="shared" si="15"/>
        <v>N/A</v>
      </c>
      <c r="G48" s="8">
        <v>2.2818872036000002</v>
      </c>
      <c r="H48" s="11" t="str">
        <f t="shared" si="16"/>
        <v>N/A</v>
      </c>
      <c r="I48" s="12">
        <v>-4.17</v>
      </c>
      <c r="J48" s="12">
        <v>-3.16</v>
      </c>
      <c r="K48" s="45" t="s">
        <v>740</v>
      </c>
      <c r="L48" s="9" t="str">
        <f t="shared" si="17"/>
        <v>Yes</v>
      </c>
    </row>
    <row r="49" spans="1:12" x14ac:dyDescent="0.2">
      <c r="A49" s="3" t="s">
        <v>957</v>
      </c>
      <c r="B49" s="35" t="s">
        <v>213</v>
      </c>
      <c r="C49" s="8">
        <v>1.6156257091999999</v>
      </c>
      <c r="D49" s="11" t="str">
        <f t="shared" si="14"/>
        <v>N/A</v>
      </c>
      <c r="E49" s="8">
        <v>1.5676068532</v>
      </c>
      <c r="F49" s="11" t="str">
        <f t="shared" si="15"/>
        <v>N/A</v>
      </c>
      <c r="G49" s="8">
        <v>1.4988626528</v>
      </c>
      <c r="H49" s="11" t="str">
        <f t="shared" si="16"/>
        <v>N/A</v>
      </c>
      <c r="I49" s="12">
        <v>-2.97</v>
      </c>
      <c r="J49" s="12">
        <v>-4.3899999999999997</v>
      </c>
      <c r="K49" s="45" t="s">
        <v>740</v>
      </c>
      <c r="L49" s="9" t="str">
        <f t="shared" si="17"/>
        <v>Yes</v>
      </c>
    </row>
    <row r="50" spans="1:12" x14ac:dyDescent="0.2">
      <c r="A50" s="2" t="s">
        <v>208</v>
      </c>
      <c r="B50" s="35" t="s">
        <v>213</v>
      </c>
      <c r="C50" s="36">
        <v>557571</v>
      </c>
      <c r="D50" s="9" t="str">
        <f t="shared" ref="D50:D53" si="18">IF($B50="N/A","N/A",IF(C50&lt;0,"No","Yes"))</f>
        <v>N/A</v>
      </c>
      <c r="E50" s="36">
        <v>582640</v>
      </c>
      <c r="F50" s="9" t="str">
        <f t="shared" ref="F50:F53" si="19">IF($B50="N/A","N/A",IF(E50&lt;0,"No","Yes"))</f>
        <v>N/A</v>
      </c>
      <c r="G50" s="36">
        <v>601978</v>
      </c>
      <c r="H50" s="9" t="str">
        <f t="shared" ref="H50:H53" si="20">IF($B50="N/A","N/A",IF(G50&lt;0,"No","Yes"))</f>
        <v>N/A</v>
      </c>
      <c r="I50" s="12">
        <v>4.4960000000000004</v>
      </c>
      <c r="J50" s="12">
        <v>3.319</v>
      </c>
      <c r="K50" s="45" t="s">
        <v>740</v>
      </c>
      <c r="L50" s="9" t="str">
        <f t="shared" si="17"/>
        <v>Yes</v>
      </c>
    </row>
    <row r="51" spans="1:12" x14ac:dyDescent="0.2">
      <c r="A51" s="2" t="s">
        <v>209</v>
      </c>
      <c r="B51" s="35" t="s">
        <v>213</v>
      </c>
      <c r="C51" s="36">
        <v>42106</v>
      </c>
      <c r="D51" s="9" t="str">
        <f t="shared" si="18"/>
        <v>N/A</v>
      </c>
      <c r="E51" s="36">
        <v>44522</v>
      </c>
      <c r="F51" s="9" t="str">
        <f t="shared" si="19"/>
        <v>N/A</v>
      </c>
      <c r="G51" s="36">
        <v>45402</v>
      </c>
      <c r="H51" s="9" t="str">
        <f t="shared" si="20"/>
        <v>N/A</v>
      </c>
      <c r="I51" s="12">
        <v>5.7380000000000004</v>
      </c>
      <c r="J51" s="12">
        <v>1.9770000000000001</v>
      </c>
      <c r="K51" s="45" t="s">
        <v>740</v>
      </c>
      <c r="L51" s="9" t="str">
        <f t="shared" si="17"/>
        <v>Yes</v>
      </c>
    </row>
    <row r="52" spans="1:12" x14ac:dyDescent="0.2">
      <c r="A52" s="2" t="s">
        <v>210</v>
      </c>
      <c r="B52" s="35" t="s">
        <v>213</v>
      </c>
      <c r="C52" s="36">
        <v>402573</v>
      </c>
      <c r="D52" s="9" t="str">
        <f t="shared" si="18"/>
        <v>N/A</v>
      </c>
      <c r="E52" s="36">
        <v>448174</v>
      </c>
      <c r="F52" s="9" t="str">
        <f t="shared" si="19"/>
        <v>N/A</v>
      </c>
      <c r="G52" s="36">
        <v>483482</v>
      </c>
      <c r="H52" s="9" t="str">
        <f t="shared" si="20"/>
        <v>N/A</v>
      </c>
      <c r="I52" s="12">
        <v>11.33</v>
      </c>
      <c r="J52" s="12">
        <v>7.8780000000000001</v>
      </c>
      <c r="K52" s="45" t="s">
        <v>740</v>
      </c>
      <c r="L52" s="9" t="str">
        <f t="shared" si="17"/>
        <v>Yes</v>
      </c>
    </row>
    <row r="53" spans="1:12" x14ac:dyDescent="0.2">
      <c r="A53" s="2" t="s">
        <v>958</v>
      </c>
      <c r="B53" s="35" t="s">
        <v>213</v>
      </c>
      <c r="C53" s="36">
        <v>59866</v>
      </c>
      <c r="D53" s="9" t="str">
        <f t="shared" si="18"/>
        <v>N/A</v>
      </c>
      <c r="E53" s="36">
        <v>63845</v>
      </c>
      <c r="F53" s="9" t="str">
        <f t="shared" si="19"/>
        <v>N/A</v>
      </c>
      <c r="G53" s="36">
        <v>66293</v>
      </c>
      <c r="H53" s="9" t="str">
        <f t="shared" si="20"/>
        <v>N/A</v>
      </c>
      <c r="I53" s="12">
        <v>6.6470000000000002</v>
      </c>
      <c r="J53" s="12">
        <v>3.8340000000000001</v>
      </c>
      <c r="K53" s="45" t="s">
        <v>740</v>
      </c>
      <c r="L53" s="9" t="str">
        <f t="shared" si="17"/>
        <v>Yes</v>
      </c>
    </row>
    <row r="54" spans="1:12" x14ac:dyDescent="0.2">
      <c r="A54" s="2" t="s">
        <v>959</v>
      </c>
      <c r="B54" s="35" t="s">
        <v>213</v>
      </c>
      <c r="C54" s="8">
        <v>99.998621714999999</v>
      </c>
      <c r="D54" s="44" t="str">
        <f>IF($B54="N/A","N/A",IF(C54&gt;10,"No",IF(C54&lt;-10,"No","Yes")))</f>
        <v>N/A</v>
      </c>
      <c r="E54" s="8">
        <v>99.999313545000007</v>
      </c>
      <c r="F54" s="44" t="str">
        <f>IF($B54="N/A","N/A",IF(E54&gt;10,"No",IF(E54&lt;-10,"No","Yes")))</f>
        <v>N/A</v>
      </c>
      <c r="G54" s="8">
        <v>99.998773970000002</v>
      </c>
      <c r="H54" s="44" t="str">
        <f>IF($B54="N/A","N/A",IF(G54&gt;10,"No",IF(G54&lt;-10,"No","Yes")))</f>
        <v>N/A</v>
      </c>
      <c r="I54" s="12">
        <v>6.9999999999999999E-4</v>
      </c>
      <c r="J54" s="12">
        <v>-1E-3</v>
      </c>
      <c r="K54" s="35" t="s">
        <v>213</v>
      </c>
      <c r="L54" s="9" t="str">
        <f t="shared" si="4"/>
        <v>N/A</v>
      </c>
    </row>
    <row r="55" spans="1:12" x14ac:dyDescent="0.2">
      <c r="A55" s="2" t="s">
        <v>960</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57.215827490000002</v>
      </c>
      <c r="D56" s="44" t="str">
        <f t="shared" ref="D56:D57" si="21">IF($B56="N/A","N/A",IF(C56&gt;10,"No",IF(C56&lt;-10,"No","Yes")))</f>
        <v>N/A</v>
      </c>
      <c r="E56" s="8">
        <v>56.923804302000001</v>
      </c>
      <c r="F56" s="44" t="str">
        <f t="shared" ref="F56:F57" si="22">IF($B56="N/A","N/A",IF(E56&gt;10,"No",IF(E56&lt;-10,"No","Yes")))</f>
        <v>N/A</v>
      </c>
      <c r="G56" s="8">
        <v>56.978522405</v>
      </c>
      <c r="H56" s="44" t="str">
        <f t="shared" ref="H56:H57" si="23">IF($B56="N/A","N/A",IF(G56&gt;10,"No",IF(G56&lt;-10,"No","Yes")))</f>
        <v>N/A</v>
      </c>
      <c r="I56" s="12">
        <v>-0.51</v>
      </c>
      <c r="J56" s="12">
        <v>9.6100000000000005E-2</v>
      </c>
      <c r="K56" s="45" t="s">
        <v>740</v>
      </c>
      <c r="L56" s="9" t="str">
        <f>IF(J56="Div by 0", "N/A", IF(OR(J56="N/A",K56="N/A"),"N/A", IF(J56&gt;VALUE(MID(K56,1,2)), "No", IF(J56&lt;-1*VALUE(MID(K56,1,2)), "No", "Yes"))))</f>
        <v>Yes</v>
      </c>
    </row>
    <row r="57" spans="1:12" x14ac:dyDescent="0.2">
      <c r="A57" s="6" t="s">
        <v>178</v>
      </c>
      <c r="B57" s="35" t="s">
        <v>213</v>
      </c>
      <c r="C57" s="8">
        <v>42.784172509999998</v>
      </c>
      <c r="D57" s="44" t="str">
        <f t="shared" si="21"/>
        <v>N/A</v>
      </c>
      <c r="E57" s="8">
        <v>43.076195697999999</v>
      </c>
      <c r="F57" s="44" t="str">
        <f t="shared" si="22"/>
        <v>N/A</v>
      </c>
      <c r="G57" s="8">
        <v>43.021477595</v>
      </c>
      <c r="H57" s="44" t="str">
        <f t="shared" si="23"/>
        <v>N/A</v>
      </c>
      <c r="I57" s="12">
        <v>0.6825</v>
      </c>
      <c r="J57" s="12">
        <v>-0.127</v>
      </c>
      <c r="K57" s="45" t="s">
        <v>740</v>
      </c>
      <c r="L57" s="9" t="str">
        <f>IF(J57="Div by 0", "N/A", IF(OR(J57="N/A",K57="N/A"),"N/A", IF(J57&gt;VALUE(MID(K57,1,2)), "No", IF(J57&lt;-1*VALUE(MID(K57,1,2)), "No", "Yes"))))</f>
        <v>Yes</v>
      </c>
    </row>
    <row r="58" spans="1:12" x14ac:dyDescent="0.2">
      <c r="A58" s="7" t="s">
        <v>686</v>
      </c>
      <c r="B58" s="35" t="s">
        <v>282</v>
      </c>
      <c r="C58" s="8">
        <v>64.709287528000004</v>
      </c>
      <c r="D58" s="44" t="str">
        <f>IF($B58="N/A","N/A",IF(C58&gt;70,"No",IF(C58&lt;40,"No","Yes")))</f>
        <v>Yes</v>
      </c>
      <c r="E58" s="8">
        <v>65.966053060999997</v>
      </c>
      <c r="F58" s="44" t="str">
        <f>IF($B58="N/A","N/A",IF(E58&gt;70,"No",IF(E58&lt;40,"No","Yes")))</f>
        <v>Yes</v>
      </c>
      <c r="G58" s="8">
        <v>67.222330748999994</v>
      </c>
      <c r="H58" s="44" t="str">
        <f>IF($B58="N/A","N/A",IF(G58&gt;70,"No",IF(G58&lt;40,"No","Yes")))</f>
        <v>Yes</v>
      </c>
      <c r="I58" s="12">
        <v>1.9419999999999999</v>
      </c>
      <c r="J58" s="12">
        <v>1.9039999999999999</v>
      </c>
      <c r="K58" s="45" t="s">
        <v>740</v>
      </c>
      <c r="L58" s="9" t="str">
        <f t="shared" si="4"/>
        <v>Yes</v>
      </c>
    </row>
    <row r="59" spans="1:12" x14ac:dyDescent="0.2">
      <c r="A59" s="2" t="s">
        <v>687</v>
      </c>
      <c r="B59" s="35" t="s">
        <v>213</v>
      </c>
      <c r="C59" s="8">
        <v>73.754200236000003</v>
      </c>
      <c r="D59" s="44" t="str">
        <f>IF($B59="N/A","N/A",IF(C59&gt;10,"No",IF(C59&lt;-10,"No","Yes")))</f>
        <v>N/A</v>
      </c>
      <c r="E59" s="8">
        <v>72.529715155000005</v>
      </c>
      <c r="F59" s="44" t="str">
        <f>IF($B59="N/A","N/A",IF(E59&gt;10,"No",IF(E59&lt;-10,"No","Yes")))</f>
        <v>N/A</v>
      </c>
      <c r="G59" s="8">
        <v>74.268484971999996</v>
      </c>
      <c r="H59" s="44" t="str">
        <f>IF($B59="N/A","N/A",IF(G59&gt;10,"No",IF(G59&lt;-10,"No","Yes")))</f>
        <v>N/A</v>
      </c>
      <c r="I59" s="12">
        <v>-1.66</v>
      </c>
      <c r="J59" s="12">
        <v>2.3969999999999998</v>
      </c>
      <c r="K59" s="35" t="s">
        <v>213</v>
      </c>
      <c r="L59" s="9" t="str">
        <f t="shared" si="4"/>
        <v>N/A</v>
      </c>
    </row>
    <row r="60" spans="1:12" x14ac:dyDescent="0.2">
      <c r="A60" s="2" t="s">
        <v>688</v>
      </c>
      <c r="B60" s="35" t="s">
        <v>213</v>
      </c>
      <c r="C60" s="8">
        <v>80.315713782000003</v>
      </c>
      <c r="D60" s="44" t="str">
        <f t="shared" ref="D60:D66" si="24">IF($B60="N/A","N/A",IF(C60&gt;10,"No",IF(C60&lt;-10,"No","Yes")))</f>
        <v>N/A</v>
      </c>
      <c r="E60" s="8">
        <v>80.514686177000002</v>
      </c>
      <c r="F60" s="44" t="str">
        <f t="shared" ref="F60:F66" si="25">IF($B60="N/A","N/A",IF(E60&gt;10,"No",IF(E60&lt;-10,"No","Yes")))</f>
        <v>N/A</v>
      </c>
      <c r="G60" s="8">
        <v>82.293957430000006</v>
      </c>
      <c r="H60" s="44" t="str">
        <f t="shared" ref="H60:H66" si="26">IF($B60="N/A","N/A",IF(G60&gt;10,"No",IF(G60&lt;-10,"No","Yes")))</f>
        <v>N/A</v>
      </c>
      <c r="I60" s="12">
        <v>0.2477</v>
      </c>
      <c r="J60" s="12">
        <v>2.21</v>
      </c>
      <c r="K60" s="35" t="s">
        <v>213</v>
      </c>
      <c r="L60" s="9" t="str">
        <f t="shared" si="4"/>
        <v>N/A</v>
      </c>
    </row>
    <row r="61" spans="1:12" x14ac:dyDescent="0.2">
      <c r="A61" s="2" t="s">
        <v>1748</v>
      </c>
      <c r="B61" s="35" t="s">
        <v>213</v>
      </c>
      <c r="C61" s="8">
        <v>67.225350969000004</v>
      </c>
      <c r="D61" s="44" t="str">
        <f t="shared" si="24"/>
        <v>N/A</v>
      </c>
      <c r="E61" s="8">
        <v>68.866011517000004</v>
      </c>
      <c r="F61" s="44" t="str">
        <f t="shared" si="25"/>
        <v>N/A</v>
      </c>
      <c r="G61" s="8">
        <v>70.415626227999994</v>
      </c>
      <c r="H61" s="44" t="str">
        <f t="shared" si="26"/>
        <v>N/A</v>
      </c>
      <c r="I61" s="12">
        <v>2.4409999999999998</v>
      </c>
      <c r="J61" s="12">
        <v>2.25</v>
      </c>
      <c r="K61" s="35" t="s">
        <v>213</v>
      </c>
      <c r="L61" s="9" t="str">
        <f t="shared" si="4"/>
        <v>N/A</v>
      </c>
    </row>
    <row r="62" spans="1:12" x14ac:dyDescent="0.2">
      <c r="A62" s="2" t="s">
        <v>689</v>
      </c>
      <c r="B62" s="35" t="s">
        <v>213</v>
      </c>
      <c r="C62" s="8">
        <v>49.066820235999998</v>
      </c>
      <c r="D62" s="44" t="str">
        <f t="shared" si="24"/>
        <v>N/A</v>
      </c>
      <c r="E62" s="8">
        <v>52.245449243000003</v>
      </c>
      <c r="F62" s="44" t="str">
        <f t="shared" si="25"/>
        <v>N/A</v>
      </c>
      <c r="G62" s="8">
        <v>53.792772528</v>
      </c>
      <c r="H62" s="44" t="str">
        <f t="shared" si="26"/>
        <v>N/A</v>
      </c>
      <c r="I62" s="12">
        <v>6.4779999999999998</v>
      </c>
      <c r="J62" s="12">
        <v>2.9620000000000002</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0.85095317599999998</v>
      </c>
      <c r="D64" s="44" t="str">
        <f t="shared" si="24"/>
        <v>N/A</v>
      </c>
      <c r="E64" s="8">
        <v>0.82700721720000003</v>
      </c>
      <c r="F64" s="44" t="str">
        <f t="shared" si="25"/>
        <v>N/A</v>
      </c>
      <c r="G64" s="8">
        <v>0.80476615110000005</v>
      </c>
      <c r="H64" s="44" t="str">
        <f t="shared" si="26"/>
        <v>N/A</v>
      </c>
      <c r="I64" s="12">
        <v>-2.81</v>
      </c>
      <c r="J64" s="12">
        <v>-2.69</v>
      </c>
      <c r="K64" s="35" t="s">
        <v>213</v>
      </c>
      <c r="L64" s="9" t="str">
        <f t="shared" si="4"/>
        <v>N/A</v>
      </c>
    </row>
    <row r="65" spans="1:12" x14ac:dyDescent="0.2">
      <c r="A65" s="3" t="s">
        <v>147</v>
      </c>
      <c r="B65" s="35" t="s">
        <v>213</v>
      </c>
      <c r="C65" s="8">
        <v>0.99484613290000001</v>
      </c>
      <c r="D65" s="44" t="str">
        <f t="shared" si="24"/>
        <v>N/A</v>
      </c>
      <c r="E65" s="8">
        <v>0.96172410149999998</v>
      </c>
      <c r="F65" s="44" t="str">
        <f t="shared" si="25"/>
        <v>N/A</v>
      </c>
      <c r="G65" s="8">
        <v>0.92311892250000005</v>
      </c>
      <c r="H65" s="44" t="str">
        <f t="shared" si="26"/>
        <v>N/A</v>
      </c>
      <c r="I65" s="12">
        <v>-3.33</v>
      </c>
      <c r="J65" s="12">
        <v>-4.01</v>
      </c>
      <c r="K65" s="35" t="s">
        <v>213</v>
      </c>
      <c r="L65" s="9" t="str">
        <f t="shared" si="4"/>
        <v>N/A</v>
      </c>
    </row>
    <row r="66" spans="1:12" x14ac:dyDescent="0.2">
      <c r="A66" s="3" t="s">
        <v>148</v>
      </c>
      <c r="B66" s="35" t="s">
        <v>213</v>
      </c>
      <c r="C66" s="8">
        <v>1.0775432345</v>
      </c>
      <c r="D66" s="44" t="str">
        <f t="shared" si="24"/>
        <v>N/A</v>
      </c>
      <c r="E66" s="8">
        <v>1.0379206578</v>
      </c>
      <c r="F66" s="44" t="str">
        <f t="shared" si="25"/>
        <v>N/A</v>
      </c>
      <c r="G66" s="8">
        <v>0.99316610829999996</v>
      </c>
      <c r="H66" s="44" t="str">
        <f t="shared" si="26"/>
        <v>N/A</v>
      </c>
      <c r="I66" s="12">
        <v>-3.68</v>
      </c>
      <c r="J66" s="12">
        <v>-4.3099999999999996</v>
      </c>
      <c r="K66" s="35" t="s">
        <v>213</v>
      </c>
      <c r="L66" s="9" t="str">
        <f t="shared" si="4"/>
        <v>N/A</v>
      </c>
    </row>
    <row r="67" spans="1:12" x14ac:dyDescent="0.2">
      <c r="A67" s="2" t="s">
        <v>961</v>
      </c>
      <c r="B67" s="48" t="s">
        <v>213</v>
      </c>
      <c r="C67" s="1">
        <v>4260</v>
      </c>
      <c r="D67" s="11" t="str">
        <f>IF($B67="N/A","N/A",IF(C67&gt;10,"No",IF(C67&lt;-10,"No","Yes")))</f>
        <v>N/A</v>
      </c>
      <c r="E67" s="1">
        <v>4286</v>
      </c>
      <c r="F67" s="11" t="str">
        <f>IF($B67="N/A","N/A",IF(E67&gt;10,"No",IF(E67&lt;-10,"No","Yes")))</f>
        <v>N/A</v>
      </c>
      <c r="G67" s="1">
        <v>4109</v>
      </c>
      <c r="H67" s="11" t="str">
        <f>IF($B67="N/A","N/A",IF(G67&gt;10,"No",IF(G67&lt;-10,"No","Yes")))</f>
        <v>N/A</v>
      </c>
      <c r="I67" s="12">
        <v>0.61029999999999995</v>
      </c>
      <c r="J67" s="12">
        <v>-4.13</v>
      </c>
      <c r="K67" s="35" t="s">
        <v>213</v>
      </c>
      <c r="L67" s="9" t="str">
        <f t="shared" si="4"/>
        <v>N/A</v>
      </c>
    </row>
    <row r="68" spans="1:12" x14ac:dyDescent="0.2">
      <c r="A68" s="3" t="s">
        <v>201</v>
      </c>
      <c r="B68" s="48" t="s">
        <v>217</v>
      </c>
      <c r="C68" s="1">
        <v>33</v>
      </c>
      <c r="D68" s="44" t="str">
        <f t="shared" ref="D68:D69" si="27">IF($B68="N/A","N/A",IF(C68&gt;0,"No",IF(C68&lt;0,"No","Yes")))</f>
        <v>No</v>
      </c>
      <c r="E68" s="1">
        <v>35</v>
      </c>
      <c r="F68" s="44" t="str">
        <f t="shared" ref="F68:F69" si="28">IF($B68="N/A","N/A",IF(E68&gt;0,"No",IF(E68&lt;0,"No","Yes")))</f>
        <v>No</v>
      </c>
      <c r="G68" s="1">
        <v>35</v>
      </c>
      <c r="H68" s="44" t="str">
        <f t="shared" ref="H68:H69" si="29">IF($B68="N/A","N/A",IF(G68&gt;0,"No",IF(G68&lt;0,"No","Yes")))</f>
        <v>No</v>
      </c>
      <c r="I68" s="12">
        <v>6.0609999999999999</v>
      </c>
      <c r="J68" s="12">
        <v>0</v>
      </c>
      <c r="K68" s="35" t="s">
        <v>213</v>
      </c>
      <c r="L68" s="9" t="str">
        <f t="shared" si="4"/>
        <v>N/A</v>
      </c>
    </row>
    <row r="69" spans="1:12" x14ac:dyDescent="0.2">
      <c r="A69" s="3" t="s">
        <v>202</v>
      </c>
      <c r="B69" s="48" t="s">
        <v>217</v>
      </c>
      <c r="C69" s="1">
        <v>648</v>
      </c>
      <c r="D69" s="44" t="str">
        <f t="shared" si="27"/>
        <v>No</v>
      </c>
      <c r="E69" s="1">
        <v>629</v>
      </c>
      <c r="F69" s="44" t="str">
        <f t="shared" si="28"/>
        <v>No</v>
      </c>
      <c r="G69" s="1">
        <v>615</v>
      </c>
      <c r="H69" s="44" t="str">
        <f t="shared" si="29"/>
        <v>No</v>
      </c>
      <c r="I69" s="12">
        <v>-2.93</v>
      </c>
      <c r="J69" s="12">
        <v>-2.23</v>
      </c>
      <c r="K69" s="35" t="s">
        <v>213</v>
      </c>
      <c r="L69" s="9" t="str">
        <f t="shared" si="4"/>
        <v>N/A</v>
      </c>
    </row>
    <row r="70" spans="1:12" x14ac:dyDescent="0.2">
      <c r="A70" s="3" t="s">
        <v>203</v>
      </c>
      <c r="B70" s="71" t="s">
        <v>213</v>
      </c>
      <c r="C70" s="13">
        <v>83.641975309000003</v>
      </c>
      <c r="D70" s="11" t="str">
        <f>IF($B70="N/A","N/A",IF(C70&gt;10,"No",IF(C70&lt;-10,"No","Yes")))</f>
        <v>N/A</v>
      </c>
      <c r="E70" s="13">
        <v>83.783783783999993</v>
      </c>
      <c r="F70" s="11" t="str">
        <f>IF($B70="N/A","N/A",IF(E70&gt;10,"No",IF(E70&lt;-10,"No","Yes")))</f>
        <v>N/A</v>
      </c>
      <c r="G70" s="13">
        <v>85.528455285000007</v>
      </c>
      <c r="H70" s="11" t="str">
        <f>IF($B70="N/A","N/A",IF(G70&gt;10,"No",IF(G70&lt;-10,"No","Yes")))</f>
        <v>N/A</v>
      </c>
      <c r="I70" s="12">
        <v>0.16950000000000001</v>
      </c>
      <c r="J70" s="12">
        <v>2.0819999999999999</v>
      </c>
      <c r="K70" s="71" t="s">
        <v>213</v>
      </c>
      <c r="L70" s="9" t="str">
        <f t="shared" si="4"/>
        <v>N/A</v>
      </c>
    </row>
    <row r="71" spans="1:12" x14ac:dyDescent="0.2">
      <c r="A71" s="2" t="s">
        <v>65</v>
      </c>
      <c r="B71" s="48" t="s">
        <v>213</v>
      </c>
      <c r="C71" s="1">
        <v>123168</v>
      </c>
      <c r="D71" s="11" t="str">
        <f>IF($B71="N/A","N/A",IF(C71&gt;10,"No",IF(C71&lt;-10,"No","Yes")))</f>
        <v>N/A</v>
      </c>
      <c r="E71" s="1">
        <v>131518</v>
      </c>
      <c r="F71" s="11" t="str">
        <f>IF($B71="N/A","N/A",IF(E71&gt;10,"No",IF(E71&lt;-10,"No","Yes")))</f>
        <v>N/A</v>
      </c>
      <c r="G71" s="1">
        <v>138268</v>
      </c>
      <c r="H71" s="11" t="str">
        <f>IF($B71="N/A","N/A",IF(G71&gt;10,"No",IF(G71&lt;-10,"No","Yes")))</f>
        <v>N/A</v>
      </c>
      <c r="I71" s="12">
        <v>6.7789999999999999</v>
      </c>
      <c r="J71" s="12">
        <v>5.1319999999999997</v>
      </c>
      <c r="K71" s="48" t="s">
        <v>740</v>
      </c>
      <c r="L71" s="9" t="str">
        <f t="shared" ref="L71:L103" si="30">IF(J71="Div by 0", "N/A", IF(K71="N/A","N/A", IF(J71&gt;VALUE(MID(K71,1,2)), "No", IF(J71&lt;-1*VALUE(MID(K71,1,2)), "No", "Yes"))))</f>
        <v>Yes</v>
      </c>
    </row>
    <row r="72" spans="1:12" x14ac:dyDescent="0.2">
      <c r="A72" s="4" t="s">
        <v>66</v>
      </c>
      <c r="B72" s="48" t="s">
        <v>213</v>
      </c>
      <c r="C72" s="1">
        <v>108831.13</v>
      </c>
      <c r="D72" s="11" t="str">
        <f>IF($B72="N/A","N/A",IF(C72&gt;10,"No",IF(C72&lt;-10,"No","Yes")))</f>
        <v>N/A</v>
      </c>
      <c r="E72" s="1">
        <v>116077.96</v>
      </c>
      <c r="F72" s="11" t="str">
        <f>IF($B72="N/A","N/A",IF(E72&gt;10,"No",IF(E72&lt;-10,"No","Yes")))</f>
        <v>N/A</v>
      </c>
      <c r="G72" s="1">
        <v>122634.31</v>
      </c>
      <c r="H72" s="11" t="str">
        <f>IF($B72="N/A","N/A",IF(G72&gt;10,"No",IF(G72&lt;-10,"No","Yes")))</f>
        <v>N/A</v>
      </c>
      <c r="I72" s="12">
        <v>6.6589999999999998</v>
      </c>
      <c r="J72" s="12">
        <v>5.6479999999999997</v>
      </c>
      <c r="K72" s="48" t="s">
        <v>741</v>
      </c>
      <c r="L72" s="9" t="str">
        <f t="shared" si="30"/>
        <v>Yes</v>
      </c>
    </row>
    <row r="73" spans="1:12" x14ac:dyDescent="0.2">
      <c r="A73" s="3" t="s">
        <v>67</v>
      </c>
      <c r="B73" s="35" t="s">
        <v>283</v>
      </c>
      <c r="C73" s="8">
        <v>88.761730667999998</v>
      </c>
      <c r="D73" s="44" t="str">
        <f>IF($B73="N/A","N/A",IF(C73&gt;=90,"Yes","No"))</f>
        <v>No</v>
      </c>
      <c r="E73" s="8">
        <v>88.996072655999996</v>
      </c>
      <c r="F73" s="44" t="str">
        <f>IF($B73="N/A","N/A",IF(E73&gt;=90,"Yes","No"))</f>
        <v>No</v>
      </c>
      <c r="G73" s="8">
        <v>91.290353345</v>
      </c>
      <c r="H73" s="44" t="str">
        <f>IF($B73="N/A","N/A",IF(G73&gt;=90,"Yes","No"))</f>
        <v>Yes</v>
      </c>
      <c r="I73" s="12">
        <v>0.26400000000000001</v>
      </c>
      <c r="J73" s="12">
        <v>2.5779999999999998</v>
      </c>
      <c r="K73" s="45" t="s">
        <v>740</v>
      </c>
      <c r="L73" s="9" t="str">
        <f t="shared" si="30"/>
        <v>Yes</v>
      </c>
    </row>
    <row r="74" spans="1:12" x14ac:dyDescent="0.2">
      <c r="A74" s="2" t="s">
        <v>962</v>
      </c>
      <c r="B74" s="35" t="s">
        <v>283</v>
      </c>
      <c r="C74" s="8">
        <v>89.351185147999999</v>
      </c>
      <c r="D74" s="44" t="str">
        <f>IF($B74="N/A","N/A",IF(C74&gt;=90,"Yes","No"))</f>
        <v>No</v>
      </c>
      <c r="E74" s="8">
        <v>89.530123313000004</v>
      </c>
      <c r="F74" s="44" t="str">
        <f>IF($B74="N/A","N/A",IF(E74&gt;=90,"Yes","No"))</f>
        <v>No</v>
      </c>
      <c r="G74" s="8">
        <v>91.857344037999994</v>
      </c>
      <c r="H74" s="44" t="str">
        <f>IF($B74="N/A","N/A",IF(G74&gt;=90,"Yes","No"))</f>
        <v>Yes</v>
      </c>
      <c r="I74" s="12">
        <v>0.20030000000000001</v>
      </c>
      <c r="J74" s="12">
        <v>2.5990000000000002</v>
      </c>
      <c r="K74" s="45" t="s">
        <v>740</v>
      </c>
      <c r="L74" s="9" t="str">
        <f t="shared" si="30"/>
        <v>Yes</v>
      </c>
    </row>
    <row r="75" spans="1:12" x14ac:dyDescent="0.2">
      <c r="A75" s="6" t="s">
        <v>963</v>
      </c>
      <c r="B75" s="48" t="s">
        <v>284</v>
      </c>
      <c r="C75" s="13">
        <v>33.331072097000003</v>
      </c>
      <c r="D75" s="44" t="str">
        <f>IF($B75="N/A","N/A",IF(C75&gt;55,"No",IF(C75&lt;30,"No","Yes")))</f>
        <v>Yes</v>
      </c>
      <c r="E75" s="13">
        <v>35.317843169</v>
      </c>
      <c r="F75" s="44" t="str">
        <f>IF($B75="N/A","N/A",IF(E75&gt;55,"No",IF(E75&lt;30,"No","Yes")))</f>
        <v>Yes</v>
      </c>
      <c r="G75" s="13">
        <v>36.541914658000003</v>
      </c>
      <c r="H75" s="44" t="str">
        <f>IF($B75="N/A","N/A",IF(G75&gt;55,"No",IF(G75&lt;30,"No","Yes")))</f>
        <v>Yes</v>
      </c>
      <c r="I75" s="12">
        <v>5.9610000000000003</v>
      </c>
      <c r="J75" s="12">
        <v>3.4660000000000002</v>
      </c>
      <c r="K75" s="48" t="s">
        <v>740</v>
      </c>
      <c r="L75" s="9" t="str">
        <f t="shared" si="30"/>
        <v>Yes</v>
      </c>
    </row>
    <row r="76" spans="1:12" ht="25.5" x14ac:dyDescent="0.2">
      <c r="A76" s="2" t="s">
        <v>964</v>
      </c>
      <c r="B76" s="48" t="s">
        <v>278</v>
      </c>
      <c r="C76" s="13">
        <v>1.4305663809</v>
      </c>
      <c r="D76" s="44" t="str">
        <f>IF($B76="N/A","N/A",IF(C76&gt;=5,"No",IF(C76&lt;0,"No","Yes")))</f>
        <v>Yes</v>
      </c>
      <c r="E76" s="13">
        <v>1.3116075366</v>
      </c>
      <c r="F76" s="44" t="str">
        <f>IF($B76="N/A","N/A",IF(E76&gt;=5,"No",IF(E76&lt;0,"No","Yes")))</f>
        <v>Yes</v>
      </c>
      <c r="G76" s="13">
        <v>1.4565915468999999</v>
      </c>
      <c r="H76" s="44" t="str">
        <f>IF($B76="N/A","N/A",IF(G76&gt;=5,"No",IF(G76&lt;0,"No","Yes")))</f>
        <v>Yes</v>
      </c>
      <c r="I76" s="12">
        <v>-8.32</v>
      </c>
      <c r="J76" s="12">
        <v>11.05</v>
      </c>
      <c r="K76" s="48" t="s">
        <v>213</v>
      </c>
      <c r="L76" s="9" t="str">
        <f t="shared" si="30"/>
        <v>N/A</v>
      </c>
    </row>
    <row r="77" spans="1:12" ht="25.5" x14ac:dyDescent="0.2">
      <c r="A77" s="2" t="s">
        <v>965</v>
      </c>
      <c r="B77" s="48" t="s">
        <v>213</v>
      </c>
      <c r="C77" s="13">
        <v>19.086126267000001</v>
      </c>
      <c r="D77" s="48" t="s">
        <v>213</v>
      </c>
      <c r="E77" s="13">
        <v>20.055809850999999</v>
      </c>
      <c r="F77" s="48" t="s">
        <v>213</v>
      </c>
      <c r="G77" s="13">
        <v>20.051638845999999</v>
      </c>
      <c r="H77" s="48" t="s">
        <v>213</v>
      </c>
      <c r="I77" s="12">
        <v>5.0810000000000004</v>
      </c>
      <c r="J77" s="12">
        <v>-2.1000000000000001E-2</v>
      </c>
      <c r="K77" s="48" t="s">
        <v>213</v>
      </c>
      <c r="L77" s="9" t="str">
        <f t="shared" si="30"/>
        <v>N/A</v>
      </c>
    </row>
    <row r="78" spans="1:12" ht="25.5" x14ac:dyDescent="0.2">
      <c r="A78" s="2" t="s">
        <v>966</v>
      </c>
      <c r="B78" s="48" t="s">
        <v>213</v>
      </c>
      <c r="C78" s="13">
        <v>48.730189660000001</v>
      </c>
      <c r="D78" s="48" t="s">
        <v>213</v>
      </c>
      <c r="E78" s="13">
        <v>47.765324898000003</v>
      </c>
      <c r="F78" s="48" t="s">
        <v>213</v>
      </c>
      <c r="G78" s="13">
        <v>47.565597246000003</v>
      </c>
      <c r="H78" s="48" t="s">
        <v>213</v>
      </c>
      <c r="I78" s="12">
        <v>-1.98</v>
      </c>
      <c r="J78" s="12">
        <v>-0.41799999999999998</v>
      </c>
      <c r="K78" s="48" t="s">
        <v>213</v>
      </c>
      <c r="L78" s="9" t="str">
        <f t="shared" si="30"/>
        <v>N/A</v>
      </c>
    </row>
    <row r="79" spans="1:12" ht="25.5" x14ac:dyDescent="0.2">
      <c r="A79" s="2" t="s">
        <v>967</v>
      </c>
      <c r="B79" s="48" t="s">
        <v>213</v>
      </c>
      <c r="C79" s="13">
        <v>9.1224993505</v>
      </c>
      <c r="D79" s="48" t="s">
        <v>213</v>
      </c>
      <c r="E79" s="13">
        <v>9.6678781612000009</v>
      </c>
      <c r="F79" s="48" t="s">
        <v>213</v>
      </c>
      <c r="G79" s="13">
        <v>10.034859837000001</v>
      </c>
      <c r="H79" s="48" t="s">
        <v>213</v>
      </c>
      <c r="I79" s="12">
        <v>5.9779999999999998</v>
      </c>
      <c r="J79" s="12">
        <v>3.7959999999999998</v>
      </c>
      <c r="K79" s="48" t="s">
        <v>213</v>
      </c>
      <c r="L79" s="9" t="str">
        <f t="shared" si="30"/>
        <v>N/A</v>
      </c>
    </row>
    <row r="80" spans="1:12" ht="25.5" x14ac:dyDescent="0.2">
      <c r="A80" s="2" t="s">
        <v>968</v>
      </c>
      <c r="B80" s="48" t="s">
        <v>213</v>
      </c>
      <c r="C80" s="13">
        <v>0</v>
      </c>
      <c r="D80" s="48" t="s">
        <v>213</v>
      </c>
      <c r="E80" s="13">
        <v>0</v>
      </c>
      <c r="F80" s="48" t="s">
        <v>213</v>
      </c>
      <c r="G80" s="13">
        <v>0</v>
      </c>
      <c r="H80" s="48" t="s">
        <v>213</v>
      </c>
      <c r="I80" s="12" t="s">
        <v>1747</v>
      </c>
      <c r="J80" s="12" t="s">
        <v>1747</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1747</v>
      </c>
      <c r="J81" s="12" t="s">
        <v>1747</v>
      </c>
      <c r="K81" s="48" t="s">
        <v>213</v>
      </c>
      <c r="L81" s="9" t="str">
        <f t="shared" si="30"/>
        <v>N/A</v>
      </c>
    </row>
    <row r="82" spans="1:12" x14ac:dyDescent="0.2">
      <c r="A82" s="2" t="s">
        <v>970</v>
      </c>
      <c r="B82" s="48" t="s">
        <v>213</v>
      </c>
      <c r="C82" s="13">
        <v>4.8031956351999998</v>
      </c>
      <c r="D82" s="48" t="s">
        <v>213</v>
      </c>
      <c r="E82" s="13">
        <v>5.3080186742000004</v>
      </c>
      <c r="F82" s="48" t="s">
        <v>213</v>
      </c>
      <c r="G82" s="13">
        <v>5.7070327190999999</v>
      </c>
      <c r="H82" s="48" t="s">
        <v>213</v>
      </c>
      <c r="I82" s="12">
        <v>10.51</v>
      </c>
      <c r="J82" s="12">
        <v>7.5170000000000003</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16.827422707</v>
      </c>
      <c r="D84" s="48" t="s">
        <v>213</v>
      </c>
      <c r="E84" s="13">
        <v>15.891360878</v>
      </c>
      <c r="F84" s="48" t="s">
        <v>213</v>
      </c>
      <c r="G84" s="13">
        <v>15.182110105</v>
      </c>
      <c r="H84" s="48" t="s">
        <v>213</v>
      </c>
      <c r="I84" s="12">
        <v>-5.56</v>
      </c>
      <c r="J84" s="12">
        <v>-4.46</v>
      </c>
      <c r="K84" s="48" t="s">
        <v>213</v>
      </c>
      <c r="L84" s="9" t="str">
        <f t="shared" si="30"/>
        <v>N/A</v>
      </c>
    </row>
    <row r="85" spans="1:12" ht="25.5" x14ac:dyDescent="0.2">
      <c r="A85" s="2" t="s">
        <v>973</v>
      </c>
      <c r="B85" s="48" t="s">
        <v>213</v>
      </c>
      <c r="C85" s="13">
        <v>0</v>
      </c>
      <c r="D85" s="48" t="s">
        <v>213</v>
      </c>
      <c r="E85" s="13">
        <v>0</v>
      </c>
      <c r="F85" s="48" t="s">
        <v>213</v>
      </c>
      <c r="G85" s="13">
        <v>2.1696993999999999E-3</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66.988178747999996</v>
      </c>
      <c r="D87" s="48" t="s">
        <v>213</v>
      </c>
      <c r="E87" s="13">
        <v>64.968293313000004</v>
      </c>
      <c r="F87" s="48" t="s">
        <v>213</v>
      </c>
      <c r="G87" s="13">
        <v>64.204298898000005</v>
      </c>
      <c r="H87" s="48" t="s">
        <v>213</v>
      </c>
      <c r="I87" s="12">
        <v>-3.02</v>
      </c>
      <c r="J87" s="12">
        <v>-1.18</v>
      </c>
      <c r="K87" s="48" t="s">
        <v>213</v>
      </c>
      <c r="L87" s="9" t="str">
        <f t="shared" si="30"/>
        <v>N/A</v>
      </c>
    </row>
    <row r="88" spans="1:12" x14ac:dyDescent="0.2">
      <c r="A88" s="2" t="s">
        <v>976</v>
      </c>
      <c r="B88" s="48" t="s">
        <v>213</v>
      </c>
      <c r="C88" s="13">
        <v>33.011821251999997</v>
      </c>
      <c r="D88" s="48" t="s">
        <v>213</v>
      </c>
      <c r="E88" s="13">
        <v>35.031706687000003</v>
      </c>
      <c r="F88" s="48" t="s">
        <v>213</v>
      </c>
      <c r="G88" s="13">
        <v>35.793531403000003</v>
      </c>
      <c r="H88" s="48" t="s">
        <v>213</v>
      </c>
      <c r="I88" s="12">
        <v>6.1189999999999998</v>
      </c>
      <c r="J88" s="12">
        <v>2.1749999999999998</v>
      </c>
      <c r="K88" s="48" t="s">
        <v>213</v>
      </c>
      <c r="L88" s="9" t="str">
        <f t="shared" si="30"/>
        <v>N/A</v>
      </c>
    </row>
    <row r="89" spans="1:12" x14ac:dyDescent="0.2">
      <c r="A89" s="6" t="s">
        <v>68</v>
      </c>
      <c r="B89" s="48" t="s">
        <v>213</v>
      </c>
      <c r="C89" s="1">
        <v>499</v>
      </c>
      <c r="D89" s="11" t="str">
        <f>IF($B89="N/A","N/A",IF(C89&gt;10,"No",IF(C89&lt;-10,"No","Yes")))</f>
        <v>N/A</v>
      </c>
      <c r="E89" s="1">
        <v>639</v>
      </c>
      <c r="F89" s="11" t="str">
        <f>IF($B89="N/A","N/A",IF(E89&gt;10,"No",IF(E89&lt;-10,"No","Yes")))</f>
        <v>N/A</v>
      </c>
      <c r="G89" s="1">
        <v>519</v>
      </c>
      <c r="H89" s="11" t="str">
        <f>IF($B89="N/A","N/A",IF(G89&gt;10,"No",IF(G89&lt;-10,"No","Yes")))</f>
        <v>N/A</v>
      </c>
      <c r="I89" s="12">
        <v>28.06</v>
      </c>
      <c r="J89" s="12">
        <v>-18.8</v>
      </c>
      <c r="K89" s="48" t="s">
        <v>740</v>
      </c>
      <c r="L89" s="9" t="str">
        <f t="shared" si="30"/>
        <v>No</v>
      </c>
    </row>
    <row r="90" spans="1:12" x14ac:dyDescent="0.2">
      <c r="A90" s="2" t="s">
        <v>109</v>
      </c>
      <c r="B90" s="48" t="s">
        <v>213</v>
      </c>
      <c r="C90" s="13">
        <v>0</v>
      </c>
      <c r="D90" s="44" t="str">
        <f>IF($B90="N/A","N/A",IF(C90&gt;10,"No",IF(C90&lt;-10,"No","Yes")))</f>
        <v>N/A</v>
      </c>
      <c r="E90" s="13">
        <v>0</v>
      </c>
      <c r="F90" s="44" t="str">
        <f>IF($B90="N/A","N/A",IF(E90&gt;10,"No",IF(E90&lt;-10,"No","Yes")))</f>
        <v>N/A</v>
      </c>
      <c r="G90" s="13">
        <v>0</v>
      </c>
      <c r="H90" s="44" t="str">
        <f>IF($B90="N/A","N/A",IF(G90&gt;10,"No",IF(G90&lt;-10,"No","Yes")))</f>
        <v>N/A</v>
      </c>
      <c r="I90" s="12" t="s">
        <v>1747</v>
      </c>
      <c r="J90" s="12" t="s">
        <v>1747</v>
      </c>
      <c r="K90" s="48" t="s">
        <v>740</v>
      </c>
      <c r="L90" s="9" t="str">
        <f t="shared" si="30"/>
        <v>N/A</v>
      </c>
    </row>
    <row r="91" spans="1:12" x14ac:dyDescent="0.2">
      <c r="A91" s="2" t="s">
        <v>110</v>
      </c>
      <c r="B91" s="48" t="s">
        <v>213</v>
      </c>
      <c r="C91" s="13">
        <v>3.0060120239999999</v>
      </c>
      <c r="D91" s="44" t="str">
        <f>IF($B91="N/A","N/A",IF(C91&gt;10,"No",IF(C91&lt;-10,"No","Yes")))</f>
        <v>N/A</v>
      </c>
      <c r="E91" s="13">
        <v>5.0078247261</v>
      </c>
      <c r="F91" s="44" t="str">
        <f>IF($B91="N/A","N/A",IF(E91&gt;10,"No",IF(E91&lt;-10,"No","Yes")))</f>
        <v>N/A</v>
      </c>
      <c r="G91" s="13">
        <v>8.0924855490999992</v>
      </c>
      <c r="H91" s="44" t="str">
        <f>IF($B91="N/A","N/A",IF(G91&gt;10,"No",IF(G91&lt;-10,"No","Yes")))</f>
        <v>N/A</v>
      </c>
      <c r="I91" s="12">
        <v>66.59</v>
      </c>
      <c r="J91" s="12">
        <v>61.6</v>
      </c>
      <c r="K91" s="48" t="s">
        <v>740</v>
      </c>
      <c r="L91" s="9" t="str">
        <f t="shared" si="30"/>
        <v>No</v>
      </c>
    </row>
    <row r="92" spans="1:12" x14ac:dyDescent="0.2">
      <c r="A92" s="4" t="s">
        <v>7</v>
      </c>
      <c r="B92" s="48" t="s">
        <v>213</v>
      </c>
      <c r="C92" s="13">
        <v>1.3363860743</v>
      </c>
      <c r="D92" s="11" t="str">
        <f>IF($B92="N/A","N/A",IF(C92&gt;10,"No",IF(C92&lt;-10,"No","Yes")))</f>
        <v>N/A</v>
      </c>
      <c r="E92" s="13">
        <v>1.4629176234000001</v>
      </c>
      <c r="F92" s="11" t="str">
        <f>IF($B92="N/A","N/A",IF(E92&gt;10,"No",IF(E92&lt;-10,"No","Yes")))</f>
        <v>N/A</v>
      </c>
      <c r="G92" s="13">
        <v>1.6345068996000001</v>
      </c>
      <c r="H92" s="11" t="str">
        <f>IF($B92="N/A","N/A",IF(G92&gt;10,"No",IF(G92&lt;-10,"No","Yes")))</f>
        <v>N/A</v>
      </c>
      <c r="I92" s="12">
        <v>9.468</v>
      </c>
      <c r="J92" s="12">
        <v>11.73</v>
      </c>
      <c r="K92" s="48" t="s">
        <v>741</v>
      </c>
      <c r="L92" s="9" t="str">
        <f t="shared" si="30"/>
        <v>Yes</v>
      </c>
    </row>
    <row r="93" spans="1:12" x14ac:dyDescent="0.2">
      <c r="A93" s="4" t="s">
        <v>180</v>
      </c>
      <c r="B93" s="48" t="s">
        <v>213</v>
      </c>
      <c r="C93" s="13">
        <v>62.383086515999999</v>
      </c>
      <c r="D93" s="11" t="str">
        <f t="shared" ref="D93:D94" si="31">IF($B93="N/A","N/A",IF(C93&gt;10,"No",IF(C93&lt;-10,"No","Yes")))</f>
        <v>N/A</v>
      </c>
      <c r="E93" s="13">
        <v>61.982390242999998</v>
      </c>
      <c r="F93" s="11" t="str">
        <f t="shared" ref="F93:F94" si="32">IF($B93="N/A","N/A",IF(E93&gt;10,"No",IF(E93&lt;-10,"No","Yes")))</f>
        <v>N/A</v>
      </c>
      <c r="G93" s="13">
        <v>61.946365030000003</v>
      </c>
      <c r="H93" s="11" t="str">
        <f t="shared" ref="H93:H94" si="33">IF($B93="N/A","N/A",IF(G93&gt;10,"No",IF(G93&lt;-10,"No","Yes")))</f>
        <v>N/A</v>
      </c>
      <c r="I93" s="12">
        <v>-0.64200000000000002</v>
      </c>
      <c r="J93" s="12">
        <v>-5.8000000000000003E-2</v>
      </c>
      <c r="K93" s="48" t="s">
        <v>740</v>
      </c>
      <c r="L93" s="9" t="str">
        <f>IF(J93="Div by 0", "N/A", IF(OR(J93="N/A",K93="N/A"),"N/A", IF(J93&gt;VALUE(MID(K93,1,2)), "No", IF(J93&lt;-1*VALUE(MID(K93,1,2)), "No", "Yes"))))</f>
        <v>Yes</v>
      </c>
    </row>
    <row r="94" spans="1:12" x14ac:dyDescent="0.2">
      <c r="A94" s="4" t="s">
        <v>181</v>
      </c>
      <c r="B94" s="48" t="s">
        <v>213</v>
      </c>
      <c r="C94" s="13">
        <v>37.616913484000001</v>
      </c>
      <c r="D94" s="11" t="str">
        <f t="shared" si="31"/>
        <v>N/A</v>
      </c>
      <c r="E94" s="13">
        <v>38.017609757000002</v>
      </c>
      <c r="F94" s="11" t="str">
        <f t="shared" si="32"/>
        <v>N/A</v>
      </c>
      <c r="G94" s="13">
        <v>38.053634969999997</v>
      </c>
      <c r="H94" s="11" t="str">
        <f t="shared" si="33"/>
        <v>N/A</v>
      </c>
      <c r="I94" s="12">
        <v>1.0649999999999999</v>
      </c>
      <c r="J94" s="12">
        <v>9.4799999999999995E-2</v>
      </c>
      <c r="K94" s="48" t="s">
        <v>740</v>
      </c>
      <c r="L94" s="9" t="str">
        <f>IF(J94="Div by 0", "N/A", IF(OR(J94="N/A",K94="N/A"),"N/A", IF(J94&gt;VALUE(MID(K94,1,2)), "No", IF(J94&lt;-1*VALUE(MID(K94,1,2)), "No", "Yes"))))</f>
        <v>Yes</v>
      </c>
    </row>
    <row r="95" spans="1:12" x14ac:dyDescent="0.2">
      <c r="A95" s="2" t="s">
        <v>8</v>
      </c>
      <c r="B95" s="48" t="s">
        <v>285</v>
      </c>
      <c r="C95" s="13">
        <v>6.7062873474</v>
      </c>
      <c r="D95" s="44" t="str">
        <f>IF($B95="N/A","N/A",IF(C95&gt;10,"No",IF(C95&lt;5,"No","Yes")))</f>
        <v>Yes</v>
      </c>
      <c r="E95" s="13">
        <v>6.3755531561999996</v>
      </c>
      <c r="F95" s="44" t="str">
        <f>IF($B95="N/A","N/A",IF(E95&gt;10,"No",IF(E95&lt;5,"No","Yes")))</f>
        <v>Yes</v>
      </c>
      <c r="G95" s="13">
        <v>6.0896230509000002</v>
      </c>
      <c r="H95" s="44" t="str">
        <f t="shared" ref="H95:H98" si="34">IF($B95="N/A","N/A",IF(G95&gt;10,"No",IF(G95&lt;5,"No","Yes")))</f>
        <v>Yes</v>
      </c>
      <c r="I95" s="12">
        <v>-4.93</v>
      </c>
      <c r="J95" s="12">
        <v>-4.4800000000000004</v>
      </c>
      <c r="K95" s="48" t="s">
        <v>741</v>
      </c>
      <c r="L95" s="9" t="str">
        <f t="shared" si="30"/>
        <v>Yes</v>
      </c>
    </row>
    <row r="96" spans="1:12" x14ac:dyDescent="0.2">
      <c r="A96" s="2" t="s">
        <v>149</v>
      </c>
      <c r="B96" s="48" t="s">
        <v>285</v>
      </c>
      <c r="C96" s="13">
        <v>5.5330930112000001</v>
      </c>
      <c r="D96" s="44" t="str">
        <f>IF($B96="N/A","N/A",IF(C96&gt;10,"No",IF(C96&lt;5,"No","Yes")))</f>
        <v>Yes</v>
      </c>
      <c r="E96" s="13">
        <v>5.3300688879000004</v>
      </c>
      <c r="F96" s="44" t="str">
        <f t="shared" ref="F96:F98" si="35">IF($B96="N/A","N/A",IF(E96&gt;10,"No",IF(E96&lt;5,"No","Yes")))</f>
        <v>Yes</v>
      </c>
      <c r="G96" s="13">
        <v>5.1855816241000001</v>
      </c>
      <c r="H96" s="44" t="str">
        <f t="shared" si="34"/>
        <v>Yes</v>
      </c>
      <c r="I96" s="12">
        <v>-3.67</v>
      </c>
      <c r="J96" s="12">
        <v>-2.71</v>
      </c>
      <c r="K96" s="48" t="s">
        <v>741</v>
      </c>
      <c r="L96" s="9" t="str">
        <f t="shared" si="30"/>
        <v>Yes</v>
      </c>
    </row>
    <row r="97" spans="1:12" x14ac:dyDescent="0.2">
      <c r="A97" s="2" t="s">
        <v>150</v>
      </c>
      <c r="B97" s="48" t="s">
        <v>285</v>
      </c>
      <c r="C97" s="13">
        <v>6.3117043388000003</v>
      </c>
      <c r="D97" s="44" t="str">
        <f>IF($B97="N/A","N/A",IF(C97&gt;10,"No",IF(C97&lt;5,"No","Yes")))</f>
        <v>Yes</v>
      </c>
      <c r="E97" s="13">
        <v>6.0235100899000003</v>
      </c>
      <c r="F97" s="44" t="str">
        <f t="shared" si="35"/>
        <v>Yes</v>
      </c>
      <c r="G97" s="13">
        <v>5.7489802413</v>
      </c>
      <c r="H97" s="44" t="str">
        <f t="shared" si="34"/>
        <v>Yes</v>
      </c>
      <c r="I97" s="12">
        <v>-4.57</v>
      </c>
      <c r="J97" s="12">
        <v>-4.5599999999999996</v>
      </c>
      <c r="K97" s="48" t="s">
        <v>741</v>
      </c>
      <c r="L97" s="9" t="str">
        <f t="shared" si="30"/>
        <v>Yes</v>
      </c>
    </row>
    <row r="98" spans="1:12" x14ac:dyDescent="0.2">
      <c r="A98" s="2" t="s">
        <v>151</v>
      </c>
      <c r="B98" s="48" t="s">
        <v>285</v>
      </c>
      <c r="C98" s="13">
        <v>6.7468823070999999</v>
      </c>
      <c r="D98" s="44" t="str">
        <f>IF($B98="N/A","N/A",IF(C98&gt;10,"No",IF(C98&lt;5,"No","Yes")))</f>
        <v>Yes</v>
      </c>
      <c r="E98" s="13">
        <v>6.4112897094000001</v>
      </c>
      <c r="F98" s="44" t="str">
        <f t="shared" si="35"/>
        <v>Yes</v>
      </c>
      <c r="G98" s="13">
        <v>6.1322938061999999</v>
      </c>
      <c r="H98" s="44" t="str">
        <f t="shared" si="34"/>
        <v>Yes</v>
      </c>
      <c r="I98" s="12">
        <v>-4.97</v>
      </c>
      <c r="J98" s="12">
        <v>-4.3499999999999996</v>
      </c>
      <c r="K98" s="48" t="s">
        <v>741</v>
      </c>
      <c r="L98" s="9" t="str">
        <f t="shared" si="30"/>
        <v>Yes</v>
      </c>
    </row>
    <row r="99" spans="1:12" x14ac:dyDescent="0.2">
      <c r="A99" s="2" t="s">
        <v>977</v>
      </c>
      <c r="B99" s="48" t="s">
        <v>213</v>
      </c>
      <c r="C99" s="1">
        <v>1923</v>
      </c>
      <c r="D99" s="11" t="str">
        <f t="shared" ref="D99:D110" si="36">IF($B99="N/A","N/A",IF(C99&gt;10,"No",IF(C99&lt;-10,"No","Yes")))</f>
        <v>N/A</v>
      </c>
      <c r="E99" s="1">
        <v>1861</v>
      </c>
      <c r="F99" s="11" t="str">
        <f t="shared" ref="F99:F110" si="37">IF($B99="N/A","N/A",IF(E99&gt;10,"No",IF(E99&lt;-10,"No","Yes")))</f>
        <v>N/A</v>
      </c>
      <c r="G99" s="1">
        <v>1773</v>
      </c>
      <c r="H99" s="11" t="str">
        <f t="shared" ref="H99:H110" si="38">IF($B99="N/A","N/A",IF(G99&gt;10,"No",IF(G99&lt;-10,"No","Yes")))</f>
        <v>N/A</v>
      </c>
      <c r="I99" s="12">
        <v>-3.22</v>
      </c>
      <c r="J99" s="12">
        <v>-4.7300000000000004</v>
      </c>
      <c r="K99" s="45" t="s">
        <v>740</v>
      </c>
      <c r="L99" s="9" t="str">
        <f t="shared" si="30"/>
        <v>Yes</v>
      </c>
    </row>
    <row r="100" spans="1:12" x14ac:dyDescent="0.2">
      <c r="A100" s="2" t="s">
        <v>978</v>
      </c>
      <c r="B100" s="48" t="s">
        <v>213</v>
      </c>
      <c r="C100" s="1">
        <v>703</v>
      </c>
      <c r="D100" s="11" t="str">
        <f t="shared" si="36"/>
        <v>N/A</v>
      </c>
      <c r="E100" s="1">
        <v>686</v>
      </c>
      <c r="F100" s="11" t="str">
        <f t="shared" si="37"/>
        <v>N/A</v>
      </c>
      <c r="G100" s="1">
        <v>669</v>
      </c>
      <c r="H100" s="11" t="str">
        <f t="shared" si="38"/>
        <v>N/A</v>
      </c>
      <c r="I100" s="12">
        <v>-2.42</v>
      </c>
      <c r="J100" s="12">
        <v>-2.48</v>
      </c>
      <c r="K100" s="45" t="s">
        <v>740</v>
      </c>
      <c r="L100" s="9" t="str">
        <f t="shared" si="30"/>
        <v>Yes</v>
      </c>
    </row>
    <row r="101" spans="1:12" x14ac:dyDescent="0.2">
      <c r="A101" s="2" t="s">
        <v>1</v>
      </c>
      <c r="B101" s="48" t="s">
        <v>213</v>
      </c>
      <c r="C101" s="13">
        <v>99.908255390999997</v>
      </c>
      <c r="D101" s="11" t="str">
        <f t="shared" si="36"/>
        <v>N/A</v>
      </c>
      <c r="E101" s="13">
        <v>99.849450265000002</v>
      </c>
      <c r="F101" s="11" t="str">
        <f t="shared" si="37"/>
        <v>N/A</v>
      </c>
      <c r="G101" s="13">
        <v>99.849567507000003</v>
      </c>
      <c r="H101" s="11" t="str">
        <f t="shared" si="38"/>
        <v>N/A</v>
      </c>
      <c r="I101" s="12">
        <v>-5.8999999999999997E-2</v>
      </c>
      <c r="J101" s="12">
        <v>1E-4</v>
      </c>
      <c r="K101" s="48" t="s">
        <v>741</v>
      </c>
      <c r="L101" s="9" t="str">
        <f t="shared" si="30"/>
        <v>Yes</v>
      </c>
    </row>
    <row r="102" spans="1:12" x14ac:dyDescent="0.2">
      <c r="A102" s="2" t="s">
        <v>69</v>
      </c>
      <c r="B102" s="48" t="s">
        <v>213</v>
      </c>
      <c r="C102" s="13">
        <v>99.438462475999998</v>
      </c>
      <c r="D102" s="11" t="str">
        <f t="shared" si="36"/>
        <v>N/A</v>
      </c>
      <c r="E102" s="13">
        <v>99.233932378999995</v>
      </c>
      <c r="F102" s="11" t="str">
        <f t="shared" si="37"/>
        <v>N/A</v>
      </c>
      <c r="G102" s="13">
        <v>99.361147326999998</v>
      </c>
      <c r="H102" s="11" t="str">
        <f t="shared" si="38"/>
        <v>N/A</v>
      </c>
      <c r="I102" s="12">
        <v>-0.20599999999999999</v>
      </c>
      <c r="J102" s="12">
        <v>0.12820000000000001</v>
      </c>
      <c r="K102" s="48" t="s">
        <v>741</v>
      </c>
      <c r="L102" s="9" t="str">
        <f t="shared" si="30"/>
        <v>Yes</v>
      </c>
    </row>
    <row r="103" spans="1:12" x14ac:dyDescent="0.2">
      <c r="A103" s="4" t="s">
        <v>70</v>
      </c>
      <c r="B103" s="48" t="s">
        <v>213</v>
      </c>
      <c r="C103" s="1">
        <v>115803</v>
      </c>
      <c r="D103" s="11" t="str">
        <f t="shared" si="36"/>
        <v>N/A</v>
      </c>
      <c r="E103" s="1">
        <v>123243</v>
      </c>
      <c r="F103" s="11" t="str">
        <f t="shared" si="37"/>
        <v>N/A</v>
      </c>
      <c r="G103" s="1">
        <v>129672</v>
      </c>
      <c r="H103" s="11" t="str">
        <f t="shared" si="38"/>
        <v>N/A</v>
      </c>
      <c r="I103" s="12">
        <v>6.4249999999999998</v>
      </c>
      <c r="J103" s="12">
        <v>5.2169999999999996</v>
      </c>
      <c r="K103" s="48" t="s">
        <v>740</v>
      </c>
      <c r="L103" s="9" t="str">
        <f t="shared" si="30"/>
        <v>Yes</v>
      </c>
    </row>
    <row r="104" spans="1:12" x14ac:dyDescent="0.2">
      <c r="A104" s="2" t="s">
        <v>692</v>
      </c>
      <c r="B104" s="48" t="s">
        <v>213</v>
      </c>
      <c r="C104" s="13">
        <v>1.5353660958999999</v>
      </c>
      <c r="D104" s="11" t="str">
        <f t="shared" si="36"/>
        <v>N/A</v>
      </c>
      <c r="E104" s="13">
        <v>1.5238187969999999</v>
      </c>
      <c r="F104" s="11" t="str">
        <f t="shared" si="37"/>
        <v>N/A</v>
      </c>
      <c r="G104" s="13">
        <v>1.4521253624999999</v>
      </c>
      <c r="H104" s="11" t="str">
        <f t="shared" si="38"/>
        <v>N/A</v>
      </c>
      <c r="I104" s="12">
        <v>-0.752</v>
      </c>
      <c r="J104" s="12">
        <v>-4.7</v>
      </c>
      <c r="K104" s="48" t="s">
        <v>741</v>
      </c>
      <c r="L104" s="9" t="str">
        <f t="shared" ref="L104:L110" si="39">IF(J104="Div by 0", "N/A", IF(K104="N/A","N/A", IF(J104&gt;VALUE(MID(K104,1,2)), "No", IF(J104&lt;-1*VALUE(MID(K104,1,2)), "No", "Yes"))))</f>
        <v>Yes</v>
      </c>
    </row>
    <row r="105" spans="1:12" x14ac:dyDescent="0.2">
      <c r="A105" s="2" t="s">
        <v>691</v>
      </c>
      <c r="B105" s="48" t="s">
        <v>213</v>
      </c>
      <c r="C105" s="13">
        <v>0.1657988135</v>
      </c>
      <c r="D105" s="11" t="str">
        <f t="shared" si="36"/>
        <v>N/A</v>
      </c>
      <c r="E105" s="13">
        <v>0.2734435221</v>
      </c>
      <c r="F105" s="11" t="str">
        <f t="shared" si="37"/>
        <v>N/A</v>
      </c>
      <c r="G105" s="13">
        <v>0.2891911901</v>
      </c>
      <c r="H105" s="11" t="str">
        <f t="shared" si="38"/>
        <v>N/A</v>
      </c>
      <c r="I105" s="12">
        <v>64.92</v>
      </c>
      <c r="J105" s="12">
        <v>5.7590000000000003</v>
      </c>
      <c r="K105" s="48" t="s">
        <v>741</v>
      </c>
      <c r="L105" s="9" t="str">
        <f t="shared" si="39"/>
        <v>Yes</v>
      </c>
    </row>
    <row r="106" spans="1:12" x14ac:dyDescent="0.2">
      <c r="A106" s="2" t="s">
        <v>690</v>
      </c>
      <c r="B106" s="48" t="s">
        <v>213</v>
      </c>
      <c r="C106" s="13">
        <v>98.298835091000001</v>
      </c>
      <c r="D106" s="11" t="str">
        <f t="shared" si="36"/>
        <v>N/A</v>
      </c>
      <c r="E106" s="13">
        <v>98.202737681000002</v>
      </c>
      <c r="F106" s="11" t="str">
        <f t="shared" si="37"/>
        <v>N/A</v>
      </c>
      <c r="G106" s="13">
        <v>98.258683446999996</v>
      </c>
      <c r="H106" s="11" t="str">
        <f t="shared" si="38"/>
        <v>N/A</v>
      </c>
      <c r="I106" s="12">
        <v>-9.8000000000000004E-2</v>
      </c>
      <c r="J106" s="12">
        <v>5.7000000000000002E-2</v>
      </c>
      <c r="K106" s="48" t="s">
        <v>741</v>
      </c>
      <c r="L106" s="9" t="str">
        <f t="shared" si="39"/>
        <v>Yes</v>
      </c>
    </row>
    <row r="107" spans="1:12" ht="25.5" x14ac:dyDescent="0.2">
      <c r="A107" s="4" t="s">
        <v>979</v>
      </c>
      <c r="B107" s="48" t="s">
        <v>213</v>
      </c>
      <c r="C107" s="13">
        <v>46.167023901999997</v>
      </c>
      <c r="D107" s="11" t="str">
        <f t="shared" si="36"/>
        <v>N/A</v>
      </c>
      <c r="E107" s="13">
        <v>45.287337094999998</v>
      </c>
      <c r="F107" s="11" t="str">
        <f t="shared" si="37"/>
        <v>N/A</v>
      </c>
      <c r="G107" s="13">
        <v>45.410362483999997</v>
      </c>
      <c r="H107" s="11" t="str">
        <f t="shared" si="38"/>
        <v>N/A</v>
      </c>
      <c r="I107" s="12">
        <v>-1.91</v>
      </c>
      <c r="J107" s="12">
        <v>0.2717</v>
      </c>
      <c r="K107" s="48" t="s">
        <v>741</v>
      </c>
      <c r="L107" s="9" t="str">
        <f t="shared" si="39"/>
        <v>Yes</v>
      </c>
    </row>
    <row r="108" spans="1:12" ht="25.5" x14ac:dyDescent="0.2">
      <c r="A108" s="4" t="s">
        <v>980</v>
      </c>
      <c r="B108" s="48" t="s">
        <v>213</v>
      </c>
      <c r="C108" s="13">
        <v>51.912022602999997</v>
      </c>
      <c r="D108" s="11" t="str">
        <f t="shared" si="36"/>
        <v>N/A</v>
      </c>
      <c r="E108" s="13">
        <v>52.831551574999999</v>
      </c>
      <c r="F108" s="11" t="str">
        <f t="shared" si="37"/>
        <v>N/A</v>
      </c>
      <c r="G108" s="13">
        <v>52.79963549</v>
      </c>
      <c r="H108" s="11" t="str">
        <f t="shared" si="38"/>
        <v>N/A</v>
      </c>
      <c r="I108" s="12">
        <v>1.7709999999999999</v>
      </c>
      <c r="J108" s="12">
        <v>-0.06</v>
      </c>
      <c r="K108" s="48" t="s">
        <v>741</v>
      </c>
      <c r="L108" s="9" t="str">
        <f t="shared" si="39"/>
        <v>Yes</v>
      </c>
    </row>
    <row r="109" spans="1:12" ht="25.5" x14ac:dyDescent="0.2">
      <c r="A109" s="4" t="s">
        <v>981</v>
      </c>
      <c r="B109" s="48" t="s">
        <v>213</v>
      </c>
      <c r="C109" s="13">
        <v>0.8792868277</v>
      </c>
      <c r="D109" s="11" t="str">
        <f t="shared" si="36"/>
        <v>N/A</v>
      </c>
      <c r="E109" s="13">
        <v>0.86984291120000001</v>
      </c>
      <c r="F109" s="11" t="str">
        <f t="shared" si="37"/>
        <v>N/A</v>
      </c>
      <c r="G109" s="13">
        <v>0.81508375040000003</v>
      </c>
      <c r="H109" s="11" t="str">
        <f t="shared" si="38"/>
        <v>N/A</v>
      </c>
      <c r="I109" s="12">
        <v>-1.07</v>
      </c>
      <c r="J109" s="12">
        <v>-6.3</v>
      </c>
      <c r="K109" s="48" t="s">
        <v>741</v>
      </c>
      <c r="L109" s="9" t="str">
        <f t="shared" si="39"/>
        <v>Yes</v>
      </c>
    </row>
    <row r="110" spans="1:12" ht="25.5" x14ac:dyDescent="0.2">
      <c r="A110" s="4" t="s">
        <v>982</v>
      </c>
      <c r="B110" s="48" t="s">
        <v>213</v>
      </c>
      <c r="C110" s="13">
        <v>1.0416666667000001</v>
      </c>
      <c r="D110" s="11" t="str">
        <f t="shared" si="36"/>
        <v>N/A</v>
      </c>
      <c r="E110" s="13">
        <v>1.0112684194999999</v>
      </c>
      <c r="F110" s="11" t="str">
        <f t="shared" si="37"/>
        <v>N/A</v>
      </c>
      <c r="G110" s="13">
        <v>0.97491827470000003</v>
      </c>
      <c r="H110" s="11" t="str">
        <f t="shared" si="38"/>
        <v>N/A</v>
      </c>
      <c r="I110" s="12">
        <v>-2.92</v>
      </c>
      <c r="J110" s="12">
        <v>-3.59</v>
      </c>
      <c r="K110" s="48" t="s">
        <v>741</v>
      </c>
      <c r="L110" s="9" t="str">
        <f t="shared" si="39"/>
        <v>Yes</v>
      </c>
    </row>
    <row r="111" spans="1:12" x14ac:dyDescent="0.2">
      <c r="A111" s="2" t="s">
        <v>983</v>
      </c>
      <c r="B111" s="48" t="s">
        <v>286</v>
      </c>
      <c r="C111" s="13">
        <v>99.174872532999998</v>
      </c>
      <c r="D111" s="44" t="str">
        <f>IF($B111="N/A","N/A",IF(C111&gt;=99,"Yes","No"))</f>
        <v>Yes</v>
      </c>
      <c r="E111" s="13">
        <v>99.032788710000005</v>
      </c>
      <c r="F111" s="44" t="str">
        <f>IF($B111="N/A","N/A",IF(E111&gt;=99,"Yes","No"))</f>
        <v>Yes</v>
      </c>
      <c r="G111" s="13">
        <v>98.919127117000002</v>
      </c>
      <c r="H111" s="44" t="str">
        <f>IF($B111="N/A","N/A",IF(G111&gt;=99,"Yes","No"))</f>
        <v>No</v>
      </c>
      <c r="I111" s="12">
        <v>-0.14299999999999999</v>
      </c>
      <c r="J111" s="12">
        <v>-0.115</v>
      </c>
      <c r="K111" s="48" t="s">
        <v>740</v>
      </c>
      <c r="L111" s="9" t="str">
        <f t="shared" ref="L111:L145" si="40">IF(J111="Div by 0", "N/A", IF(K111="N/A","N/A", IF(J111&gt;VALUE(MID(K111,1,2)), "No", IF(J111&lt;-1*VALUE(MID(K111,1,2)), "No", "Yes"))))</f>
        <v>Yes</v>
      </c>
    </row>
    <row r="112" spans="1:12" x14ac:dyDescent="0.2">
      <c r="A112" s="2" t="s">
        <v>984</v>
      </c>
      <c r="B112" s="48" t="s">
        <v>213</v>
      </c>
      <c r="C112" s="13">
        <v>8.1404499000000009E-3</v>
      </c>
      <c r="D112" s="44" t="str">
        <f>IF($B112="N/A","N/A",IF(C112&gt;10,"No",IF(C112&lt;-10,"No","Yes")))</f>
        <v>N/A</v>
      </c>
      <c r="E112" s="13">
        <v>6.0299083000000002E-3</v>
      </c>
      <c r="F112" s="44" t="str">
        <f>IF($B112="N/A","N/A",IF(E112&gt;10,"No",IF(E112&lt;-10,"No","Yes")))</f>
        <v>N/A</v>
      </c>
      <c r="G112" s="13">
        <v>1.07602811E-2</v>
      </c>
      <c r="H112" s="44" t="str">
        <f>IF($B112="N/A","N/A",IF(G112&gt;10,"No",IF(G112&lt;-10,"No","Yes")))</f>
        <v>N/A</v>
      </c>
      <c r="I112" s="12">
        <v>-25.9</v>
      </c>
      <c r="J112" s="12">
        <v>78.45</v>
      </c>
      <c r="K112" s="48" t="s">
        <v>740</v>
      </c>
      <c r="L112" s="9" t="str">
        <f t="shared" si="40"/>
        <v>No</v>
      </c>
    </row>
    <row r="113" spans="1:12" x14ac:dyDescent="0.2">
      <c r="A113" s="3" t="s">
        <v>985</v>
      </c>
      <c r="B113" s="48" t="s">
        <v>280</v>
      </c>
      <c r="C113" s="8">
        <v>98.992641255999999</v>
      </c>
      <c r="D113" s="44" t="str">
        <f>IF($B113="N/A","N/A",IF(C113&gt;=98,"Yes","No"))</f>
        <v>Yes</v>
      </c>
      <c r="E113" s="8">
        <v>98.675372827999993</v>
      </c>
      <c r="F113" s="44" t="str">
        <f>IF($B113="N/A","N/A",IF(E113&gt;=98,"Yes","No"))</f>
        <v>Yes</v>
      </c>
      <c r="G113" s="8">
        <v>98.614737683000001</v>
      </c>
      <c r="H113" s="44" t="str">
        <f>IF($B113="N/A","N/A",IF(G113&gt;=98,"Yes","No"))</f>
        <v>Yes</v>
      </c>
      <c r="I113" s="12">
        <v>-0.32</v>
      </c>
      <c r="J113" s="12">
        <v>-6.0999999999999999E-2</v>
      </c>
      <c r="K113" s="45" t="s">
        <v>740</v>
      </c>
      <c r="L113" s="9" t="str">
        <f t="shared" si="40"/>
        <v>Yes</v>
      </c>
    </row>
    <row r="114" spans="1:12" x14ac:dyDescent="0.2">
      <c r="A114" s="3" t="s">
        <v>986</v>
      </c>
      <c r="B114" s="48" t="s">
        <v>287</v>
      </c>
      <c r="C114" s="8">
        <v>98.735510693999998</v>
      </c>
      <c r="D114" s="44" t="str">
        <f>IF($B114="N/A","N/A",IF(C114&gt;=80,"Yes","No"))</f>
        <v>Yes</v>
      </c>
      <c r="E114" s="8">
        <v>99.037357645</v>
      </c>
      <c r="F114" s="44" t="str">
        <f>IF($B114="N/A","N/A",IF(E114&gt;=80,"Yes","No"))</f>
        <v>Yes</v>
      </c>
      <c r="G114" s="8">
        <v>99.186777648000003</v>
      </c>
      <c r="H114" s="44" t="str">
        <f>IF($B114="N/A","N/A",IF(G114&gt;=80,"Yes","No"))</f>
        <v>Yes</v>
      </c>
      <c r="I114" s="12">
        <v>0.30570000000000003</v>
      </c>
      <c r="J114" s="12">
        <v>0.15090000000000001</v>
      </c>
      <c r="K114" s="45" t="s">
        <v>740</v>
      </c>
      <c r="L114" s="9" t="str">
        <f t="shared" si="40"/>
        <v>Yes</v>
      </c>
    </row>
    <row r="115" spans="1:12" ht="25.5" x14ac:dyDescent="0.2">
      <c r="A115" s="2" t="s">
        <v>987</v>
      </c>
      <c r="B115" s="48" t="s">
        <v>288</v>
      </c>
      <c r="C115" s="13">
        <v>99.407479821999999</v>
      </c>
      <c r="D115" s="44" t="str">
        <f>IF($B115="N/A","N/A",IF(C115&gt;=100,"Yes","No"))</f>
        <v>No</v>
      </c>
      <c r="E115" s="13">
        <v>99.485194141999997</v>
      </c>
      <c r="F115" s="44" t="str">
        <f t="shared" ref="F115:F116" si="41">IF($B115="N/A","N/A",IF(E115&gt;=100,"Yes","No"))</f>
        <v>No</v>
      </c>
      <c r="G115" s="13">
        <v>99.143621608999993</v>
      </c>
      <c r="H115" s="44" t="str">
        <f t="shared" ref="H115:H116" si="42">IF($B115="N/A","N/A",IF(G115&gt;=100,"Yes","No"))</f>
        <v>No</v>
      </c>
      <c r="I115" s="12">
        <v>7.8200000000000006E-2</v>
      </c>
      <c r="J115" s="12">
        <v>-0.34300000000000003</v>
      </c>
      <c r="K115" s="45" t="s">
        <v>739</v>
      </c>
      <c r="L115" s="9" t="str">
        <f t="shared" si="40"/>
        <v>Yes</v>
      </c>
    </row>
    <row r="116" spans="1:12" ht="25.5" x14ac:dyDescent="0.2">
      <c r="A116" s="3" t="s">
        <v>988</v>
      </c>
      <c r="B116" s="48" t="s">
        <v>288</v>
      </c>
      <c r="C116" s="13">
        <v>94.993779989000004</v>
      </c>
      <c r="D116" s="44" t="str">
        <f>IF($B116="N/A","N/A",IF(C116&gt;=100,"Yes","No"))</f>
        <v>No</v>
      </c>
      <c r="E116" s="13">
        <v>95.165849015000006</v>
      </c>
      <c r="F116" s="44" t="str">
        <f t="shared" si="41"/>
        <v>No</v>
      </c>
      <c r="G116" s="13">
        <v>94.916938630000004</v>
      </c>
      <c r="H116" s="44" t="str">
        <f t="shared" si="42"/>
        <v>No</v>
      </c>
      <c r="I116" s="12">
        <v>0.18110000000000001</v>
      </c>
      <c r="J116" s="12">
        <v>-0.26200000000000001</v>
      </c>
      <c r="K116" s="45" t="s">
        <v>739</v>
      </c>
      <c r="L116" s="9" t="str">
        <f t="shared" si="40"/>
        <v>Yes</v>
      </c>
    </row>
    <row r="117" spans="1:12" ht="25.5" x14ac:dyDescent="0.2">
      <c r="A117" s="2" t="s">
        <v>989</v>
      </c>
      <c r="B117" s="48" t="s">
        <v>213</v>
      </c>
      <c r="C117" s="13">
        <v>9.1612463742999992</v>
      </c>
      <c r="D117" s="36" t="s">
        <v>742</v>
      </c>
      <c r="E117" s="13">
        <v>9.7599892473000001</v>
      </c>
      <c r="F117" s="36" t="s">
        <v>742</v>
      </c>
      <c r="G117" s="13">
        <v>10.869135206999999</v>
      </c>
      <c r="H117" s="44" t="str">
        <f>IF($B117="N/A","N/A",IF(G117&lt;100,"No",IF(G117=100,"No","Yes")))</f>
        <v>N/A</v>
      </c>
      <c r="I117" s="12">
        <v>6.5359999999999996</v>
      </c>
      <c r="J117" s="12">
        <v>11.36</v>
      </c>
      <c r="K117" s="45" t="s">
        <v>739</v>
      </c>
      <c r="L117" s="9" t="str">
        <f t="shared" si="40"/>
        <v>Yes</v>
      </c>
    </row>
    <row r="118" spans="1:12" ht="25.5" x14ac:dyDescent="0.2">
      <c r="A118" s="2" t="s">
        <v>990</v>
      </c>
      <c r="B118" s="35" t="s">
        <v>213</v>
      </c>
      <c r="C118" s="13">
        <v>7.2850055877999997</v>
      </c>
      <c r="D118" s="44" t="str">
        <f>IF($B118="N/A","N/A",IF(C118&gt;10,"No",IF(C118&lt;-10,"No","Yes")))</f>
        <v>N/A</v>
      </c>
      <c r="E118" s="13">
        <v>8.0418775600999997</v>
      </c>
      <c r="F118" s="44" t="str">
        <f>IF($B118="N/A","N/A",IF(E118&gt;10,"No",IF(E118&lt;-10,"No","Yes")))</f>
        <v>N/A</v>
      </c>
      <c r="G118" s="13">
        <v>9.0165300526000003</v>
      </c>
      <c r="H118" s="44" t="str">
        <f>IF($B118="N/A","N/A",IF(G118&gt;10,"No",IF(G118&lt;-10,"No","Yes")))</f>
        <v>N/A</v>
      </c>
      <c r="I118" s="12">
        <v>10.39</v>
      </c>
      <c r="J118" s="12">
        <v>12.12</v>
      </c>
      <c r="K118" s="45" t="s">
        <v>739</v>
      </c>
      <c r="L118" s="9" t="str">
        <f>IF(J118="Div by 0", "N/A", IF(OR(J118="N/A",K118="N/A"),"N/A", IF(J118&gt;VALUE(MID(K118,1,2)), "No", IF(J118&lt;-1*VALUE(MID(K118,1,2)), "No", "Yes"))))</f>
        <v>Yes</v>
      </c>
    </row>
    <row r="119" spans="1:12" x14ac:dyDescent="0.2">
      <c r="A119" s="7" t="s">
        <v>100</v>
      </c>
      <c r="B119" s="35" t="s">
        <v>213</v>
      </c>
      <c r="C119" s="36">
        <v>77079</v>
      </c>
      <c r="D119" s="44" t="str">
        <f t="shared" ref="D119:D145" si="43">IF($B119="N/A","N/A",IF(C119&gt;10,"No",IF(C119&lt;-10,"No","Yes")))</f>
        <v>N/A</v>
      </c>
      <c r="E119" s="36">
        <v>80851</v>
      </c>
      <c r="F119" s="44" t="str">
        <f t="shared" ref="F119:F145" si="44">IF($B119="N/A","N/A",IF(E119&gt;10,"No",IF(E119&lt;-10,"No","Yes")))</f>
        <v>N/A</v>
      </c>
      <c r="G119" s="36">
        <v>83081</v>
      </c>
      <c r="H119" s="44" t="str">
        <f t="shared" ref="H119:H145" si="45">IF($B119="N/A","N/A",IF(G119&gt;10,"No",IF(G119&lt;-10,"No","Yes")))</f>
        <v>N/A</v>
      </c>
      <c r="I119" s="12">
        <v>4.8940000000000001</v>
      </c>
      <c r="J119" s="12">
        <v>2.758</v>
      </c>
      <c r="K119" s="45" t="s">
        <v>740</v>
      </c>
      <c r="L119" s="9" t="str">
        <f t="shared" si="40"/>
        <v>Yes</v>
      </c>
    </row>
    <row r="120" spans="1:12" x14ac:dyDescent="0.2">
      <c r="A120" s="2" t="s">
        <v>991</v>
      </c>
      <c r="B120" s="35" t="s">
        <v>213</v>
      </c>
      <c r="C120" s="36">
        <v>28744</v>
      </c>
      <c r="D120" s="44" t="str">
        <f t="shared" si="43"/>
        <v>N/A</v>
      </c>
      <c r="E120" s="36">
        <v>28272</v>
      </c>
      <c r="F120" s="44" t="str">
        <f t="shared" si="44"/>
        <v>N/A</v>
      </c>
      <c r="G120" s="36">
        <v>28326</v>
      </c>
      <c r="H120" s="44" t="str">
        <f t="shared" si="45"/>
        <v>N/A</v>
      </c>
      <c r="I120" s="12">
        <v>-1.64</v>
      </c>
      <c r="J120" s="12">
        <v>0.191</v>
      </c>
      <c r="K120" s="45" t="s">
        <v>740</v>
      </c>
      <c r="L120" s="9" t="str">
        <f t="shared" si="40"/>
        <v>Yes</v>
      </c>
    </row>
    <row r="121" spans="1:12" x14ac:dyDescent="0.2">
      <c r="A121" s="2" t="s">
        <v>992</v>
      </c>
      <c r="B121" s="35" t="s">
        <v>213</v>
      </c>
      <c r="C121" s="36">
        <v>22339</v>
      </c>
      <c r="D121" s="44" t="str">
        <f t="shared" si="43"/>
        <v>N/A</v>
      </c>
      <c r="E121" s="36">
        <v>23510</v>
      </c>
      <c r="F121" s="44" t="str">
        <f t="shared" si="44"/>
        <v>N/A</v>
      </c>
      <c r="G121" s="36">
        <v>23676</v>
      </c>
      <c r="H121" s="44" t="str">
        <f t="shared" si="45"/>
        <v>N/A</v>
      </c>
      <c r="I121" s="12">
        <v>5.242</v>
      </c>
      <c r="J121" s="12">
        <v>0.70609999999999995</v>
      </c>
      <c r="K121" s="45" t="s">
        <v>740</v>
      </c>
      <c r="L121" s="9" t="str">
        <f t="shared" si="40"/>
        <v>Yes</v>
      </c>
    </row>
    <row r="122" spans="1:12" x14ac:dyDescent="0.2">
      <c r="A122" s="2" t="s">
        <v>993</v>
      </c>
      <c r="B122" s="35" t="s">
        <v>213</v>
      </c>
      <c r="C122" s="36">
        <v>23895</v>
      </c>
      <c r="D122" s="44" t="str">
        <f t="shared" si="43"/>
        <v>N/A</v>
      </c>
      <c r="E122" s="36">
        <v>26791</v>
      </c>
      <c r="F122" s="44" t="str">
        <f t="shared" si="44"/>
        <v>N/A</v>
      </c>
      <c r="G122" s="36">
        <v>28627</v>
      </c>
      <c r="H122" s="44" t="str">
        <f t="shared" si="45"/>
        <v>N/A</v>
      </c>
      <c r="I122" s="12">
        <v>12.12</v>
      </c>
      <c r="J122" s="12">
        <v>6.8529999999999998</v>
      </c>
      <c r="K122" s="45" t="s">
        <v>740</v>
      </c>
      <c r="L122" s="9" t="str">
        <f t="shared" si="40"/>
        <v>Yes</v>
      </c>
    </row>
    <row r="123" spans="1:12" x14ac:dyDescent="0.2">
      <c r="A123" s="2" t="s">
        <v>994</v>
      </c>
      <c r="B123" s="35" t="s">
        <v>213</v>
      </c>
      <c r="C123" s="36">
        <v>2101</v>
      </c>
      <c r="D123" s="44" t="str">
        <f t="shared" si="43"/>
        <v>N/A</v>
      </c>
      <c r="E123" s="36">
        <v>2278</v>
      </c>
      <c r="F123" s="44" t="str">
        <f t="shared" si="44"/>
        <v>N/A</v>
      </c>
      <c r="G123" s="36">
        <v>2449</v>
      </c>
      <c r="H123" s="44" t="str">
        <f t="shared" si="45"/>
        <v>N/A</v>
      </c>
      <c r="I123" s="12">
        <v>8.4250000000000007</v>
      </c>
      <c r="J123" s="12">
        <v>7.5069999999999997</v>
      </c>
      <c r="K123" s="45" t="s">
        <v>740</v>
      </c>
      <c r="L123" s="9" t="str">
        <f t="shared" si="40"/>
        <v>Yes</v>
      </c>
    </row>
    <row r="124" spans="1:12" x14ac:dyDescent="0.2">
      <c r="A124" s="2" t="s">
        <v>995</v>
      </c>
      <c r="B124" s="35" t="s">
        <v>213</v>
      </c>
      <c r="C124" s="36">
        <v>0</v>
      </c>
      <c r="D124" s="44" t="str">
        <f t="shared" si="43"/>
        <v>N/A</v>
      </c>
      <c r="E124" s="36">
        <v>0</v>
      </c>
      <c r="F124" s="44" t="str">
        <f t="shared" si="44"/>
        <v>N/A</v>
      </c>
      <c r="G124" s="36">
        <v>11</v>
      </c>
      <c r="H124" s="44" t="str">
        <f t="shared" si="45"/>
        <v>N/A</v>
      </c>
      <c r="I124" s="12" t="s">
        <v>1747</v>
      </c>
      <c r="J124" s="12" t="s">
        <v>1747</v>
      </c>
      <c r="K124" s="45" t="s">
        <v>740</v>
      </c>
      <c r="L124" s="9" t="str">
        <f t="shared" si="40"/>
        <v>N/A</v>
      </c>
    </row>
    <row r="125" spans="1:12" x14ac:dyDescent="0.2">
      <c r="A125" s="7" t="s">
        <v>101</v>
      </c>
      <c r="B125" s="35" t="s">
        <v>213</v>
      </c>
      <c r="C125" s="36">
        <v>147412</v>
      </c>
      <c r="D125" s="44" t="str">
        <f t="shared" si="43"/>
        <v>N/A</v>
      </c>
      <c r="E125" s="36">
        <v>149256</v>
      </c>
      <c r="F125" s="44" t="str">
        <f t="shared" si="44"/>
        <v>N/A</v>
      </c>
      <c r="G125" s="36">
        <v>148695</v>
      </c>
      <c r="H125" s="44" t="str">
        <f t="shared" si="45"/>
        <v>N/A</v>
      </c>
      <c r="I125" s="12">
        <v>1.2509999999999999</v>
      </c>
      <c r="J125" s="12">
        <v>-0.376</v>
      </c>
      <c r="K125" s="45" t="s">
        <v>740</v>
      </c>
      <c r="L125" s="9" t="str">
        <f t="shared" si="40"/>
        <v>Yes</v>
      </c>
    </row>
    <row r="126" spans="1:12" x14ac:dyDescent="0.2">
      <c r="A126" s="2" t="s">
        <v>996</v>
      </c>
      <c r="B126" s="35" t="s">
        <v>213</v>
      </c>
      <c r="C126" s="36">
        <v>101658</v>
      </c>
      <c r="D126" s="44" t="str">
        <f t="shared" si="43"/>
        <v>N/A</v>
      </c>
      <c r="E126" s="36">
        <v>103223</v>
      </c>
      <c r="F126" s="44" t="str">
        <f t="shared" si="44"/>
        <v>N/A</v>
      </c>
      <c r="G126" s="36">
        <v>104663</v>
      </c>
      <c r="H126" s="44" t="str">
        <f t="shared" si="45"/>
        <v>N/A</v>
      </c>
      <c r="I126" s="12">
        <v>1.5389999999999999</v>
      </c>
      <c r="J126" s="12">
        <v>1.395</v>
      </c>
      <c r="K126" s="45" t="s">
        <v>740</v>
      </c>
      <c r="L126" s="9" t="str">
        <f t="shared" si="40"/>
        <v>Yes</v>
      </c>
    </row>
    <row r="127" spans="1:12" x14ac:dyDescent="0.2">
      <c r="A127" s="2" t="s">
        <v>997</v>
      </c>
      <c r="B127" s="35" t="s">
        <v>213</v>
      </c>
      <c r="C127" s="36">
        <v>23827</v>
      </c>
      <c r="D127" s="44" t="str">
        <f t="shared" si="43"/>
        <v>N/A</v>
      </c>
      <c r="E127" s="36">
        <v>20860</v>
      </c>
      <c r="F127" s="44" t="str">
        <f t="shared" si="44"/>
        <v>N/A</v>
      </c>
      <c r="G127" s="36">
        <v>17212</v>
      </c>
      <c r="H127" s="44" t="str">
        <f t="shared" si="45"/>
        <v>N/A</v>
      </c>
      <c r="I127" s="12">
        <v>-12.5</v>
      </c>
      <c r="J127" s="12">
        <v>-17.5</v>
      </c>
      <c r="K127" s="45" t="s">
        <v>740</v>
      </c>
      <c r="L127" s="9" t="str">
        <f t="shared" si="40"/>
        <v>No</v>
      </c>
    </row>
    <row r="128" spans="1:12" x14ac:dyDescent="0.2">
      <c r="A128" s="2" t="s">
        <v>998</v>
      </c>
      <c r="B128" s="35" t="s">
        <v>213</v>
      </c>
      <c r="C128" s="36">
        <v>17697</v>
      </c>
      <c r="D128" s="44" t="str">
        <f t="shared" si="43"/>
        <v>N/A</v>
      </c>
      <c r="E128" s="36">
        <v>20336</v>
      </c>
      <c r="F128" s="44" t="str">
        <f t="shared" si="44"/>
        <v>N/A</v>
      </c>
      <c r="G128" s="36">
        <v>21881</v>
      </c>
      <c r="H128" s="44" t="str">
        <f t="shared" si="45"/>
        <v>N/A</v>
      </c>
      <c r="I128" s="12">
        <v>14.91</v>
      </c>
      <c r="J128" s="12">
        <v>7.5970000000000004</v>
      </c>
      <c r="K128" s="45" t="s">
        <v>740</v>
      </c>
      <c r="L128" s="9" t="str">
        <f t="shared" si="40"/>
        <v>Yes</v>
      </c>
    </row>
    <row r="129" spans="1:12" x14ac:dyDescent="0.2">
      <c r="A129" s="2" t="s">
        <v>999</v>
      </c>
      <c r="B129" s="35" t="s">
        <v>213</v>
      </c>
      <c r="C129" s="36">
        <v>4230</v>
      </c>
      <c r="D129" s="44" t="str">
        <f t="shared" si="43"/>
        <v>N/A</v>
      </c>
      <c r="E129" s="36">
        <v>4836</v>
      </c>
      <c r="F129" s="44" t="str">
        <f t="shared" si="44"/>
        <v>N/A</v>
      </c>
      <c r="G129" s="36">
        <v>4935</v>
      </c>
      <c r="H129" s="44" t="str">
        <f t="shared" si="45"/>
        <v>N/A</v>
      </c>
      <c r="I129" s="12">
        <v>14.33</v>
      </c>
      <c r="J129" s="12">
        <v>2.0470000000000002</v>
      </c>
      <c r="K129" s="45" t="s">
        <v>740</v>
      </c>
      <c r="L129" s="9" t="str">
        <f t="shared" si="40"/>
        <v>Yes</v>
      </c>
    </row>
    <row r="130" spans="1:12" x14ac:dyDescent="0.2">
      <c r="A130" s="2" t="s">
        <v>1000</v>
      </c>
      <c r="B130" s="35" t="s">
        <v>213</v>
      </c>
      <c r="C130" s="36">
        <v>0</v>
      </c>
      <c r="D130" s="44" t="str">
        <f t="shared" si="43"/>
        <v>N/A</v>
      </c>
      <c r="E130" s="36">
        <v>11</v>
      </c>
      <c r="F130" s="44" t="str">
        <f t="shared" si="44"/>
        <v>N/A</v>
      </c>
      <c r="G130" s="36">
        <v>11</v>
      </c>
      <c r="H130" s="44" t="str">
        <f t="shared" si="45"/>
        <v>N/A</v>
      </c>
      <c r="I130" s="12" t="s">
        <v>1747</v>
      </c>
      <c r="J130" s="12">
        <v>300</v>
      </c>
      <c r="K130" s="45" t="s">
        <v>740</v>
      </c>
      <c r="L130" s="9" t="str">
        <f t="shared" si="40"/>
        <v>No</v>
      </c>
    </row>
    <row r="131" spans="1:12" x14ac:dyDescent="0.2">
      <c r="A131" s="7" t="s">
        <v>104</v>
      </c>
      <c r="B131" s="35" t="s">
        <v>213</v>
      </c>
      <c r="C131" s="36">
        <v>579039</v>
      </c>
      <c r="D131" s="44" t="str">
        <f t="shared" si="43"/>
        <v>N/A</v>
      </c>
      <c r="E131" s="36">
        <v>609530</v>
      </c>
      <c r="F131" s="44" t="str">
        <f t="shared" si="44"/>
        <v>N/A</v>
      </c>
      <c r="G131" s="36">
        <v>631144</v>
      </c>
      <c r="H131" s="44" t="str">
        <f t="shared" si="45"/>
        <v>N/A</v>
      </c>
      <c r="I131" s="12">
        <v>5.266</v>
      </c>
      <c r="J131" s="12">
        <v>3.5459999999999998</v>
      </c>
      <c r="K131" s="45" t="s">
        <v>740</v>
      </c>
      <c r="L131" s="9" t="str">
        <f t="shared" si="40"/>
        <v>Yes</v>
      </c>
    </row>
    <row r="132" spans="1:12" x14ac:dyDescent="0.2">
      <c r="A132" s="2" t="s">
        <v>1001</v>
      </c>
      <c r="B132" s="35" t="s">
        <v>213</v>
      </c>
      <c r="C132" s="36">
        <v>286641</v>
      </c>
      <c r="D132" s="44" t="str">
        <f t="shared" si="43"/>
        <v>N/A</v>
      </c>
      <c r="E132" s="36">
        <v>314986</v>
      </c>
      <c r="F132" s="44" t="str">
        <f t="shared" si="44"/>
        <v>N/A</v>
      </c>
      <c r="G132" s="36">
        <v>329408</v>
      </c>
      <c r="H132" s="44" t="str">
        <f t="shared" si="45"/>
        <v>N/A</v>
      </c>
      <c r="I132" s="12">
        <v>9.8889999999999993</v>
      </c>
      <c r="J132" s="12">
        <v>4.5789999999999997</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1747</v>
      </c>
      <c r="J133" s="12" t="s">
        <v>1747</v>
      </c>
      <c r="K133" s="45" t="s">
        <v>740</v>
      </c>
      <c r="L133" s="9" t="str">
        <f t="shared" si="40"/>
        <v>N/A</v>
      </c>
    </row>
    <row r="134" spans="1:12" x14ac:dyDescent="0.2">
      <c r="A134" s="2" t="s">
        <v>1003</v>
      </c>
      <c r="B134" s="35" t="s">
        <v>213</v>
      </c>
      <c r="C134" s="36">
        <v>1901</v>
      </c>
      <c r="D134" s="44" t="str">
        <f t="shared" si="43"/>
        <v>N/A</v>
      </c>
      <c r="E134" s="36">
        <v>1931</v>
      </c>
      <c r="F134" s="44" t="str">
        <f t="shared" si="44"/>
        <v>N/A</v>
      </c>
      <c r="G134" s="36">
        <v>1852</v>
      </c>
      <c r="H134" s="44" t="str">
        <f t="shared" si="45"/>
        <v>N/A</v>
      </c>
      <c r="I134" s="12">
        <v>1.5780000000000001</v>
      </c>
      <c r="J134" s="12">
        <v>-4.09</v>
      </c>
      <c r="K134" s="45" t="s">
        <v>740</v>
      </c>
      <c r="L134" s="9" t="str">
        <f t="shared" si="40"/>
        <v>Yes</v>
      </c>
    </row>
    <row r="135" spans="1:12" x14ac:dyDescent="0.2">
      <c r="A135" s="2" t="s">
        <v>1004</v>
      </c>
      <c r="B135" s="35" t="s">
        <v>213</v>
      </c>
      <c r="C135" s="36">
        <v>241024</v>
      </c>
      <c r="D135" s="44" t="str">
        <f t="shared" si="43"/>
        <v>N/A</v>
      </c>
      <c r="E135" s="36">
        <v>234208</v>
      </c>
      <c r="F135" s="44" t="str">
        <f t="shared" si="44"/>
        <v>N/A</v>
      </c>
      <c r="G135" s="36">
        <v>239631</v>
      </c>
      <c r="H135" s="44" t="str">
        <f t="shared" si="45"/>
        <v>N/A</v>
      </c>
      <c r="I135" s="12">
        <v>-2.83</v>
      </c>
      <c r="J135" s="12">
        <v>2.3149999999999999</v>
      </c>
      <c r="K135" s="45" t="s">
        <v>740</v>
      </c>
      <c r="L135" s="9" t="str">
        <f t="shared" si="40"/>
        <v>Yes</v>
      </c>
    </row>
    <row r="136" spans="1:12" x14ac:dyDescent="0.2">
      <c r="A136" s="2" t="s">
        <v>1005</v>
      </c>
      <c r="B136" s="35" t="s">
        <v>213</v>
      </c>
      <c r="C136" s="36">
        <v>29888</v>
      </c>
      <c r="D136" s="44" t="str">
        <f t="shared" si="43"/>
        <v>N/A</v>
      </c>
      <c r="E136" s="36">
        <v>39347</v>
      </c>
      <c r="F136" s="44" t="str">
        <f t="shared" si="44"/>
        <v>N/A</v>
      </c>
      <c r="G136" s="36">
        <v>41185</v>
      </c>
      <c r="H136" s="44" t="str">
        <f t="shared" si="45"/>
        <v>N/A</v>
      </c>
      <c r="I136" s="12">
        <v>31.65</v>
      </c>
      <c r="J136" s="12">
        <v>4.6710000000000003</v>
      </c>
      <c r="K136" s="45" t="s">
        <v>740</v>
      </c>
      <c r="L136" s="9" t="str">
        <f t="shared" si="40"/>
        <v>Yes</v>
      </c>
    </row>
    <row r="137" spans="1:12" x14ac:dyDescent="0.2">
      <c r="A137" s="2" t="s">
        <v>1006</v>
      </c>
      <c r="B137" s="35" t="s">
        <v>213</v>
      </c>
      <c r="C137" s="36">
        <v>17813</v>
      </c>
      <c r="D137" s="44" t="str">
        <f t="shared" si="43"/>
        <v>N/A</v>
      </c>
      <c r="E137" s="36">
        <v>17566</v>
      </c>
      <c r="F137" s="44" t="str">
        <f t="shared" si="44"/>
        <v>N/A</v>
      </c>
      <c r="G137" s="36">
        <v>17012</v>
      </c>
      <c r="H137" s="44" t="str">
        <f t="shared" si="45"/>
        <v>N/A</v>
      </c>
      <c r="I137" s="12">
        <v>-1.39</v>
      </c>
      <c r="J137" s="12">
        <v>-3.15</v>
      </c>
      <c r="K137" s="45" t="s">
        <v>740</v>
      </c>
      <c r="L137" s="9" t="str">
        <f t="shared" si="40"/>
        <v>Yes</v>
      </c>
    </row>
    <row r="138" spans="1:12" x14ac:dyDescent="0.2">
      <c r="A138" s="2" t="s">
        <v>1007</v>
      </c>
      <c r="B138" s="35" t="s">
        <v>213</v>
      </c>
      <c r="C138" s="36">
        <v>1772</v>
      </c>
      <c r="D138" s="44" t="str">
        <f t="shared" si="43"/>
        <v>N/A</v>
      </c>
      <c r="E138" s="36">
        <v>1492</v>
      </c>
      <c r="F138" s="44" t="str">
        <f t="shared" si="44"/>
        <v>N/A</v>
      </c>
      <c r="G138" s="36">
        <v>2056</v>
      </c>
      <c r="H138" s="44" t="str">
        <f t="shared" si="45"/>
        <v>N/A</v>
      </c>
      <c r="I138" s="12">
        <v>-15.8</v>
      </c>
      <c r="J138" s="12">
        <v>37.799999999999997</v>
      </c>
      <c r="K138" s="45" t="s">
        <v>740</v>
      </c>
      <c r="L138" s="9" t="str">
        <f t="shared" si="40"/>
        <v>No</v>
      </c>
    </row>
    <row r="139" spans="1:12" x14ac:dyDescent="0.2">
      <c r="A139" s="7" t="s">
        <v>105</v>
      </c>
      <c r="B139" s="35" t="s">
        <v>213</v>
      </c>
      <c r="C139" s="36">
        <v>284779</v>
      </c>
      <c r="D139" s="44" t="str">
        <f t="shared" si="43"/>
        <v>N/A</v>
      </c>
      <c r="E139" s="36">
        <v>325770</v>
      </c>
      <c r="F139" s="44" t="str">
        <f t="shared" si="44"/>
        <v>N/A</v>
      </c>
      <c r="G139" s="36">
        <v>360541</v>
      </c>
      <c r="H139" s="44" t="str">
        <f t="shared" si="45"/>
        <v>N/A</v>
      </c>
      <c r="I139" s="12">
        <v>14.39</v>
      </c>
      <c r="J139" s="12">
        <v>10.67</v>
      </c>
      <c r="K139" s="45" t="s">
        <v>740</v>
      </c>
      <c r="L139" s="9" t="str">
        <f t="shared" si="40"/>
        <v>No</v>
      </c>
    </row>
    <row r="140" spans="1:12" x14ac:dyDescent="0.2">
      <c r="A140" s="2" t="s">
        <v>1008</v>
      </c>
      <c r="B140" s="35" t="s">
        <v>213</v>
      </c>
      <c r="C140" s="36">
        <v>152897</v>
      </c>
      <c r="D140" s="44" t="str">
        <f t="shared" si="43"/>
        <v>N/A</v>
      </c>
      <c r="E140" s="36">
        <v>170766</v>
      </c>
      <c r="F140" s="44" t="str">
        <f t="shared" si="44"/>
        <v>N/A</v>
      </c>
      <c r="G140" s="36">
        <v>184996</v>
      </c>
      <c r="H140" s="44" t="str">
        <f t="shared" si="45"/>
        <v>N/A</v>
      </c>
      <c r="I140" s="12">
        <v>11.69</v>
      </c>
      <c r="J140" s="12">
        <v>8.3330000000000002</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1747</v>
      </c>
      <c r="J141" s="12" t="s">
        <v>1747</v>
      </c>
      <c r="K141" s="45" t="s">
        <v>740</v>
      </c>
      <c r="L141" s="9" t="str">
        <f t="shared" si="40"/>
        <v>N/A</v>
      </c>
    </row>
    <row r="142" spans="1:12" x14ac:dyDescent="0.2">
      <c r="A142" s="2" t="s">
        <v>1010</v>
      </c>
      <c r="B142" s="35" t="s">
        <v>213</v>
      </c>
      <c r="C142" s="36">
        <v>3428</v>
      </c>
      <c r="D142" s="44" t="str">
        <f t="shared" si="43"/>
        <v>N/A</v>
      </c>
      <c r="E142" s="36">
        <v>4005</v>
      </c>
      <c r="F142" s="44" t="str">
        <f t="shared" si="44"/>
        <v>N/A</v>
      </c>
      <c r="G142" s="36">
        <v>3876</v>
      </c>
      <c r="H142" s="44" t="str">
        <f t="shared" si="45"/>
        <v>N/A</v>
      </c>
      <c r="I142" s="12">
        <v>16.829999999999998</v>
      </c>
      <c r="J142" s="12">
        <v>-3.22</v>
      </c>
      <c r="K142" s="45" t="s">
        <v>740</v>
      </c>
      <c r="L142" s="9" t="str">
        <f t="shared" si="40"/>
        <v>Yes</v>
      </c>
    </row>
    <row r="143" spans="1:12" x14ac:dyDescent="0.2">
      <c r="A143" s="2" t="s">
        <v>1011</v>
      </c>
      <c r="B143" s="35" t="s">
        <v>213</v>
      </c>
      <c r="C143" s="36">
        <v>12088</v>
      </c>
      <c r="D143" s="44" t="str">
        <f t="shared" si="43"/>
        <v>N/A</v>
      </c>
      <c r="E143" s="36">
        <v>11818</v>
      </c>
      <c r="F143" s="44" t="str">
        <f t="shared" si="44"/>
        <v>N/A</v>
      </c>
      <c r="G143" s="36">
        <v>12261</v>
      </c>
      <c r="H143" s="44" t="str">
        <f t="shared" si="45"/>
        <v>N/A</v>
      </c>
      <c r="I143" s="12">
        <v>-2.23</v>
      </c>
      <c r="J143" s="12">
        <v>3.7490000000000001</v>
      </c>
      <c r="K143" s="45" t="s">
        <v>740</v>
      </c>
      <c r="L143" s="9" t="str">
        <f t="shared" si="40"/>
        <v>Yes</v>
      </c>
    </row>
    <row r="144" spans="1:12" x14ac:dyDescent="0.2">
      <c r="A144" s="2" t="s">
        <v>1012</v>
      </c>
      <c r="B144" s="35" t="s">
        <v>213</v>
      </c>
      <c r="C144" s="36">
        <v>34259</v>
      </c>
      <c r="D144" s="44" t="str">
        <f t="shared" si="43"/>
        <v>N/A</v>
      </c>
      <c r="E144" s="36">
        <v>44327</v>
      </c>
      <c r="F144" s="44" t="str">
        <f t="shared" si="44"/>
        <v>N/A</v>
      </c>
      <c r="G144" s="36">
        <v>47853</v>
      </c>
      <c r="H144" s="44" t="str">
        <f t="shared" si="45"/>
        <v>N/A</v>
      </c>
      <c r="I144" s="12">
        <v>29.39</v>
      </c>
      <c r="J144" s="12">
        <v>7.9550000000000001</v>
      </c>
      <c r="K144" s="45" t="s">
        <v>740</v>
      </c>
      <c r="L144" s="9" t="str">
        <f t="shared" si="40"/>
        <v>Yes</v>
      </c>
    </row>
    <row r="145" spans="1:12" x14ac:dyDescent="0.2">
      <c r="A145" s="2" t="s">
        <v>1013</v>
      </c>
      <c r="B145" s="35" t="s">
        <v>213</v>
      </c>
      <c r="C145" s="36">
        <v>82107</v>
      </c>
      <c r="D145" s="44" t="str">
        <f t="shared" si="43"/>
        <v>N/A</v>
      </c>
      <c r="E145" s="36">
        <v>94854</v>
      </c>
      <c r="F145" s="44" t="str">
        <f t="shared" si="44"/>
        <v>N/A</v>
      </c>
      <c r="G145" s="36">
        <v>111555</v>
      </c>
      <c r="H145" s="44" t="str">
        <f t="shared" si="45"/>
        <v>N/A</v>
      </c>
      <c r="I145" s="12">
        <v>15.52</v>
      </c>
      <c r="J145" s="12">
        <v>17.61</v>
      </c>
      <c r="K145" s="45" t="s">
        <v>740</v>
      </c>
      <c r="L145" s="9" t="str">
        <f t="shared" si="40"/>
        <v>No</v>
      </c>
    </row>
    <row r="146" spans="1:12" ht="25.5" x14ac:dyDescent="0.2">
      <c r="A146" s="18" t="s">
        <v>1014</v>
      </c>
      <c r="B146" s="1" t="s">
        <v>213</v>
      </c>
      <c r="C146" s="1">
        <v>25153</v>
      </c>
      <c r="D146" s="11" t="str">
        <f t="shared" ref="D146:D151" si="46">IF($B146="N/A","N/A",IF(C146&gt;10,"No",IF(C146&lt;-10,"No","Yes")))</f>
        <v>N/A</v>
      </c>
      <c r="E146" s="1">
        <v>24998</v>
      </c>
      <c r="F146" s="11" t="str">
        <f t="shared" ref="F146:F151" si="47">IF($B146="N/A","N/A",IF(E146&gt;10,"No",IF(E146&lt;-10,"No","Yes")))</f>
        <v>N/A</v>
      </c>
      <c r="G146" s="1">
        <v>25093</v>
      </c>
      <c r="H146" s="11" t="str">
        <f t="shared" ref="H146:H151" si="48">IF($B146="N/A","N/A",IF(G146&gt;10,"No",IF(G146&lt;-10,"No","Yes")))</f>
        <v>N/A</v>
      </c>
      <c r="I146" s="57">
        <v>-0.61599999999999999</v>
      </c>
      <c r="J146" s="57">
        <v>0.38</v>
      </c>
      <c r="K146" s="45" t="s">
        <v>739</v>
      </c>
      <c r="L146" s="9" t="str">
        <f t="shared" ref="L146:L151" si="49">IF(J146="Div by 0", "N/A", IF(K146="N/A","N/A", IF(J146&gt;VALUE(MID(K146,1,2)), "No", IF(J146&lt;-1*VALUE(MID(K146,1,2)), "No", "Yes"))))</f>
        <v>Yes</v>
      </c>
    </row>
    <row r="147" spans="1:12" x14ac:dyDescent="0.2">
      <c r="A147" s="6" t="s">
        <v>326</v>
      </c>
      <c r="B147" s="48" t="s">
        <v>213</v>
      </c>
      <c r="C147" s="13">
        <v>2.3112002197999999</v>
      </c>
      <c r="D147" s="11" t="str">
        <f t="shared" si="46"/>
        <v>N/A</v>
      </c>
      <c r="E147" s="13">
        <v>2.1450017033000002</v>
      </c>
      <c r="F147" s="11" t="str">
        <f t="shared" si="47"/>
        <v>N/A</v>
      </c>
      <c r="G147" s="13">
        <v>2.0509848700000002</v>
      </c>
      <c r="H147" s="11" t="str">
        <f t="shared" si="48"/>
        <v>N/A</v>
      </c>
      <c r="I147" s="57">
        <v>-7.19</v>
      </c>
      <c r="J147" s="57">
        <v>-4.38</v>
      </c>
      <c r="K147" s="45" t="s">
        <v>739</v>
      </c>
      <c r="L147" s="9" t="str">
        <f t="shared" si="49"/>
        <v>Yes</v>
      </c>
    </row>
    <row r="148" spans="1:12" x14ac:dyDescent="0.2">
      <c r="A148" s="2" t="s">
        <v>327</v>
      </c>
      <c r="B148" s="48" t="s">
        <v>213</v>
      </c>
      <c r="C148" s="13">
        <v>23.115245397999999</v>
      </c>
      <c r="D148" s="11" t="str">
        <f t="shared" si="46"/>
        <v>N/A</v>
      </c>
      <c r="E148" s="13">
        <v>21.824096177000001</v>
      </c>
      <c r="F148" s="11" t="str">
        <f t="shared" si="47"/>
        <v>N/A</v>
      </c>
      <c r="G148" s="13">
        <v>21.200996618000001</v>
      </c>
      <c r="H148" s="11" t="str">
        <f t="shared" si="48"/>
        <v>N/A</v>
      </c>
      <c r="I148" s="57">
        <v>-5.59</v>
      </c>
      <c r="J148" s="57">
        <v>-2.86</v>
      </c>
      <c r="K148" s="45" t="s">
        <v>739</v>
      </c>
      <c r="L148" s="9" t="str">
        <f t="shared" si="49"/>
        <v>Yes</v>
      </c>
    </row>
    <row r="149" spans="1:12" x14ac:dyDescent="0.2">
      <c r="A149" s="2" t="s">
        <v>328</v>
      </c>
      <c r="B149" s="48" t="s">
        <v>213</v>
      </c>
      <c r="C149" s="13">
        <v>3.6218218326999998</v>
      </c>
      <c r="D149" s="11" t="str">
        <f t="shared" si="46"/>
        <v>N/A</v>
      </c>
      <c r="E149" s="13">
        <v>3.4946668811000001</v>
      </c>
      <c r="F149" s="11" t="str">
        <f t="shared" si="47"/>
        <v>N/A</v>
      </c>
      <c r="G149" s="13">
        <v>3.5320622750999999</v>
      </c>
      <c r="H149" s="11" t="str">
        <f t="shared" si="48"/>
        <v>N/A</v>
      </c>
      <c r="I149" s="57">
        <v>-3.51</v>
      </c>
      <c r="J149" s="57">
        <v>1.07</v>
      </c>
      <c r="K149" s="45" t="s">
        <v>739</v>
      </c>
      <c r="L149" s="9" t="str">
        <f t="shared" si="49"/>
        <v>Yes</v>
      </c>
    </row>
    <row r="150" spans="1:12" x14ac:dyDescent="0.2">
      <c r="A150" s="2" t="s">
        <v>329</v>
      </c>
      <c r="B150" s="48" t="s">
        <v>213</v>
      </c>
      <c r="C150" s="13">
        <v>0.33400168209999997</v>
      </c>
      <c r="D150" s="11" t="str">
        <f t="shared" si="46"/>
        <v>N/A</v>
      </c>
      <c r="E150" s="13">
        <v>0.34141059499999998</v>
      </c>
      <c r="F150" s="11" t="str">
        <f t="shared" si="47"/>
        <v>N/A</v>
      </c>
      <c r="G150" s="13">
        <v>0.34191880140000003</v>
      </c>
      <c r="H150" s="11" t="str">
        <f t="shared" si="48"/>
        <v>N/A</v>
      </c>
      <c r="I150" s="57">
        <v>2.218</v>
      </c>
      <c r="J150" s="57">
        <v>0.1489</v>
      </c>
      <c r="K150" s="45" t="s">
        <v>739</v>
      </c>
      <c r="L150" s="9" t="str">
        <f t="shared" si="49"/>
        <v>Yes</v>
      </c>
    </row>
    <row r="151" spans="1:12" x14ac:dyDescent="0.2">
      <c r="A151" s="2" t="s">
        <v>330</v>
      </c>
      <c r="B151" s="48" t="s">
        <v>213</v>
      </c>
      <c r="C151" s="13">
        <v>2.2122417700000001E-2</v>
      </c>
      <c r="D151" s="11" t="str">
        <f t="shared" si="46"/>
        <v>N/A</v>
      </c>
      <c r="E151" s="13">
        <v>1.71900421E-2</v>
      </c>
      <c r="F151" s="11" t="str">
        <f t="shared" si="47"/>
        <v>N/A</v>
      </c>
      <c r="G151" s="13">
        <v>1.9137906600000001E-2</v>
      </c>
      <c r="H151" s="11" t="str">
        <f t="shared" si="48"/>
        <v>N/A</v>
      </c>
      <c r="I151" s="57">
        <v>-22.3</v>
      </c>
      <c r="J151" s="57">
        <v>11.33</v>
      </c>
      <c r="K151" s="45" t="s">
        <v>739</v>
      </c>
      <c r="L151" s="9" t="str">
        <f t="shared" si="49"/>
        <v>Yes</v>
      </c>
    </row>
    <row r="152" spans="1:12" x14ac:dyDescent="0.2">
      <c r="A152" s="18" t="s">
        <v>1015</v>
      </c>
      <c r="B152" s="35" t="s">
        <v>213</v>
      </c>
      <c r="C152" s="36">
        <v>43099</v>
      </c>
      <c r="D152" s="44" t="str">
        <f t="shared" ref="D152:D158" si="50">IF($B152="N/A","N/A",IF(C152&gt;10,"No",IF(C152&lt;-10,"No","Yes")))</f>
        <v>N/A</v>
      </c>
      <c r="E152" s="36">
        <v>45059</v>
      </c>
      <c r="F152" s="44" t="str">
        <f t="shared" ref="F152:F158" si="51">IF($B152="N/A","N/A",IF(E152&gt;10,"No",IF(E152&lt;-10,"No","Yes")))</f>
        <v>N/A</v>
      </c>
      <c r="G152" s="36">
        <v>48519</v>
      </c>
      <c r="H152" s="44" t="str">
        <f t="shared" ref="H152:H158" si="52">IF($B152="N/A","N/A",IF(G152&gt;10,"No",IF(G152&lt;-10,"No","Yes")))</f>
        <v>N/A</v>
      </c>
      <c r="I152" s="12">
        <v>4.548</v>
      </c>
      <c r="J152" s="12">
        <v>7.6790000000000003</v>
      </c>
      <c r="K152" s="45" t="s">
        <v>739</v>
      </c>
      <c r="L152" s="9" t="str">
        <f t="shared" ref="L152:L159" si="53">IF(J152="Div by 0", "N/A", IF(K152="N/A","N/A", IF(J152&gt;VALUE(MID(K152,1,2)), "No", IF(J152&lt;-1*VALUE(MID(K152,1,2)), "No", "Yes"))))</f>
        <v>Yes</v>
      </c>
    </row>
    <row r="153" spans="1:12" x14ac:dyDescent="0.2">
      <c r="A153" s="6" t="s">
        <v>1016</v>
      </c>
      <c r="B153" s="35" t="s">
        <v>213</v>
      </c>
      <c r="C153" s="8">
        <v>3.9601804267</v>
      </c>
      <c r="D153" s="44" t="str">
        <f t="shared" si="50"/>
        <v>N/A</v>
      </c>
      <c r="E153" s="8">
        <v>3.8663745799</v>
      </c>
      <c r="F153" s="44" t="str">
        <f t="shared" si="51"/>
        <v>N/A</v>
      </c>
      <c r="G153" s="8">
        <v>3.9657169293000001</v>
      </c>
      <c r="H153" s="44" t="str">
        <f t="shared" si="52"/>
        <v>N/A</v>
      </c>
      <c r="I153" s="12">
        <v>-2.37</v>
      </c>
      <c r="J153" s="12">
        <v>2.569</v>
      </c>
      <c r="K153" s="45" t="s">
        <v>739</v>
      </c>
      <c r="L153" s="9" t="str">
        <f t="shared" si="53"/>
        <v>Yes</v>
      </c>
    </row>
    <row r="154" spans="1:12" x14ac:dyDescent="0.2">
      <c r="A154" s="18" t="s">
        <v>1017</v>
      </c>
      <c r="B154" s="35" t="s">
        <v>213</v>
      </c>
      <c r="C154" s="8">
        <v>11.450589655</v>
      </c>
      <c r="D154" s="44" t="str">
        <f t="shared" si="50"/>
        <v>N/A</v>
      </c>
      <c r="E154" s="8">
        <v>11.371535293000001</v>
      </c>
      <c r="F154" s="44" t="str">
        <f t="shared" si="51"/>
        <v>N/A</v>
      </c>
      <c r="G154" s="8">
        <v>12.127923352</v>
      </c>
      <c r="H154" s="44" t="str">
        <f t="shared" si="52"/>
        <v>N/A</v>
      </c>
      <c r="I154" s="12">
        <v>-0.69</v>
      </c>
      <c r="J154" s="12">
        <v>6.6520000000000001</v>
      </c>
      <c r="K154" s="45" t="s">
        <v>739</v>
      </c>
      <c r="L154" s="9" t="str">
        <f t="shared" si="53"/>
        <v>Yes</v>
      </c>
    </row>
    <row r="155" spans="1:12" x14ac:dyDescent="0.2">
      <c r="A155" s="18" t="s">
        <v>1018</v>
      </c>
      <c r="B155" s="35" t="s">
        <v>213</v>
      </c>
      <c r="C155" s="8">
        <v>17.222478496000001</v>
      </c>
      <c r="D155" s="44" t="str">
        <f t="shared" si="50"/>
        <v>N/A</v>
      </c>
      <c r="E155" s="8">
        <v>17.561103071000002</v>
      </c>
      <c r="F155" s="44" t="str">
        <f t="shared" si="51"/>
        <v>N/A</v>
      </c>
      <c r="G155" s="8">
        <v>18.452537072999998</v>
      </c>
      <c r="H155" s="44" t="str">
        <f t="shared" si="52"/>
        <v>N/A</v>
      </c>
      <c r="I155" s="12">
        <v>1.966</v>
      </c>
      <c r="J155" s="12">
        <v>5.0759999999999996</v>
      </c>
      <c r="K155" s="45" t="s">
        <v>739</v>
      </c>
      <c r="L155" s="9" t="str">
        <f t="shared" si="53"/>
        <v>Yes</v>
      </c>
    </row>
    <row r="156" spans="1:12" x14ac:dyDescent="0.2">
      <c r="A156" s="18" t="s">
        <v>1019</v>
      </c>
      <c r="B156" s="35" t="s">
        <v>213</v>
      </c>
      <c r="C156" s="8">
        <v>1.3225361331000001</v>
      </c>
      <c r="D156" s="44" t="str">
        <f t="shared" si="50"/>
        <v>N/A</v>
      </c>
      <c r="E156" s="8">
        <v>1.3577674602000001</v>
      </c>
      <c r="F156" s="44" t="str">
        <f t="shared" si="51"/>
        <v>N/A</v>
      </c>
      <c r="G156" s="8">
        <v>1.4901512175</v>
      </c>
      <c r="H156" s="44" t="str">
        <f t="shared" si="52"/>
        <v>N/A</v>
      </c>
      <c r="I156" s="12">
        <v>2.6640000000000001</v>
      </c>
      <c r="J156" s="12">
        <v>9.75</v>
      </c>
      <c r="K156" s="45" t="s">
        <v>739</v>
      </c>
      <c r="L156" s="9" t="str">
        <f t="shared" si="53"/>
        <v>Yes</v>
      </c>
    </row>
    <row r="157" spans="1:12" x14ac:dyDescent="0.2">
      <c r="A157" s="18" t="s">
        <v>1020</v>
      </c>
      <c r="B157" s="35" t="s">
        <v>213</v>
      </c>
      <c r="C157" s="8">
        <v>0.43086042159999999</v>
      </c>
      <c r="D157" s="44" t="str">
        <f t="shared" si="50"/>
        <v>N/A</v>
      </c>
      <c r="E157" s="8">
        <v>0.42299782050000001</v>
      </c>
      <c r="F157" s="44" t="str">
        <f t="shared" si="51"/>
        <v>N/A</v>
      </c>
      <c r="G157" s="8">
        <v>0.44377754539999997</v>
      </c>
      <c r="H157" s="44" t="str">
        <f t="shared" si="52"/>
        <v>N/A</v>
      </c>
      <c r="I157" s="12">
        <v>-1.82</v>
      </c>
      <c r="J157" s="12">
        <v>4.9119999999999999</v>
      </c>
      <c r="K157" s="45" t="s">
        <v>739</v>
      </c>
      <c r="L157" s="9" t="str">
        <f t="shared" si="53"/>
        <v>Yes</v>
      </c>
    </row>
    <row r="158" spans="1:12" x14ac:dyDescent="0.2">
      <c r="A158" s="2" t="s">
        <v>1021</v>
      </c>
      <c r="B158" s="35" t="s">
        <v>213</v>
      </c>
      <c r="C158" s="36">
        <v>1529</v>
      </c>
      <c r="D158" s="44" t="str">
        <f t="shared" si="50"/>
        <v>N/A</v>
      </c>
      <c r="E158" s="36">
        <v>1578</v>
      </c>
      <c r="F158" s="44" t="str">
        <f t="shared" si="51"/>
        <v>N/A</v>
      </c>
      <c r="G158" s="36">
        <v>2297</v>
      </c>
      <c r="H158" s="44" t="str">
        <f t="shared" si="52"/>
        <v>N/A</v>
      </c>
      <c r="I158" s="12">
        <v>3.2050000000000001</v>
      </c>
      <c r="J158" s="12">
        <v>45.56</v>
      </c>
      <c r="K158" s="45" t="s">
        <v>739</v>
      </c>
      <c r="L158" s="9" t="str">
        <f t="shared" si="53"/>
        <v>No</v>
      </c>
    </row>
    <row r="159" spans="1:12" ht="25.5" x14ac:dyDescent="0.2">
      <c r="A159" s="18" t="s">
        <v>1022</v>
      </c>
      <c r="B159" s="35" t="s">
        <v>213</v>
      </c>
      <c r="C159" s="36">
        <v>43909</v>
      </c>
      <c r="D159" s="44" t="str">
        <f>IF($B159="N/A","N/A",IF(C159&gt;10,"No",IF(C159&lt;-10,"No","Yes")))</f>
        <v>N/A</v>
      </c>
      <c r="E159" s="36">
        <v>45988</v>
      </c>
      <c r="F159" s="44" t="str">
        <f>IF($B159="N/A","N/A",IF(E159&gt;10,"No",IF(E159&lt;-10,"No","Yes")))</f>
        <v>N/A</v>
      </c>
      <c r="G159" s="36">
        <v>49083</v>
      </c>
      <c r="H159" s="44" t="str">
        <f>IF($B159="N/A","N/A",IF(G159&gt;10,"No",IF(G159&lt;-10,"No","Yes")))</f>
        <v>N/A</v>
      </c>
      <c r="I159" s="12">
        <v>4.7350000000000003</v>
      </c>
      <c r="J159" s="12">
        <v>6.73</v>
      </c>
      <c r="K159" s="45" t="s">
        <v>739</v>
      </c>
      <c r="L159" s="9" t="str">
        <f t="shared" si="53"/>
        <v>Yes</v>
      </c>
    </row>
    <row r="160" spans="1:12" x14ac:dyDescent="0.2">
      <c r="A160" s="4" t="s">
        <v>1023</v>
      </c>
      <c r="B160" s="35" t="s">
        <v>213</v>
      </c>
      <c r="C160" s="36">
        <v>22167</v>
      </c>
      <c r="D160" s="44" t="str">
        <f t="shared" ref="D160:D234" si="54">IF($B160="N/A","N/A",IF(C160&gt;10,"No",IF(C160&lt;-10,"No","Yes")))</f>
        <v>N/A</v>
      </c>
      <c r="E160" s="36">
        <v>23184</v>
      </c>
      <c r="F160" s="44" t="str">
        <f t="shared" ref="F160:F234" si="55">IF($B160="N/A","N/A",IF(E160&gt;10,"No",IF(E160&lt;-10,"No","Yes")))</f>
        <v>N/A</v>
      </c>
      <c r="G160" s="36">
        <v>24320</v>
      </c>
      <c r="H160" s="44" t="str">
        <f t="shared" ref="H160:H223" si="56">IF($B160="N/A","N/A",IF(G160&gt;10,"No",IF(G160&lt;-10,"No","Yes")))</f>
        <v>N/A</v>
      </c>
      <c r="I160" s="12">
        <v>4.5880000000000001</v>
      </c>
      <c r="J160" s="12">
        <v>4.9000000000000004</v>
      </c>
      <c r="K160" s="45" t="s">
        <v>739</v>
      </c>
      <c r="L160" s="9" t="str">
        <f t="shared" ref="L160:L223" si="57">IF(J160="Div by 0", "N/A", IF(K160="N/A","N/A", IF(J160&gt;VALUE(MID(K160,1,2)), "No", IF(J160&lt;-1*VALUE(MID(K160,1,2)), "No", "Yes"))))</f>
        <v>Yes</v>
      </c>
    </row>
    <row r="161" spans="1:12" x14ac:dyDescent="0.2">
      <c r="A161" s="63" t="s">
        <v>71</v>
      </c>
      <c r="B161" s="35" t="s">
        <v>213</v>
      </c>
      <c r="C161" s="8">
        <v>2.0368296136000001</v>
      </c>
      <c r="D161" s="44" t="str">
        <f t="shared" si="54"/>
        <v>N/A</v>
      </c>
      <c r="E161" s="8">
        <v>1.9893479274000001</v>
      </c>
      <c r="F161" s="44" t="str">
        <f t="shared" si="55"/>
        <v>N/A</v>
      </c>
      <c r="G161" s="8">
        <v>1.9878034526999999</v>
      </c>
      <c r="H161" s="44" t="str">
        <f t="shared" si="56"/>
        <v>N/A</v>
      </c>
      <c r="I161" s="12">
        <v>-2.33</v>
      </c>
      <c r="J161" s="12">
        <v>-7.8E-2</v>
      </c>
      <c r="K161" s="45" t="s">
        <v>739</v>
      </c>
      <c r="L161" s="9" t="str">
        <f t="shared" si="57"/>
        <v>Yes</v>
      </c>
    </row>
    <row r="162" spans="1:12" x14ac:dyDescent="0.2">
      <c r="A162" s="4" t="s">
        <v>111</v>
      </c>
      <c r="B162" s="35" t="s">
        <v>213</v>
      </c>
      <c r="C162" s="8">
        <v>8.4757197161000004</v>
      </c>
      <c r="D162" s="44" t="str">
        <f t="shared" si="54"/>
        <v>N/A</v>
      </c>
      <c r="E162" s="8">
        <v>8.6133752211000001</v>
      </c>
      <c r="F162" s="44" t="str">
        <f t="shared" si="55"/>
        <v>N/A</v>
      </c>
      <c r="G162" s="8">
        <v>8.9695598271999994</v>
      </c>
      <c r="H162" s="44" t="str">
        <f t="shared" si="56"/>
        <v>N/A</v>
      </c>
      <c r="I162" s="12">
        <v>1.6240000000000001</v>
      </c>
      <c r="J162" s="12">
        <v>4.1349999999999998</v>
      </c>
      <c r="K162" s="45" t="s">
        <v>739</v>
      </c>
      <c r="L162" s="9" t="str">
        <f t="shared" si="57"/>
        <v>Yes</v>
      </c>
    </row>
    <row r="163" spans="1:12" x14ac:dyDescent="0.2">
      <c r="A163" s="4" t="s">
        <v>112</v>
      </c>
      <c r="B163" s="35" t="s">
        <v>213</v>
      </c>
      <c r="C163" s="8">
        <v>10.503215478</v>
      </c>
      <c r="D163" s="44" t="str">
        <f t="shared" si="54"/>
        <v>N/A</v>
      </c>
      <c r="E163" s="8">
        <v>10.769416305</v>
      </c>
      <c r="F163" s="44" t="str">
        <f t="shared" si="55"/>
        <v>N/A</v>
      </c>
      <c r="G163" s="8">
        <v>11.198762567999999</v>
      </c>
      <c r="H163" s="44" t="str">
        <f t="shared" si="56"/>
        <v>N/A</v>
      </c>
      <c r="I163" s="12">
        <v>2.5339999999999998</v>
      </c>
      <c r="J163" s="12">
        <v>3.9870000000000001</v>
      </c>
      <c r="K163" s="45" t="s">
        <v>739</v>
      </c>
      <c r="L163" s="9" t="str">
        <f t="shared" si="57"/>
        <v>Yes</v>
      </c>
    </row>
    <row r="164" spans="1:12" x14ac:dyDescent="0.2">
      <c r="A164" s="4" t="s">
        <v>113</v>
      </c>
      <c r="B164" s="35" t="s">
        <v>213</v>
      </c>
      <c r="C164" s="8">
        <v>1.77880937E-2</v>
      </c>
      <c r="D164" s="44" t="str">
        <f t="shared" si="54"/>
        <v>N/A</v>
      </c>
      <c r="E164" s="8">
        <v>1.7390448400000001E-2</v>
      </c>
      <c r="F164" s="44" t="str">
        <f t="shared" si="55"/>
        <v>N/A</v>
      </c>
      <c r="G164" s="8">
        <v>2.3924809599999999E-2</v>
      </c>
      <c r="H164" s="44" t="str">
        <f t="shared" si="56"/>
        <v>N/A</v>
      </c>
      <c r="I164" s="12">
        <v>-2.2400000000000002</v>
      </c>
      <c r="J164" s="12">
        <v>37.57</v>
      </c>
      <c r="K164" s="45" t="s">
        <v>739</v>
      </c>
      <c r="L164" s="9" t="str">
        <f t="shared" si="57"/>
        <v>No</v>
      </c>
    </row>
    <row r="165" spans="1:12" x14ac:dyDescent="0.2">
      <c r="A165" s="4" t="s">
        <v>114</v>
      </c>
      <c r="B165" s="35" t="s">
        <v>213</v>
      </c>
      <c r="C165" s="8">
        <v>1.6855175399999998E-2</v>
      </c>
      <c r="D165" s="44" t="str">
        <f t="shared" si="54"/>
        <v>N/A</v>
      </c>
      <c r="E165" s="8">
        <v>1.22786015E-2</v>
      </c>
      <c r="F165" s="44" t="str">
        <f t="shared" si="55"/>
        <v>N/A</v>
      </c>
      <c r="G165" s="8">
        <v>1.8028462799999999E-2</v>
      </c>
      <c r="H165" s="44" t="str">
        <f t="shared" si="56"/>
        <v>N/A</v>
      </c>
      <c r="I165" s="12">
        <v>-27.2</v>
      </c>
      <c r="J165" s="12">
        <v>46.83</v>
      </c>
      <c r="K165" s="45" t="s">
        <v>739</v>
      </c>
      <c r="L165" s="9" t="str">
        <f t="shared" si="57"/>
        <v>No</v>
      </c>
    </row>
    <row r="166" spans="1:12" x14ac:dyDescent="0.2">
      <c r="A166" s="4" t="s">
        <v>428</v>
      </c>
      <c r="B166" s="35" t="s">
        <v>213</v>
      </c>
      <c r="C166" s="36">
        <v>6104</v>
      </c>
      <c r="D166" s="44" t="str">
        <f>IF($B166="N/A","N/A",IF(C166&gt;10,"No",IF(C166&lt;-10,"No","Yes")))</f>
        <v>N/A</v>
      </c>
      <c r="E166" s="36">
        <v>6495</v>
      </c>
      <c r="F166" s="44" t="str">
        <f>IF($B166="N/A","N/A",IF(E166&gt;10,"No",IF(E166&lt;-10,"No","Yes")))</f>
        <v>N/A</v>
      </c>
      <c r="G166" s="36">
        <v>7079</v>
      </c>
      <c r="H166" s="44" t="str">
        <f>IF($B166="N/A","N/A",IF(G166&gt;10,"No",IF(G166&lt;-10,"No","Yes")))</f>
        <v>N/A</v>
      </c>
      <c r="I166" s="12">
        <v>6.4059999999999997</v>
      </c>
      <c r="J166" s="12">
        <v>8.9920000000000009</v>
      </c>
      <c r="K166" s="45" t="s">
        <v>739</v>
      </c>
      <c r="L166" s="9" t="str">
        <f t="shared" si="57"/>
        <v>Yes</v>
      </c>
    </row>
    <row r="167" spans="1:12" x14ac:dyDescent="0.2">
      <c r="A167" s="4" t="s">
        <v>429</v>
      </c>
      <c r="B167" s="35" t="s">
        <v>213</v>
      </c>
      <c r="C167" s="36">
        <v>429</v>
      </c>
      <c r="D167" s="44" t="str">
        <f>IF($B167="N/A","N/A",IF(C167&gt;10,"No",IF(C167&lt;-10,"No","Yes")))</f>
        <v>N/A</v>
      </c>
      <c r="E167" s="36">
        <v>469</v>
      </c>
      <c r="F167" s="44" t="str">
        <f>IF($B167="N/A","N/A",IF(E167&gt;10,"No",IF(E167&lt;-10,"No","Yes")))</f>
        <v>N/A</v>
      </c>
      <c r="G167" s="36">
        <v>373</v>
      </c>
      <c r="H167" s="44" t="str">
        <f>IF($B167="N/A","N/A",IF(G167&gt;10,"No",IF(G167&lt;-10,"No","Yes")))</f>
        <v>N/A</v>
      </c>
      <c r="I167" s="12">
        <v>9.3239999999999998</v>
      </c>
      <c r="J167" s="12">
        <v>-20.5</v>
      </c>
      <c r="K167" s="45" t="s">
        <v>739</v>
      </c>
      <c r="L167" s="9" t="str">
        <f t="shared" si="57"/>
        <v>Yes</v>
      </c>
    </row>
    <row r="168" spans="1:12" x14ac:dyDescent="0.2">
      <c r="A168" s="4" t="s">
        <v>430</v>
      </c>
      <c r="B168" s="35" t="s">
        <v>213</v>
      </c>
      <c r="C168" s="36">
        <v>8031</v>
      </c>
      <c r="D168" s="44" t="str">
        <f>IF($B168="N/A","N/A",IF(C168&gt;10,"No",IF(C168&lt;-10,"No","Yes")))</f>
        <v>N/A</v>
      </c>
      <c r="E168" s="36">
        <v>8348</v>
      </c>
      <c r="F168" s="44" t="str">
        <f>IF($B168="N/A","N/A",IF(E168&gt;10,"No",IF(E168&lt;-10,"No","Yes")))</f>
        <v>N/A</v>
      </c>
      <c r="G168" s="36">
        <v>8578</v>
      </c>
      <c r="H168" s="44" t="str">
        <f>IF($B168="N/A","N/A",IF(G168&gt;10,"No",IF(G168&lt;-10,"No","Yes")))</f>
        <v>N/A</v>
      </c>
      <c r="I168" s="12">
        <v>3.9470000000000001</v>
      </c>
      <c r="J168" s="12">
        <v>2.7549999999999999</v>
      </c>
      <c r="K168" s="45" t="s">
        <v>739</v>
      </c>
      <c r="L168" s="9" t="str">
        <f t="shared" si="57"/>
        <v>Yes</v>
      </c>
    </row>
    <row r="169" spans="1:12" x14ac:dyDescent="0.2">
      <c r="A169" s="4" t="s">
        <v>431</v>
      </c>
      <c r="B169" s="35" t="s">
        <v>213</v>
      </c>
      <c r="C169" s="36">
        <v>7452</v>
      </c>
      <c r="D169" s="44" t="str">
        <f>IF($B169="N/A","N/A",IF(C169&gt;10,"No",IF(C169&lt;-10,"No","Yes")))</f>
        <v>N/A</v>
      </c>
      <c r="E169" s="36">
        <v>7726</v>
      </c>
      <c r="F169" s="44" t="str">
        <f>IF($B169="N/A","N/A",IF(E169&gt;10,"No",IF(E169&lt;-10,"No","Yes")))</f>
        <v>N/A</v>
      </c>
      <c r="G169" s="36">
        <v>8074</v>
      </c>
      <c r="H169" s="44" t="str">
        <f>IF($B169="N/A","N/A",IF(G169&gt;10,"No",IF(G169&lt;-10,"No","Yes")))</f>
        <v>N/A</v>
      </c>
      <c r="I169" s="12">
        <v>3.677</v>
      </c>
      <c r="J169" s="12">
        <v>4.5039999999999996</v>
      </c>
      <c r="K169" s="45" t="s">
        <v>739</v>
      </c>
      <c r="L169" s="9" t="str">
        <f t="shared" si="57"/>
        <v>Yes</v>
      </c>
    </row>
    <row r="170" spans="1:12" x14ac:dyDescent="0.2">
      <c r="A170" s="4" t="s">
        <v>432</v>
      </c>
      <c r="B170" s="35" t="s">
        <v>213</v>
      </c>
      <c r="C170" s="36">
        <v>151</v>
      </c>
      <c r="D170" s="44" t="str">
        <f>IF($B170="N/A","N/A",IF(C170&gt;10,"No",IF(C170&lt;-10,"No","Yes")))</f>
        <v>N/A</v>
      </c>
      <c r="E170" s="36">
        <v>146</v>
      </c>
      <c r="F170" s="44" t="str">
        <f>IF($B170="N/A","N/A",IF(E170&gt;10,"No",IF(E170&lt;-10,"No","Yes")))</f>
        <v>N/A</v>
      </c>
      <c r="G170" s="36">
        <v>216</v>
      </c>
      <c r="H170" s="44" t="str">
        <f>IF($B170="N/A","N/A",IF(G170&gt;10,"No",IF(G170&lt;-10,"No","Yes")))</f>
        <v>N/A</v>
      </c>
      <c r="I170" s="12">
        <v>-3.31</v>
      </c>
      <c r="J170" s="12">
        <v>47.95</v>
      </c>
      <c r="K170" s="45" t="s">
        <v>739</v>
      </c>
      <c r="L170" s="9" t="str">
        <f t="shared" si="57"/>
        <v>No</v>
      </c>
    </row>
    <row r="171" spans="1:12" x14ac:dyDescent="0.2">
      <c r="A171" s="6" t="s">
        <v>1024</v>
      </c>
      <c r="B171" s="35" t="s">
        <v>213</v>
      </c>
      <c r="C171" s="36">
        <v>7994</v>
      </c>
      <c r="D171" s="44" t="str">
        <f t="shared" si="54"/>
        <v>N/A</v>
      </c>
      <c r="E171" s="36">
        <v>8408</v>
      </c>
      <c r="F171" s="44" t="str">
        <f t="shared" si="55"/>
        <v>N/A</v>
      </c>
      <c r="G171" s="36">
        <v>8850</v>
      </c>
      <c r="H171" s="44" t="str">
        <f t="shared" si="56"/>
        <v>N/A</v>
      </c>
      <c r="I171" s="12">
        <v>5.1790000000000003</v>
      </c>
      <c r="J171" s="12">
        <v>5.2569999999999997</v>
      </c>
      <c r="K171" s="45" t="s">
        <v>739</v>
      </c>
      <c r="L171" s="9" t="str">
        <f t="shared" si="57"/>
        <v>Yes</v>
      </c>
    </row>
    <row r="172" spans="1:12" x14ac:dyDescent="0.2">
      <c r="A172" s="4" t="s">
        <v>1025</v>
      </c>
      <c r="B172" s="35" t="s">
        <v>213</v>
      </c>
      <c r="C172" s="36">
        <v>5489</v>
      </c>
      <c r="D172" s="44" t="str">
        <f>IF($B172="N/A","N/A",IF(C172&gt;10,"No",IF(C172&lt;-10,"No","Yes")))</f>
        <v>N/A</v>
      </c>
      <c r="E172" s="36">
        <v>5799</v>
      </c>
      <c r="F172" s="44" t="str">
        <f>IF($B172="N/A","N/A",IF(E172&gt;10,"No",IF(E172&lt;-10,"No","Yes")))</f>
        <v>N/A</v>
      </c>
      <c r="G172" s="36">
        <v>6286</v>
      </c>
      <c r="H172" s="44" t="str">
        <f>IF($B172="N/A","N/A",IF(G172&gt;10,"No",IF(G172&lt;-10,"No","Yes")))</f>
        <v>N/A</v>
      </c>
      <c r="I172" s="12">
        <v>5.6479999999999997</v>
      </c>
      <c r="J172" s="12">
        <v>8.3979999999999997</v>
      </c>
      <c r="K172" s="45" t="s">
        <v>739</v>
      </c>
      <c r="L172" s="9" t="str">
        <f t="shared" si="57"/>
        <v>Yes</v>
      </c>
    </row>
    <row r="173" spans="1:12" x14ac:dyDescent="0.2">
      <c r="A173" s="4" t="s">
        <v>1026</v>
      </c>
      <c r="B173" s="35" t="s">
        <v>213</v>
      </c>
      <c r="C173" s="36">
        <v>366</v>
      </c>
      <c r="D173" s="44" t="str">
        <f>IF($B173="N/A","N/A",IF(C173&gt;10,"No",IF(C173&lt;-10,"No","Yes")))</f>
        <v>N/A</v>
      </c>
      <c r="E173" s="36">
        <v>406</v>
      </c>
      <c r="F173" s="44" t="str">
        <f>IF($B173="N/A","N/A",IF(E173&gt;10,"No",IF(E173&lt;-10,"No","Yes")))</f>
        <v>N/A</v>
      </c>
      <c r="G173" s="36">
        <v>326</v>
      </c>
      <c r="H173" s="44" t="str">
        <f>IF($B173="N/A","N/A",IF(G173&gt;10,"No",IF(G173&lt;-10,"No","Yes")))</f>
        <v>N/A</v>
      </c>
      <c r="I173" s="12">
        <v>10.93</v>
      </c>
      <c r="J173" s="12">
        <v>-19.7</v>
      </c>
      <c r="K173" s="45" t="s">
        <v>739</v>
      </c>
      <c r="L173" s="9" t="str">
        <f t="shared" si="57"/>
        <v>Yes</v>
      </c>
    </row>
    <row r="174" spans="1:12" ht="25.5" x14ac:dyDescent="0.2">
      <c r="A174" s="4" t="s">
        <v>1027</v>
      </c>
      <c r="B174" s="35" t="s">
        <v>213</v>
      </c>
      <c r="C174" s="36">
        <v>972</v>
      </c>
      <c r="D174" s="44" t="str">
        <f>IF($B174="N/A","N/A",IF(C174&gt;10,"No",IF(C174&lt;-10,"No","Yes")))</f>
        <v>N/A</v>
      </c>
      <c r="E174" s="36">
        <v>993</v>
      </c>
      <c r="F174" s="44" t="str">
        <f>IF($B174="N/A","N/A",IF(E174&gt;10,"No",IF(E174&lt;-10,"No","Yes")))</f>
        <v>N/A</v>
      </c>
      <c r="G174" s="36">
        <v>1010</v>
      </c>
      <c r="H174" s="44" t="str">
        <f>IF($B174="N/A","N/A",IF(G174&gt;10,"No",IF(G174&lt;-10,"No","Yes")))</f>
        <v>N/A</v>
      </c>
      <c r="I174" s="12">
        <v>2.16</v>
      </c>
      <c r="J174" s="12">
        <v>1.712</v>
      </c>
      <c r="K174" s="45" t="s">
        <v>739</v>
      </c>
      <c r="L174" s="9" t="str">
        <f t="shared" si="57"/>
        <v>Yes</v>
      </c>
    </row>
    <row r="175" spans="1:12" ht="25.5" x14ac:dyDescent="0.2">
      <c r="A175" s="4" t="s">
        <v>1028</v>
      </c>
      <c r="B175" s="35" t="s">
        <v>213</v>
      </c>
      <c r="C175" s="36">
        <v>1141</v>
      </c>
      <c r="D175" s="44" t="str">
        <f>IF($B175="N/A","N/A",IF(C175&gt;10,"No",IF(C175&lt;-10,"No","Yes")))</f>
        <v>N/A</v>
      </c>
      <c r="E175" s="36">
        <v>1193</v>
      </c>
      <c r="F175" s="44" t="str">
        <f>IF($B175="N/A","N/A",IF(E175&gt;10,"No",IF(E175&lt;-10,"No","Yes")))</f>
        <v>N/A</v>
      </c>
      <c r="G175" s="36">
        <v>1204</v>
      </c>
      <c r="H175" s="44" t="str">
        <f>IF($B175="N/A","N/A",IF(G175&gt;10,"No",IF(G175&lt;-10,"No","Yes")))</f>
        <v>N/A</v>
      </c>
      <c r="I175" s="12">
        <v>4.5570000000000004</v>
      </c>
      <c r="J175" s="12">
        <v>0.92200000000000004</v>
      </c>
      <c r="K175" s="45" t="s">
        <v>739</v>
      </c>
      <c r="L175" s="9" t="str">
        <f t="shared" si="57"/>
        <v>Yes</v>
      </c>
    </row>
    <row r="176" spans="1:12" ht="25.5" x14ac:dyDescent="0.2">
      <c r="A176" s="4" t="s">
        <v>1029</v>
      </c>
      <c r="B176" s="35" t="s">
        <v>213</v>
      </c>
      <c r="C176" s="36">
        <v>26</v>
      </c>
      <c r="D176" s="44" t="str">
        <f>IF($B176="N/A","N/A",IF(C176&gt;10,"No",IF(C176&lt;-10,"No","Yes")))</f>
        <v>N/A</v>
      </c>
      <c r="E176" s="36">
        <v>17</v>
      </c>
      <c r="F176" s="44" t="str">
        <f>IF($B176="N/A","N/A",IF(E176&gt;10,"No",IF(E176&lt;-10,"No","Yes")))</f>
        <v>N/A</v>
      </c>
      <c r="G176" s="36">
        <v>24</v>
      </c>
      <c r="H176" s="44" t="str">
        <f>IF($B176="N/A","N/A",IF(G176&gt;10,"No",IF(G176&lt;-10,"No","Yes")))</f>
        <v>N/A</v>
      </c>
      <c r="I176" s="12">
        <v>-34.6</v>
      </c>
      <c r="J176" s="12">
        <v>41.18</v>
      </c>
      <c r="K176" s="45" t="s">
        <v>739</v>
      </c>
      <c r="L176" s="9" t="str">
        <f t="shared" si="57"/>
        <v>No</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481</v>
      </c>
      <c r="D183" s="11" t="str">
        <f t="shared" si="54"/>
        <v>N/A</v>
      </c>
      <c r="E183" s="1">
        <v>451</v>
      </c>
      <c r="F183" s="11" t="str">
        <f t="shared" si="55"/>
        <v>N/A</v>
      </c>
      <c r="G183" s="1">
        <v>503</v>
      </c>
      <c r="H183" s="11" t="str">
        <f t="shared" si="56"/>
        <v>N/A</v>
      </c>
      <c r="I183" s="57">
        <v>-6.24</v>
      </c>
      <c r="J183" s="57">
        <v>11.53</v>
      </c>
      <c r="K183" s="48" t="s">
        <v>739</v>
      </c>
      <c r="L183" s="11" t="str">
        <f t="shared" si="57"/>
        <v>Yes</v>
      </c>
    </row>
    <row r="184" spans="1:12" x14ac:dyDescent="0.2">
      <c r="A184" s="4" t="s">
        <v>1037</v>
      </c>
      <c r="B184" s="35" t="s">
        <v>213</v>
      </c>
      <c r="C184" s="36">
        <v>11</v>
      </c>
      <c r="D184" s="44" t="str">
        <f t="shared" si="54"/>
        <v>N/A</v>
      </c>
      <c r="E184" s="36">
        <v>13</v>
      </c>
      <c r="F184" s="44" t="str">
        <f t="shared" si="55"/>
        <v>N/A</v>
      </c>
      <c r="G184" s="36">
        <v>16</v>
      </c>
      <c r="H184" s="44" t="str">
        <f t="shared" si="56"/>
        <v>N/A</v>
      </c>
      <c r="I184" s="12">
        <v>44.44</v>
      </c>
      <c r="J184" s="12">
        <v>23.08</v>
      </c>
      <c r="K184" s="45" t="s">
        <v>739</v>
      </c>
      <c r="L184" s="9" t="str">
        <f t="shared" si="57"/>
        <v>Yes</v>
      </c>
    </row>
    <row r="185" spans="1:12" x14ac:dyDescent="0.2">
      <c r="A185" s="4" t="s">
        <v>1038</v>
      </c>
      <c r="B185" s="35" t="s">
        <v>213</v>
      </c>
      <c r="C185" s="36">
        <v>11</v>
      </c>
      <c r="D185" s="44" t="str">
        <f t="shared" si="54"/>
        <v>N/A</v>
      </c>
      <c r="E185" s="36">
        <v>11</v>
      </c>
      <c r="F185" s="44" t="str">
        <f t="shared" si="55"/>
        <v>N/A</v>
      </c>
      <c r="G185" s="36">
        <v>11</v>
      </c>
      <c r="H185" s="44" t="str">
        <f t="shared" si="56"/>
        <v>N/A</v>
      </c>
      <c r="I185" s="12">
        <v>0</v>
      </c>
      <c r="J185" s="12">
        <v>-50</v>
      </c>
      <c r="K185" s="45" t="s">
        <v>739</v>
      </c>
      <c r="L185" s="9" t="str">
        <f t="shared" si="57"/>
        <v>No</v>
      </c>
    </row>
    <row r="186" spans="1:12" ht="25.5" x14ac:dyDescent="0.2">
      <c r="A186" s="4" t="s">
        <v>1039</v>
      </c>
      <c r="B186" s="35" t="s">
        <v>213</v>
      </c>
      <c r="C186" s="36">
        <v>293</v>
      </c>
      <c r="D186" s="44" t="str">
        <f t="shared" si="54"/>
        <v>N/A</v>
      </c>
      <c r="E186" s="36">
        <v>281</v>
      </c>
      <c r="F186" s="44" t="str">
        <f t="shared" si="55"/>
        <v>N/A</v>
      </c>
      <c r="G186" s="36">
        <v>321</v>
      </c>
      <c r="H186" s="44" t="str">
        <f t="shared" si="56"/>
        <v>N/A</v>
      </c>
      <c r="I186" s="12">
        <v>-4.0999999999999996</v>
      </c>
      <c r="J186" s="12">
        <v>14.23</v>
      </c>
      <c r="K186" s="45" t="s">
        <v>739</v>
      </c>
      <c r="L186" s="9" t="str">
        <f t="shared" si="57"/>
        <v>Yes</v>
      </c>
    </row>
    <row r="187" spans="1:12" ht="25.5" x14ac:dyDescent="0.2">
      <c r="A187" s="4" t="s">
        <v>1040</v>
      </c>
      <c r="B187" s="35" t="s">
        <v>213</v>
      </c>
      <c r="C187" s="36">
        <v>175</v>
      </c>
      <c r="D187" s="44" t="str">
        <f t="shared" si="54"/>
        <v>N/A</v>
      </c>
      <c r="E187" s="36">
        <v>153</v>
      </c>
      <c r="F187" s="44" t="str">
        <f t="shared" si="55"/>
        <v>N/A</v>
      </c>
      <c r="G187" s="36">
        <v>163</v>
      </c>
      <c r="H187" s="44" t="str">
        <f t="shared" si="56"/>
        <v>N/A</v>
      </c>
      <c r="I187" s="12">
        <v>-12.6</v>
      </c>
      <c r="J187" s="12">
        <v>6.5359999999999996</v>
      </c>
      <c r="K187" s="45" t="s">
        <v>739</v>
      </c>
      <c r="L187" s="9" t="str">
        <f t="shared" si="57"/>
        <v>Yes</v>
      </c>
    </row>
    <row r="188" spans="1:12" ht="25.5" x14ac:dyDescent="0.2">
      <c r="A188" s="4" t="s">
        <v>1041</v>
      </c>
      <c r="B188" s="35" t="s">
        <v>213</v>
      </c>
      <c r="C188" s="36">
        <v>11</v>
      </c>
      <c r="D188" s="44" t="str">
        <f t="shared" si="54"/>
        <v>N/A</v>
      </c>
      <c r="E188" s="36">
        <v>11</v>
      </c>
      <c r="F188" s="44" t="str">
        <f t="shared" si="55"/>
        <v>N/A</v>
      </c>
      <c r="G188" s="36">
        <v>11</v>
      </c>
      <c r="H188" s="44" t="str">
        <f t="shared" si="56"/>
        <v>N/A</v>
      </c>
      <c r="I188" s="12">
        <v>0</v>
      </c>
      <c r="J188" s="12">
        <v>0</v>
      </c>
      <c r="K188" s="45" t="s">
        <v>739</v>
      </c>
      <c r="L188" s="9" t="str">
        <f t="shared" si="57"/>
        <v>Yes</v>
      </c>
    </row>
    <row r="189" spans="1:12" x14ac:dyDescent="0.2">
      <c r="A189" s="6" t="s">
        <v>1042</v>
      </c>
      <c r="B189" s="48" t="s">
        <v>213</v>
      </c>
      <c r="C189" s="1">
        <v>39</v>
      </c>
      <c r="D189" s="11" t="str">
        <f t="shared" si="54"/>
        <v>N/A</v>
      </c>
      <c r="E189" s="1">
        <v>52</v>
      </c>
      <c r="F189" s="11" t="str">
        <f t="shared" si="55"/>
        <v>N/A</v>
      </c>
      <c r="G189" s="1">
        <v>57</v>
      </c>
      <c r="H189" s="11" t="str">
        <f t="shared" si="56"/>
        <v>N/A</v>
      </c>
      <c r="I189" s="57">
        <v>33.33</v>
      </c>
      <c r="J189" s="57">
        <v>9.6150000000000002</v>
      </c>
      <c r="K189" s="48" t="s">
        <v>739</v>
      </c>
      <c r="L189" s="11" t="str">
        <f t="shared" si="57"/>
        <v>Yes</v>
      </c>
    </row>
    <row r="190" spans="1:12" ht="25.5" x14ac:dyDescent="0.2">
      <c r="A190" s="4" t="s">
        <v>1043</v>
      </c>
      <c r="B190" s="35" t="s">
        <v>213</v>
      </c>
      <c r="C190" s="36">
        <v>0</v>
      </c>
      <c r="D190" s="44" t="str">
        <f t="shared" si="54"/>
        <v>N/A</v>
      </c>
      <c r="E190" s="36">
        <v>11</v>
      </c>
      <c r="F190" s="44" t="str">
        <f t="shared" si="55"/>
        <v>N/A</v>
      </c>
      <c r="G190" s="36">
        <v>11</v>
      </c>
      <c r="H190" s="44" t="str">
        <f t="shared" si="56"/>
        <v>N/A</v>
      </c>
      <c r="I190" s="12" t="s">
        <v>1747</v>
      </c>
      <c r="J190" s="12">
        <v>0</v>
      </c>
      <c r="K190" s="45" t="s">
        <v>739</v>
      </c>
      <c r="L190" s="9" t="str">
        <f t="shared" si="57"/>
        <v>Yes</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27</v>
      </c>
      <c r="D192" s="44" t="str">
        <f t="shared" si="54"/>
        <v>N/A</v>
      </c>
      <c r="E192" s="36">
        <v>31</v>
      </c>
      <c r="F192" s="44" t="str">
        <f t="shared" si="55"/>
        <v>N/A</v>
      </c>
      <c r="G192" s="36">
        <v>37</v>
      </c>
      <c r="H192" s="44" t="str">
        <f t="shared" si="56"/>
        <v>N/A</v>
      </c>
      <c r="I192" s="12">
        <v>14.81</v>
      </c>
      <c r="J192" s="12">
        <v>19.350000000000001</v>
      </c>
      <c r="K192" s="45" t="s">
        <v>739</v>
      </c>
      <c r="L192" s="9" t="str">
        <f t="shared" si="57"/>
        <v>Yes</v>
      </c>
    </row>
    <row r="193" spans="1:12" ht="25.5" x14ac:dyDescent="0.2">
      <c r="A193" s="4" t="s">
        <v>1046</v>
      </c>
      <c r="B193" s="35" t="s">
        <v>213</v>
      </c>
      <c r="C193" s="36">
        <v>12</v>
      </c>
      <c r="D193" s="44" t="str">
        <f t="shared" si="54"/>
        <v>N/A</v>
      </c>
      <c r="E193" s="36">
        <v>18</v>
      </c>
      <c r="F193" s="44" t="str">
        <f t="shared" si="55"/>
        <v>N/A</v>
      </c>
      <c r="G193" s="36">
        <v>18</v>
      </c>
      <c r="H193" s="44" t="str">
        <f t="shared" si="56"/>
        <v>N/A</v>
      </c>
      <c r="I193" s="12">
        <v>50</v>
      </c>
      <c r="J193" s="12">
        <v>0</v>
      </c>
      <c r="K193" s="45" t="s">
        <v>739</v>
      </c>
      <c r="L193" s="9" t="str">
        <f t="shared" si="57"/>
        <v>Yes</v>
      </c>
    </row>
    <row r="194" spans="1:12" ht="25.5" x14ac:dyDescent="0.2">
      <c r="A194" s="4" t="s">
        <v>1047</v>
      </c>
      <c r="B194" s="35" t="s">
        <v>213</v>
      </c>
      <c r="C194" s="36">
        <v>0</v>
      </c>
      <c r="D194" s="44" t="str">
        <f t="shared" si="54"/>
        <v>N/A</v>
      </c>
      <c r="E194" s="36">
        <v>11</v>
      </c>
      <c r="F194" s="44" t="str">
        <f t="shared" si="55"/>
        <v>N/A</v>
      </c>
      <c r="G194" s="36">
        <v>0</v>
      </c>
      <c r="H194" s="44" t="str">
        <f t="shared" si="56"/>
        <v>N/A</v>
      </c>
      <c r="I194" s="12" t="s">
        <v>1747</v>
      </c>
      <c r="J194" s="12">
        <v>-100</v>
      </c>
      <c r="K194" s="45" t="s">
        <v>739</v>
      </c>
      <c r="L194" s="9" t="str">
        <f t="shared" si="57"/>
        <v>No</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12530</v>
      </c>
      <c r="D201" s="11" t="str">
        <f t="shared" si="54"/>
        <v>N/A</v>
      </c>
      <c r="E201" s="1">
        <v>13138</v>
      </c>
      <c r="F201" s="11" t="str">
        <f t="shared" si="55"/>
        <v>N/A</v>
      </c>
      <c r="G201" s="1">
        <v>13675</v>
      </c>
      <c r="H201" s="11" t="str">
        <f t="shared" si="56"/>
        <v>N/A</v>
      </c>
      <c r="I201" s="57">
        <v>4.8520000000000003</v>
      </c>
      <c r="J201" s="57">
        <v>4.0869999999999997</v>
      </c>
      <c r="K201" s="48" t="s">
        <v>739</v>
      </c>
      <c r="L201" s="11" t="str">
        <f t="shared" si="57"/>
        <v>Yes</v>
      </c>
    </row>
    <row r="202" spans="1:12" x14ac:dyDescent="0.2">
      <c r="A202" s="4" t="s">
        <v>1055</v>
      </c>
      <c r="B202" s="35" t="s">
        <v>213</v>
      </c>
      <c r="C202" s="36">
        <v>606</v>
      </c>
      <c r="D202" s="44" t="str">
        <f t="shared" si="54"/>
        <v>N/A</v>
      </c>
      <c r="E202" s="36">
        <v>681</v>
      </c>
      <c r="F202" s="44" t="str">
        <f t="shared" si="55"/>
        <v>N/A</v>
      </c>
      <c r="G202" s="36">
        <v>775</v>
      </c>
      <c r="H202" s="44" t="str">
        <f t="shared" si="56"/>
        <v>N/A</v>
      </c>
      <c r="I202" s="12">
        <v>12.38</v>
      </c>
      <c r="J202" s="12">
        <v>13.8</v>
      </c>
      <c r="K202" s="45" t="s">
        <v>739</v>
      </c>
      <c r="L202" s="9" t="str">
        <f t="shared" si="57"/>
        <v>Yes</v>
      </c>
    </row>
    <row r="203" spans="1:12" x14ac:dyDescent="0.2">
      <c r="A203" s="4" t="s">
        <v>1056</v>
      </c>
      <c r="B203" s="35" t="s">
        <v>213</v>
      </c>
      <c r="C203" s="36">
        <v>60</v>
      </c>
      <c r="D203" s="44" t="str">
        <f t="shared" si="54"/>
        <v>N/A</v>
      </c>
      <c r="E203" s="36">
        <v>60</v>
      </c>
      <c r="F203" s="44" t="str">
        <f t="shared" si="55"/>
        <v>N/A</v>
      </c>
      <c r="G203" s="36">
        <v>45</v>
      </c>
      <c r="H203" s="44" t="str">
        <f t="shared" si="56"/>
        <v>N/A</v>
      </c>
      <c r="I203" s="12">
        <v>0</v>
      </c>
      <c r="J203" s="12">
        <v>-25</v>
      </c>
      <c r="K203" s="45" t="s">
        <v>739</v>
      </c>
      <c r="L203" s="9" t="str">
        <f t="shared" si="57"/>
        <v>Yes</v>
      </c>
    </row>
    <row r="204" spans="1:12" ht="25.5" x14ac:dyDescent="0.2">
      <c r="A204" s="4" t="s">
        <v>1057</v>
      </c>
      <c r="B204" s="35" t="s">
        <v>213</v>
      </c>
      <c r="C204" s="36">
        <v>6733</v>
      </c>
      <c r="D204" s="44" t="str">
        <f t="shared" si="54"/>
        <v>N/A</v>
      </c>
      <c r="E204" s="36">
        <v>7031</v>
      </c>
      <c r="F204" s="44" t="str">
        <f t="shared" si="55"/>
        <v>N/A</v>
      </c>
      <c r="G204" s="36">
        <v>7201</v>
      </c>
      <c r="H204" s="44" t="str">
        <f t="shared" si="56"/>
        <v>N/A</v>
      </c>
      <c r="I204" s="12">
        <v>4.4260000000000002</v>
      </c>
      <c r="J204" s="12">
        <v>2.4180000000000001</v>
      </c>
      <c r="K204" s="45" t="s">
        <v>739</v>
      </c>
      <c r="L204" s="9" t="str">
        <f t="shared" si="57"/>
        <v>Yes</v>
      </c>
    </row>
    <row r="205" spans="1:12" ht="25.5" x14ac:dyDescent="0.2">
      <c r="A205" s="4" t="s">
        <v>1058</v>
      </c>
      <c r="B205" s="35" t="s">
        <v>213</v>
      </c>
      <c r="C205" s="36">
        <v>5038</v>
      </c>
      <c r="D205" s="44" t="str">
        <f t="shared" si="54"/>
        <v>N/A</v>
      </c>
      <c r="E205" s="36">
        <v>5275</v>
      </c>
      <c r="F205" s="44" t="str">
        <f t="shared" si="55"/>
        <v>N/A</v>
      </c>
      <c r="G205" s="36">
        <v>5531</v>
      </c>
      <c r="H205" s="44" t="str">
        <f t="shared" si="56"/>
        <v>N/A</v>
      </c>
      <c r="I205" s="12">
        <v>4.7039999999999997</v>
      </c>
      <c r="J205" s="12">
        <v>4.8529999999999998</v>
      </c>
      <c r="K205" s="45" t="s">
        <v>739</v>
      </c>
      <c r="L205" s="9" t="str">
        <f t="shared" si="57"/>
        <v>Yes</v>
      </c>
    </row>
    <row r="206" spans="1:12" ht="25.5" x14ac:dyDescent="0.2">
      <c r="A206" s="4" t="s">
        <v>1059</v>
      </c>
      <c r="B206" s="35" t="s">
        <v>213</v>
      </c>
      <c r="C206" s="36">
        <v>93</v>
      </c>
      <c r="D206" s="44" t="str">
        <f t="shared" si="54"/>
        <v>N/A</v>
      </c>
      <c r="E206" s="36">
        <v>91</v>
      </c>
      <c r="F206" s="44" t="str">
        <f t="shared" si="55"/>
        <v>N/A</v>
      </c>
      <c r="G206" s="36">
        <v>123</v>
      </c>
      <c r="H206" s="44" t="str">
        <f t="shared" si="56"/>
        <v>N/A</v>
      </c>
      <c r="I206" s="12">
        <v>-2.15</v>
      </c>
      <c r="J206" s="12">
        <v>35.159999999999997</v>
      </c>
      <c r="K206" s="45" t="s">
        <v>739</v>
      </c>
      <c r="L206" s="9" t="str">
        <f t="shared" si="57"/>
        <v>No</v>
      </c>
    </row>
    <row r="207" spans="1:12" x14ac:dyDescent="0.2">
      <c r="A207" s="6" t="s">
        <v>1060</v>
      </c>
      <c r="B207" s="35" t="s">
        <v>213</v>
      </c>
      <c r="C207" s="36">
        <v>0</v>
      </c>
      <c r="D207" s="44" t="str">
        <f t="shared" si="54"/>
        <v>N/A</v>
      </c>
      <c r="E207" s="36">
        <v>0</v>
      </c>
      <c r="F207" s="44" t="str">
        <f t="shared" si="55"/>
        <v>N/A</v>
      </c>
      <c r="G207" s="36">
        <v>120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85</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35</v>
      </c>
      <c r="H212" s="44" t="str">
        <f t="shared" si="56"/>
        <v>N/A</v>
      </c>
      <c r="I212" s="12" t="s">
        <v>1747</v>
      </c>
      <c r="J212" s="12" t="s">
        <v>1747</v>
      </c>
      <c r="K212" s="45" t="s">
        <v>739</v>
      </c>
      <c r="L212" s="9" t="str">
        <f t="shared" si="57"/>
        <v>N/A</v>
      </c>
    </row>
    <row r="213" spans="1:12" x14ac:dyDescent="0.2">
      <c r="A213" s="6" t="s">
        <v>1066</v>
      </c>
      <c r="B213" s="35" t="s">
        <v>213</v>
      </c>
      <c r="C213" s="36">
        <v>213</v>
      </c>
      <c r="D213" s="44" t="str">
        <f t="shared" si="54"/>
        <v>N/A</v>
      </c>
      <c r="E213" s="36">
        <v>215</v>
      </c>
      <c r="F213" s="44" t="str">
        <f t="shared" si="55"/>
        <v>N/A</v>
      </c>
      <c r="G213" s="36">
        <v>213</v>
      </c>
      <c r="H213" s="44" t="str">
        <f t="shared" si="56"/>
        <v>N/A</v>
      </c>
      <c r="I213" s="12">
        <v>0.93899999999999995</v>
      </c>
      <c r="J213" s="12">
        <v>-0.93</v>
      </c>
      <c r="K213" s="45" t="s">
        <v>739</v>
      </c>
      <c r="L213" s="9" t="str">
        <f t="shared" si="57"/>
        <v>Yes</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11</v>
      </c>
      <c r="D216" s="44" t="str">
        <f t="shared" si="54"/>
        <v>N/A</v>
      </c>
      <c r="E216" s="36">
        <v>11</v>
      </c>
      <c r="F216" s="44" t="str">
        <f t="shared" si="55"/>
        <v>N/A</v>
      </c>
      <c r="G216" s="36">
        <v>11</v>
      </c>
      <c r="H216" s="44" t="str">
        <f t="shared" si="56"/>
        <v>N/A</v>
      </c>
      <c r="I216" s="12">
        <v>0</v>
      </c>
      <c r="J216" s="12">
        <v>-25</v>
      </c>
      <c r="K216" s="45" t="s">
        <v>739</v>
      </c>
      <c r="L216" s="9" t="str">
        <f t="shared" si="57"/>
        <v>Yes</v>
      </c>
    </row>
    <row r="217" spans="1:12" ht="25.5" x14ac:dyDescent="0.2">
      <c r="A217" s="4" t="s">
        <v>1070</v>
      </c>
      <c r="B217" s="35" t="s">
        <v>213</v>
      </c>
      <c r="C217" s="36">
        <v>206</v>
      </c>
      <c r="D217" s="44" t="str">
        <f t="shared" si="54"/>
        <v>N/A</v>
      </c>
      <c r="E217" s="36">
        <v>210</v>
      </c>
      <c r="F217" s="44" t="str">
        <f t="shared" si="55"/>
        <v>N/A</v>
      </c>
      <c r="G217" s="36">
        <v>207</v>
      </c>
      <c r="H217" s="44" t="str">
        <f t="shared" si="56"/>
        <v>N/A</v>
      </c>
      <c r="I217" s="12">
        <v>1.9419999999999999</v>
      </c>
      <c r="J217" s="12">
        <v>-1.43</v>
      </c>
      <c r="K217" s="45" t="s">
        <v>739</v>
      </c>
      <c r="L217" s="9" t="str">
        <f t="shared" si="57"/>
        <v>Yes</v>
      </c>
    </row>
    <row r="218" spans="1:12" ht="25.5" x14ac:dyDescent="0.2">
      <c r="A218" s="4" t="s">
        <v>1071</v>
      </c>
      <c r="B218" s="35" t="s">
        <v>213</v>
      </c>
      <c r="C218" s="36">
        <v>11</v>
      </c>
      <c r="D218" s="44" t="str">
        <f t="shared" si="54"/>
        <v>N/A</v>
      </c>
      <c r="E218" s="36">
        <v>11</v>
      </c>
      <c r="F218" s="44" t="str">
        <f t="shared" si="55"/>
        <v>N/A</v>
      </c>
      <c r="G218" s="36">
        <v>11</v>
      </c>
      <c r="H218" s="44" t="str">
        <f t="shared" si="56"/>
        <v>N/A</v>
      </c>
      <c r="I218" s="12">
        <v>-66.7</v>
      </c>
      <c r="J218" s="12">
        <v>200</v>
      </c>
      <c r="K218" s="45" t="s">
        <v>739</v>
      </c>
      <c r="L218" s="9" t="str">
        <f t="shared" si="57"/>
        <v>No</v>
      </c>
    </row>
    <row r="219" spans="1:12" x14ac:dyDescent="0.2">
      <c r="A219" s="6" t="s">
        <v>1072</v>
      </c>
      <c r="B219" s="35" t="s">
        <v>213</v>
      </c>
      <c r="C219" s="36">
        <v>910</v>
      </c>
      <c r="D219" s="44" t="str">
        <f t="shared" si="54"/>
        <v>N/A</v>
      </c>
      <c r="E219" s="36">
        <v>920</v>
      </c>
      <c r="F219" s="44" t="str">
        <f t="shared" si="55"/>
        <v>N/A</v>
      </c>
      <c r="G219" s="36">
        <v>902</v>
      </c>
      <c r="H219" s="44" t="str">
        <f t="shared" si="56"/>
        <v>N/A</v>
      </c>
      <c r="I219" s="12">
        <v>1.099</v>
      </c>
      <c r="J219" s="12">
        <v>-1.96</v>
      </c>
      <c r="K219" s="45" t="s">
        <v>739</v>
      </c>
      <c r="L219" s="9" t="str">
        <f t="shared" si="57"/>
        <v>Yes</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11</v>
      </c>
      <c r="D221" s="44" t="str">
        <f t="shared" si="54"/>
        <v>N/A</v>
      </c>
      <c r="E221" s="36">
        <v>11</v>
      </c>
      <c r="F221" s="44" t="str">
        <f t="shared" si="55"/>
        <v>N/A</v>
      </c>
      <c r="G221" s="36">
        <v>11</v>
      </c>
      <c r="H221" s="44" t="str">
        <f t="shared" si="56"/>
        <v>N/A</v>
      </c>
      <c r="I221" s="12">
        <v>0</v>
      </c>
      <c r="J221" s="12">
        <v>0</v>
      </c>
      <c r="K221" s="45" t="s">
        <v>739</v>
      </c>
      <c r="L221" s="9" t="str">
        <f t="shared" si="57"/>
        <v>Yes</v>
      </c>
    </row>
    <row r="222" spans="1:12" ht="25.5" x14ac:dyDescent="0.2">
      <c r="A222" s="18" t="s">
        <v>1075</v>
      </c>
      <c r="B222" s="35" t="s">
        <v>213</v>
      </c>
      <c r="C222" s="36">
        <v>11</v>
      </c>
      <c r="D222" s="44" t="str">
        <f t="shared" si="54"/>
        <v>N/A</v>
      </c>
      <c r="E222" s="36">
        <v>11</v>
      </c>
      <c r="F222" s="44" t="str">
        <f t="shared" si="55"/>
        <v>N/A</v>
      </c>
      <c r="G222" s="36">
        <v>11</v>
      </c>
      <c r="H222" s="44" t="str">
        <f t="shared" si="56"/>
        <v>N/A</v>
      </c>
      <c r="I222" s="12">
        <v>300</v>
      </c>
      <c r="J222" s="12">
        <v>-25</v>
      </c>
      <c r="K222" s="45" t="s">
        <v>739</v>
      </c>
      <c r="L222" s="9" t="str">
        <f t="shared" si="57"/>
        <v>Yes</v>
      </c>
    </row>
    <row r="223" spans="1:12" ht="25.5" x14ac:dyDescent="0.2">
      <c r="A223" s="18" t="s">
        <v>1076</v>
      </c>
      <c r="B223" s="35" t="s">
        <v>213</v>
      </c>
      <c r="C223" s="36">
        <v>880</v>
      </c>
      <c r="D223" s="44" t="str">
        <f t="shared" si="54"/>
        <v>N/A</v>
      </c>
      <c r="E223" s="36">
        <v>877</v>
      </c>
      <c r="F223" s="44" t="str">
        <f t="shared" si="55"/>
        <v>N/A</v>
      </c>
      <c r="G223" s="36">
        <v>866</v>
      </c>
      <c r="H223" s="44" t="str">
        <f t="shared" si="56"/>
        <v>N/A</v>
      </c>
      <c r="I223" s="12">
        <v>-0.34100000000000003</v>
      </c>
      <c r="J223" s="12">
        <v>-1.25</v>
      </c>
      <c r="K223" s="45" t="s">
        <v>739</v>
      </c>
      <c r="L223" s="9" t="str">
        <f t="shared" si="57"/>
        <v>Yes</v>
      </c>
    </row>
    <row r="224" spans="1:12" ht="25.5" x14ac:dyDescent="0.2">
      <c r="A224" s="18" t="s">
        <v>1077</v>
      </c>
      <c r="B224" s="35" t="s">
        <v>213</v>
      </c>
      <c r="C224" s="36">
        <v>27</v>
      </c>
      <c r="D224" s="44" t="str">
        <f t="shared" si="54"/>
        <v>N/A</v>
      </c>
      <c r="E224" s="36">
        <v>34</v>
      </c>
      <c r="F224" s="44" t="str">
        <f t="shared" si="55"/>
        <v>N/A</v>
      </c>
      <c r="G224" s="36">
        <v>29</v>
      </c>
      <c r="H224" s="44" t="str">
        <f t="shared" ref="H224:H230" si="58">IF($B224="N/A","N/A",IF(G224&gt;10,"No",IF(G224&lt;-10,"No","Yes")))</f>
        <v>N/A</v>
      </c>
      <c r="I224" s="12">
        <v>25.93</v>
      </c>
      <c r="J224" s="12">
        <v>-14.7</v>
      </c>
      <c r="K224" s="45" t="s">
        <v>739</v>
      </c>
      <c r="L224" s="9" t="str">
        <f t="shared" ref="L224:L235" si="59">IF(J224="Div by 0", "N/A", IF(K224="N/A","N/A", IF(J224&gt;VALUE(MID(K224,1,2)), "No", IF(J224&lt;-1*VALUE(MID(K224,1,2)), "No", "Yes"))))</f>
        <v>Yes</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23.539495646999999</v>
      </c>
      <c r="D231" s="44" t="str">
        <f>IF($B231="N/A","N/A",IF(C231&lt;15,"Yes","No"))</f>
        <v>No</v>
      </c>
      <c r="E231" s="8">
        <v>24.042443064</v>
      </c>
      <c r="F231" s="44" t="str">
        <f>IF($B231="N/A","N/A",IF(E231&lt;15,"Yes","No"))</f>
        <v>No</v>
      </c>
      <c r="G231" s="8">
        <v>23.297697368000001</v>
      </c>
      <c r="H231" s="44" t="str">
        <f>IF($B231="N/A","N/A",IF(G231&lt;15,"Yes","No"))</f>
        <v>No</v>
      </c>
      <c r="I231" s="12">
        <v>2.137</v>
      </c>
      <c r="J231" s="12">
        <v>-3.1</v>
      </c>
      <c r="K231" s="45" t="s">
        <v>739</v>
      </c>
      <c r="L231" s="9" t="str">
        <f t="shared" si="59"/>
        <v>Yes</v>
      </c>
    </row>
    <row r="232" spans="1:12" x14ac:dyDescent="0.2">
      <c r="A232" s="18" t="s">
        <v>1085</v>
      </c>
      <c r="B232" s="35" t="s">
        <v>213</v>
      </c>
      <c r="C232" s="36">
        <v>350</v>
      </c>
      <c r="D232" s="44" t="str">
        <f t="shared" ref="D232" si="60">IF($B232="N/A","N/A",IF(C232&gt;10,"No",IF(C232&lt;-10,"No","Yes")))</f>
        <v>N/A</v>
      </c>
      <c r="E232" s="36">
        <v>421</v>
      </c>
      <c r="F232" s="44" t="str">
        <f t="shared" ref="F232" si="61">IF($B232="N/A","N/A",IF(E232&gt;10,"No",IF(E232&lt;-10,"No","Yes")))</f>
        <v>N/A</v>
      </c>
      <c r="G232" s="36">
        <v>376</v>
      </c>
      <c r="H232" s="44" t="str">
        <f t="shared" ref="H232" si="62">IF($B232="N/A","N/A",IF(G232&gt;10,"No",IF(G232&lt;-10,"No","Yes")))</f>
        <v>N/A</v>
      </c>
      <c r="I232" s="12">
        <v>20.29</v>
      </c>
      <c r="J232" s="12">
        <v>-10.7</v>
      </c>
      <c r="K232" s="45" t="s">
        <v>739</v>
      </c>
      <c r="L232" s="9" t="str">
        <f t="shared" si="59"/>
        <v>Yes</v>
      </c>
    </row>
    <row r="233" spans="1:12" ht="25.5" x14ac:dyDescent="0.2">
      <c r="A233" s="18" t="s">
        <v>1086</v>
      </c>
      <c r="B233" s="35" t="s">
        <v>279</v>
      </c>
      <c r="C233" s="8">
        <v>2.0232383375</v>
      </c>
      <c r="D233" s="44" t="str">
        <f>IF($B233="N/A","N/A",IF(C233&lt;10,"Yes","No"))</f>
        <v>Yes</v>
      </c>
      <c r="E233" s="8">
        <v>2.3348677277999998</v>
      </c>
      <c r="F233" s="44" t="str">
        <f>IF($B233="N/A","N/A",IF(E233&lt;10,"Yes","No"))</f>
        <v>Yes</v>
      </c>
      <c r="G233" s="8">
        <v>1.9758276405999999</v>
      </c>
      <c r="H233" s="44" t="str">
        <f>IF($B233="N/A","N/A",IF(G233&lt;10,"Yes","No"))</f>
        <v>Yes</v>
      </c>
      <c r="I233" s="12">
        <v>15.4</v>
      </c>
      <c r="J233" s="12">
        <v>-15.4</v>
      </c>
      <c r="K233" s="45" t="s">
        <v>739</v>
      </c>
      <c r="L233" s="9" t="str">
        <f t="shared" si="59"/>
        <v>Yes</v>
      </c>
    </row>
    <row r="234" spans="1:12" x14ac:dyDescent="0.2">
      <c r="A234" s="2" t="s">
        <v>72</v>
      </c>
      <c r="B234" s="35" t="s">
        <v>213</v>
      </c>
      <c r="C234" s="8">
        <v>31.411557721000001</v>
      </c>
      <c r="D234" s="44" t="str">
        <f t="shared" si="54"/>
        <v>N/A</v>
      </c>
      <c r="E234" s="8">
        <v>31.590752243000001</v>
      </c>
      <c r="F234" s="44" t="str">
        <f t="shared" si="55"/>
        <v>N/A</v>
      </c>
      <c r="G234" s="8">
        <v>31.315789473999999</v>
      </c>
      <c r="H234" s="44" t="str">
        <f>IF($B234="N/A","N/A",IF(G234&gt;10,"No",IF(G234&lt;-10,"No","Yes")))</f>
        <v>N/A</v>
      </c>
      <c r="I234" s="12">
        <v>0.57050000000000001</v>
      </c>
      <c r="J234" s="12">
        <v>-0.87</v>
      </c>
      <c r="K234" s="45" t="s">
        <v>739</v>
      </c>
      <c r="L234" s="9" t="str">
        <f t="shared" si="59"/>
        <v>Yes</v>
      </c>
    </row>
    <row r="235" spans="1:12" ht="25.5" x14ac:dyDescent="0.2">
      <c r="A235" s="18" t="s">
        <v>1087</v>
      </c>
      <c r="B235" s="35" t="s">
        <v>289</v>
      </c>
      <c r="C235" s="9">
        <v>18.148599269000002</v>
      </c>
      <c r="D235" s="44" t="str">
        <f>IF($B235="N/A","N/A",IF(C235&lt;15,"Yes","No"))</f>
        <v>No</v>
      </c>
      <c r="E235" s="9">
        <v>18.452380951999999</v>
      </c>
      <c r="F235" s="44" t="str">
        <f>IF($B235="N/A","N/A",IF(E235&lt;15,"Yes","No"))</f>
        <v>No</v>
      </c>
      <c r="G235" s="9">
        <v>17.722039473999999</v>
      </c>
      <c r="H235" s="44" t="str">
        <f>IF($B235="N/A","N/A",IF(G235&lt;15,"Yes","No"))</f>
        <v>No</v>
      </c>
      <c r="I235" s="12">
        <v>1.6739999999999999</v>
      </c>
      <c r="J235" s="12">
        <v>-3.96</v>
      </c>
      <c r="K235" s="45" t="s">
        <v>739</v>
      </c>
      <c r="L235" s="9" t="str">
        <f t="shared" si="59"/>
        <v>Yes</v>
      </c>
    </row>
    <row r="236" spans="1:12" ht="25.5" x14ac:dyDescent="0.2">
      <c r="A236" s="18" t="s">
        <v>152</v>
      </c>
      <c r="B236" s="35" t="s">
        <v>213</v>
      </c>
      <c r="C236" s="36">
        <v>143</v>
      </c>
      <c r="D236" s="44" t="str">
        <f>IF($B236="N/A","N/A",IF(C236&gt;10,"No",IF(C236&lt;-10,"No","Yes")))</f>
        <v>N/A</v>
      </c>
      <c r="E236" s="36">
        <v>214</v>
      </c>
      <c r="F236" s="44" t="str">
        <f>IF($B236="N/A","N/A",IF(E236&gt;10,"No",IF(E236&lt;-10,"No","Yes")))</f>
        <v>N/A</v>
      </c>
      <c r="G236" s="36">
        <v>279</v>
      </c>
      <c r="H236" s="44" t="str">
        <f>IF($B236="N/A","N/A",IF(G236&gt;10,"No",IF(G236&lt;-10,"No","Yes")))</f>
        <v>N/A</v>
      </c>
      <c r="I236" s="12">
        <v>49.65</v>
      </c>
      <c r="J236" s="12">
        <v>30.37</v>
      </c>
      <c r="K236" s="45" t="s">
        <v>739</v>
      </c>
      <c r="L236" s="9" t="str">
        <f>IF(J236="Div by 0", "N/A", IF(K236="N/A","N/A", IF(J236&gt;VALUE(MID(K236,1,2)), "No", IF(J236&lt;-1*VALUE(MID(K236,1,2)), "No", "Yes"))))</f>
        <v>No</v>
      </c>
    </row>
    <row r="237" spans="1:12" x14ac:dyDescent="0.2">
      <c r="A237" s="18" t="s">
        <v>1088</v>
      </c>
      <c r="B237" s="35" t="s">
        <v>213</v>
      </c>
      <c r="C237" s="36">
        <v>17299</v>
      </c>
      <c r="D237" s="44" t="str">
        <f t="shared" ref="D237:D242" si="63">IF($B237="N/A","N/A",IF(C237&gt;10,"No",IF(C237&lt;-10,"No","Yes")))</f>
        <v>N/A</v>
      </c>
      <c r="E237" s="36">
        <v>18031</v>
      </c>
      <c r="F237" s="44" t="str">
        <f t="shared" ref="F237:F242" si="64">IF($B237="N/A","N/A",IF(E237&gt;10,"No",IF(E237&lt;-10,"No","Yes")))</f>
        <v>N/A</v>
      </c>
      <c r="G237" s="36">
        <v>19030</v>
      </c>
      <c r="H237" s="44" t="str">
        <f>IF($B237="N/A","N/A",IF(G237&gt;10,"No",IF(G237&lt;-10,"No","Yes")))</f>
        <v>N/A</v>
      </c>
      <c r="I237" s="12">
        <v>4.2309999999999999</v>
      </c>
      <c r="J237" s="12">
        <v>5.54</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99.995686680000006</v>
      </c>
      <c r="F238" s="44" t="str">
        <f t="shared" si="64"/>
        <v>N/A</v>
      </c>
      <c r="G238" s="8">
        <v>100</v>
      </c>
      <c r="H238" s="44" t="str">
        <f t="shared" ref="H238:H242" si="65">IF($B238="N/A","N/A",IF(G238&gt;10,"No",IF(G238&lt;-10,"No","Yes")))</f>
        <v>N/A</v>
      </c>
      <c r="I238" s="12" t="s">
        <v>213</v>
      </c>
      <c r="J238" s="12">
        <v>4.3E-3</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v>0</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11</v>
      </c>
      <c r="F241" s="44" t="str">
        <f t="shared" si="64"/>
        <v>N/A</v>
      </c>
      <c r="G241" s="36">
        <v>0</v>
      </c>
      <c r="H241" s="44" t="str">
        <f t="shared" si="65"/>
        <v>N/A</v>
      </c>
      <c r="I241" s="12" t="s">
        <v>213</v>
      </c>
      <c r="J241" s="12">
        <v>-100</v>
      </c>
      <c r="K241" s="45" t="s">
        <v>213</v>
      </c>
      <c r="L241" s="9" t="str">
        <f t="shared" si="66"/>
        <v>N/A</v>
      </c>
    </row>
    <row r="242" spans="1:12" ht="25.5" x14ac:dyDescent="0.2">
      <c r="A242" s="18" t="s">
        <v>1093</v>
      </c>
      <c r="B242" s="35" t="s">
        <v>213</v>
      </c>
      <c r="C242" s="8" t="s">
        <v>213</v>
      </c>
      <c r="D242" s="44" t="str">
        <f t="shared" si="63"/>
        <v>N/A</v>
      </c>
      <c r="E242" s="8">
        <v>24.042443064</v>
      </c>
      <c r="F242" s="44" t="str">
        <f t="shared" si="64"/>
        <v>N/A</v>
      </c>
      <c r="G242" s="8">
        <v>23.297697368000001</v>
      </c>
      <c r="H242" s="44" t="str">
        <f t="shared" si="65"/>
        <v>N/A</v>
      </c>
      <c r="I242" s="12" t="s">
        <v>213</v>
      </c>
      <c r="J242" s="12">
        <v>-3.1</v>
      </c>
      <c r="K242" s="45" t="s">
        <v>213</v>
      </c>
      <c r="L242" s="9" t="str">
        <f t="shared" si="66"/>
        <v>N/A</v>
      </c>
    </row>
    <row r="243" spans="1:12" x14ac:dyDescent="0.2">
      <c r="A243" s="6" t="s">
        <v>1094</v>
      </c>
      <c r="B243" s="35" t="s">
        <v>213</v>
      </c>
      <c r="C243" s="36">
        <v>910160</v>
      </c>
      <c r="D243" s="44" t="str">
        <f>IF($B243="N/A","N/A",IF(C243&gt;10,"No",IF(C243&lt;-10,"No","Yes")))</f>
        <v>N/A</v>
      </c>
      <c r="E243" s="36">
        <v>982081</v>
      </c>
      <c r="F243" s="44" t="str">
        <f>IF($B243="N/A","N/A",IF(E243&gt;10,"No",IF(E243&lt;-10,"No","Yes")))</f>
        <v>N/A</v>
      </c>
      <c r="G243" s="36">
        <v>1036375</v>
      </c>
      <c r="H243" s="44" t="str">
        <f>IF($B243="N/A","N/A",IF(G243&gt;10,"No",IF(G243&lt;-10,"No","Yes")))</f>
        <v>N/A</v>
      </c>
      <c r="I243" s="12">
        <v>7.9020000000000001</v>
      </c>
      <c r="J243" s="12">
        <v>5.5279999999999996</v>
      </c>
      <c r="K243" s="45" t="s">
        <v>739</v>
      </c>
      <c r="L243" s="9" t="str">
        <f t="shared" ref="L243:L276" si="67">IF(J243="Div by 0", "N/A", IF(K243="N/A","N/A", IF(J243&gt;VALUE(MID(K243,1,2)), "No", IF(J243&lt;-1*VALUE(MID(K243,1,2)), "No", "Yes"))))</f>
        <v>Yes</v>
      </c>
    </row>
    <row r="244" spans="1:12" x14ac:dyDescent="0.2">
      <c r="A244" s="2" t="s">
        <v>1095</v>
      </c>
      <c r="B244" s="35" t="s">
        <v>213</v>
      </c>
      <c r="C244" s="8">
        <v>1.7540445517000001</v>
      </c>
      <c r="D244" s="44" t="str">
        <f>IF($B244="N/A","N/A",IF(C244&gt;10,"No",IF(C244&lt;-10,"No","Yes")))</f>
        <v>N/A</v>
      </c>
      <c r="E244" s="8">
        <v>1.8552646226</v>
      </c>
      <c r="F244" s="44" t="str">
        <f>IF($B244="N/A","N/A",IF(E244&gt;10,"No",IF(E244&lt;-10,"No","Yes")))</f>
        <v>N/A</v>
      </c>
      <c r="G244" s="8">
        <v>2.1039708237000001</v>
      </c>
      <c r="H244" s="44" t="str">
        <f>IF($B244="N/A","N/A",IF(G244&gt;10,"No",IF(G244&lt;-10,"No","Yes")))</f>
        <v>N/A</v>
      </c>
      <c r="I244" s="12">
        <v>5.7709999999999999</v>
      </c>
      <c r="J244" s="12">
        <v>13.41</v>
      </c>
      <c r="K244" s="45" t="s">
        <v>739</v>
      </c>
      <c r="L244" s="9" t="str">
        <f t="shared" si="67"/>
        <v>Yes</v>
      </c>
    </row>
    <row r="245" spans="1:12" x14ac:dyDescent="0.2">
      <c r="A245" s="2" t="s">
        <v>1096</v>
      </c>
      <c r="B245" s="35" t="s">
        <v>213</v>
      </c>
      <c r="C245" s="8">
        <v>59.141046862000003</v>
      </c>
      <c r="D245" s="44" t="str">
        <f>IF($B245="N/A","N/A",IF(C245&gt;10,"No",IF(C245&lt;-10,"No","Yes")))</f>
        <v>N/A</v>
      </c>
      <c r="E245" s="8">
        <v>59.456906255</v>
      </c>
      <c r="F245" s="44" t="str">
        <f>IF($B245="N/A","N/A",IF(E245&gt;10,"No",IF(E245&lt;-10,"No","Yes")))</f>
        <v>N/A</v>
      </c>
      <c r="G245" s="8">
        <v>57.946803860000003</v>
      </c>
      <c r="H245" s="44" t="str">
        <f>IF($B245="N/A","N/A",IF(G245&gt;10,"No",IF(G245&lt;-10,"No","Yes")))</f>
        <v>N/A</v>
      </c>
      <c r="I245" s="12">
        <v>0.53410000000000002</v>
      </c>
      <c r="J245" s="12">
        <v>-2.54</v>
      </c>
      <c r="K245" s="45" t="s">
        <v>739</v>
      </c>
      <c r="L245" s="9" t="str">
        <f t="shared" si="67"/>
        <v>Yes</v>
      </c>
    </row>
    <row r="246" spans="1:12" x14ac:dyDescent="0.2">
      <c r="A246" s="2" t="s">
        <v>1097</v>
      </c>
      <c r="B246" s="35" t="s">
        <v>213</v>
      </c>
      <c r="C246" s="8">
        <v>97.251998569999998</v>
      </c>
      <c r="D246" s="44" t="str">
        <f t="shared" ref="D246:D274" si="68">IF($B246="N/A","N/A",IF(C246&gt;10,"No",IF(C246&lt;-10,"No","Yes")))</f>
        <v>N/A</v>
      </c>
      <c r="E246" s="8">
        <v>97.486423966000004</v>
      </c>
      <c r="F246" s="44" t="str">
        <f t="shared" ref="F246:F274" si="69">IF($B246="N/A","N/A",IF(E246&gt;10,"No",IF(E246&lt;-10,"No","Yes")))</f>
        <v>N/A</v>
      </c>
      <c r="G246" s="8">
        <v>97.771031649999998</v>
      </c>
      <c r="H246" s="44" t="str">
        <f t="shared" ref="H246:H274" si="70">IF($B246="N/A","N/A",IF(G246&gt;10,"No",IF(G246&lt;-10,"No","Yes")))</f>
        <v>N/A</v>
      </c>
      <c r="I246" s="12">
        <v>0.24099999999999999</v>
      </c>
      <c r="J246" s="12">
        <v>0.29189999999999999</v>
      </c>
      <c r="K246" s="45" t="s">
        <v>739</v>
      </c>
      <c r="L246" s="9" t="str">
        <f t="shared" si="67"/>
        <v>Yes</v>
      </c>
    </row>
    <row r="247" spans="1:12" x14ac:dyDescent="0.2">
      <c r="A247" s="2" t="s">
        <v>1098</v>
      </c>
      <c r="B247" s="35" t="s">
        <v>213</v>
      </c>
      <c r="C247" s="8">
        <v>90.772142608999999</v>
      </c>
      <c r="D247" s="44" t="str">
        <f t="shared" si="68"/>
        <v>N/A</v>
      </c>
      <c r="E247" s="8">
        <v>91.361696902999995</v>
      </c>
      <c r="F247" s="44" t="str">
        <f t="shared" si="69"/>
        <v>N/A</v>
      </c>
      <c r="G247" s="8">
        <v>91.913818401</v>
      </c>
      <c r="H247" s="44" t="str">
        <f t="shared" si="70"/>
        <v>N/A</v>
      </c>
      <c r="I247" s="12">
        <v>0.64949999999999997</v>
      </c>
      <c r="J247" s="12">
        <v>0.60429999999999995</v>
      </c>
      <c r="K247" s="45" t="s">
        <v>739</v>
      </c>
      <c r="L247" s="9" t="str">
        <f t="shared" si="67"/>
        <v>Yes</v>
      </c>
    </row>
    <row r="248" spans="1:12" x14ac:dyDescent="0.2">
      <c r="A248" s="2" t="s">
        <v>1099</v>
      </c>
      <c r="B248" s="35" t="s">
        <v>213</v>
      </c>
      <c r="C248" s="8">
        <v>98.079678298000005</v>
      </c>
      <c r="D248" s="44" t="str">
        <f t="shared" si="68"/>
        <v>N/A</v>
      </c>
      <c r="E248" s="8">
        <v>98.588405640999994</v>
      </c>
      <c r="F248" s="44" t="str">
        <f t="shared" si="69"/>
        <v>N/A</v>
      </c>
      <c r="G248" s="8">
        <v>98.214642382999997</v>
      </c>
      <c r="H248" s="44" t="str">
        <f t="shared" si="70"/>
        <v>N/A</v>
      </c>
      <c r="I248" s="12">
        <v>0.51870000000000005</v>
      </c>
      <c r="J248" s="12">
        <v>-0.379</v>
      </c>
      <c r="K248" s="45" t="s">
        <v>739</v>
      </c>
      <c r="L248" s="9" t="str">
        <f t="shared" si="67"/>
        <v>Yes</v>
      </c>
    </row>
    <row r="249" spans="1:12" x14ac:dyDescent="0.2">
      <c r="A249" s="6" t="s">
        <v>1100</v>
      </c>
      <c r="B249" s="35" t="s">
        <v>213</v>
      </c>
      <c r="C249" s="36">
        <v>0</v>
      </c>
      <c r="D249" s="44" t="str">
        <f t="shared" si="68"/>
        <v>N/A</v>
      </c>
      <c r="E249" s="36">
        <v>0</v>
      </c>
      <c r="F249" s="44" t="str">
        <f t="shared" si="69"/>
        <v>N/A</v>
      </c>
      <c r="G249" s="36">
        <v>0</v>
      </c>
      <c r="H249" s="44" t="str">
        <f t="shared" si="70"/>
        <v>N/A</v>
      </c>
      <c r="I249" s="12" t="s">
        <v>1747</v>
      </c>
      <c r="J249" s="12" t="s">
        <v>1747</v>
      </c>
      <c r="K249" s="45" t="s">
        <v>739</v>
      </c>
      <c r="L249" s="9" t="str">
        <f t="shared" si="67"/>
        <v>N/A</v>
      </c>
    </row>
    <row r="250" spans="1:12" x14ac:dyDescent="0.2">
      <c r="A250" s="2" t="s">
        <v>1101</v>
      </c>
      <c r="B250" s="35" t="s">
        <v>213</v>
      </c>
      <c r="C250" s="8">
        <v>0</v>
      </c>
      <c r="D250" s="44" t="str">
        <f t="shared" si="68"/>
        <v>N/A</v>
      </c>
      <c r="E250" s="8">
        <v>0</v>
      </c>
      <c r="F250" s="44" t="str">
        <f t="shared" si="69"/>
        <v>N/A</v>
      </c>
      <c r="G250" s="8">
        <v>0</v>
      </c>
      <c r="H250" s="44" t="str">
        <f t="shared" si="70"/>
        <v>N/A</v>
      </c>
      <c r="I250" s="12" t="s">
        <v>1747</v>
      </c>
      <c r="J250" s="12" t="s">
        <v>1747</v>
      </c>
      <c r="K250" s="45" t="s">
        <v>739</v>
      </c>
      <c r="L250" s="9" t="str">
        <f t="shared" si="67"/>
        <v>N/A</v>
      </c>
    </row>
    <row r="251" spans="1:12" x14ac:dyDescent="0.2">
      <c r="A251" s="2" t="s">
        <v>1102</v>
      </c>
      <c r="B251" s="35" t="s">
        <v>213</v>
      </c>
      <c r="C251" s="8">
        <v>0</v>
      </c>
      <c r="D251" s="44" t="str">
        <f t="shared" si="68"/>
        <v>N/A</v>
      </c>
      <c r="E251" s="8">
        <v>0</v>
      </c>
      <c r="F251" s="44" t="str">
        <f t="shared" si="69"/>
        <v>N/A</v>
      </c>
      <c r="G251" s="8">
        <v>0</v>
      </c>
      <c r="H251" s="44" t="str">
        <f t="shared" si="70"/>
        <v>N/A</v>
      </c>
      <c r="I251" s="12" t="s">
        <v>1747</v>
      </c>
      <c r="J251" s="12" t="s">
        <v>1747</v>
      </c>
      <c r="K251" s="45" t="s">
        <v>739</v>
      </c>
      <c r="L251" s="9" t="str">
        <f t="shared" si="67"/>
        <v>N/A</v>
      </c>
    </row>
    <row r="252" spans="1:12" x14ac:dyDescent="0.2">
      <c r="A252" s="2" t="s">
        <v>1103</v>
      </c>
      <c r="B252" s="35" t="s">
        <v>213</v>
      </c>
      <c r="C252" s="8">
        <v>0</v>
      </c>
      <c r="D252" s="44" t="str">
        <f t="shared" si="68"/>
        <v>N/A</v>
      </c>
      <c r="E252" s="8">
        <v>0</v>
      </c>
      <c r="F252" s="44" t="str">
        <f t="shared" si="69"/>
        <v>N/A</v>
      </c>
      <c r="G252" s="8">
        <v>0</v>
      </c>
      <c r="H252" s="44" t="str">
        <f t="shared" si="70"/>
        <v>N/A</v>
      </c>
      <c r="I252" s="12" t="s">
        <v>1747</v>
      </c>
      <c r="J252" s="12" t="s">
        <v>1747</v>
      </c>
      <c r="K252" s="45" t="s">
        <v>739</v>
      </c>
      <c r="L252" s="9" t="str">
        <f t="shared" si="67"/>
        <v>N/A</v>
      </c>
    </row>
    <row r="253" spans="1:12" x14ac:dyDescent="0.2">
      <c r="A253" s="2" t="s">
        <v>1104</v>
      </c>
      <c r="B253" s="35" t="s">
        <v>213</v>
      </c>
      <c r="C253" s="8">
        <v>0</v>
      </c>
      <c r="D253" s="44" t="str">
        <f t="shared" si="68"/>
        <v>N/A</v>
      </c>
      <c r="E253" s="8">
        <v>0</v>
      </c>
      <c r="F253" s="44" t="str">
        <f t="shared" si="69"/>
        <v>N/A</v>
      </c>
      <c r="G253" s="8">
        <v>0</v>
      </c>
      <c r="H253" s="44" t="str">
        <f t="shared" si="70"/>
        <v>N/A</v>
      </c>
      <c r="I253" s="12" t="s">
        <v>1747</v>
      </c>
      <c r="J253" s="12" t="s">
        <v>1747</v>
      </c>
      <c r="K253" s="45" t="s">
        <v>739</v>
      </c>
      <c r="L253" s="9" t="str">
        <f t="shared" si="67"/>
        <v>N/A</v>
      </c>
    </row>
    <row r="254" spans="1:12" x14ac:dyDescent="0.2">
      <c r="A254" s="2" t="s">
        <v>1105</v>
      </c>
      <c r="B254" s="35" t="s">
        <v>213</v>
      </c>
      <c r="C254" s="8" t="s">
        <v>1747</v>
      </c>
      <c r="D254" s="44" t="str">
        <f t="shared" si="68"/>
        <v>N/A</v>
      </c>
      <c r="E254" s="8" t="s">
        <v>1747</v>
      </c>
      <c r="F254" s="44" t="str">
        <f t="shared" si="69"/>
        <v>N/A</v>
      </c>
      <c r="G254" s="8" t="s">
        <v>1747</v>
      </c>
      <c r="H254" s="44" t="str">
        <f t="shared" si="70"/>
        <v>N/A</v>
      </c>
      <c r="I254" s="12" t="s">
        <v>1747</v>
      </c>
      <c r="J254" s="12" t="s">
        <v>1747</v>
      </c>
      <c r="K254" s="45" t="s">
        <v>739</v>
      </c>
      <c r="L254" s="9" t="str">
        <f t="shared" si="67"/>
        <v>N/A</v>
      </c>
    </row>
    <row r="255" spans="1:12" x14ac:dyDescent="0.2">
      <c r="A255" s="2" t="s">
        <v>1106</v>
      </c>
      <c r="B255" s="35" t="s">
        <v>213</v>
      </c>
      <c r="C255" s="8" t="s">
        <v>1747</v>
      </c>
      <c r="D255" s="44" t="str">
        <f t="shared" si="68"/>
        <v>N/A</v>
      </c>
      <c r="E255" s="8" t="s">
        <v>1747</v>
      </c>
      <c r="F255" s="44" t="str">
        <f t="shared" si="69"/>
        <v>N/A</v>
      </c>
      <c r="G255" s="8" t="s">
        <v>1747</v>
      </c>
      <c r="H255" s="44" t="str">
        <f t="shared" si="70"/>
        <v>N/A</v>
      </c>
      <c r="I255" s="12" t="s">
        <v>1747</v>
      </c>
      <c r="J255" s="12" t="s">
        <v>1747</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25948</v>
      </c>
      <c r="D273" s="44" t="str">
        <f t="shared" si="68"/>
        <v>N/A</v>
      </c>
      <c r="E273" s="36">
        <v>21140</v>
      </c>
      <c r="F273" s="44" t="str">
        <f t="shared" si="69"/>
        <v>N/A</v>
      </c>
      <c r="G273" s="36">
        <v>24892</v>
      </c>
      <c r="H273" s="44" t="str">
        <f t="shared" si="70"/>
        <v>N/A</v>
      </c>
      <c r="I273" s="12">
        <v>-18.5</v>
      </c>
      <c r="J273" s="12">
        <v>17.75</v>
      </c>
      <c r="K273" s="45" t="s">
        <v>739</v>
      </c>
      <c r="L273" s="9" t="str">
        <f t="shared" si="67"/>
        <v>Yes</v>
      </c>
    </row>
    <row r="274" spans="1:12" x14ac:dyDescent="0.2">
      <c r="A274" s="79" t="s">
        <v>153</v>
      </c>
      <c r="B274" s="35" t="s">
        <v>213</v>
      </c>
      <c r="C274" s="36">
        <v>1</v>
      </c>
      <c r="D274" s="44" t="str">
        <f t="shared" si="68"/>
        <v>N/A</v>
      </c>
      <c r="E274" s="36">
        <v>1</v>
      </c>
      <c r="F274" s="44" t="str">
        <f t="shared" si="69"/>
        <v>N/A</v>
      </c>
      <c r="G274" s="36">
        <v>1</v>
      </c>
      <c r="H274" s="44" t="str">
        <f t="shared" si="70"/>
        <v>N/A</v>
      </c>
      <c r="I274" s="12">
        <v>0</v>
      </c>
      <c r="J274" s="12">
        <v>0</v>
      </c>
      <c r="K274" s="45" t="s">
        <v>739</v>
      </c>
      <c r="L274" s="9" t="str">
        <f t="shared" si="67"/>
        <v>Yes</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1</v>
      </c>
      <c r="H276" s="44" t="str">
        <f t="shared" si="73"/>
        <v>No</v>
      </c>
      <c r="I276" s="12" t="s">
        <v>1747</v>
      </c>
      <c r="J276" s="12" t="s">
        <v>1747</v>
      </c>
      <c r="K276" s="45" t="s">
        <v>739</v>
      </c>
      <c r="L276" s="9" t="str">
        <f t="shared" si="67"/>
        <v>N/A</v>
      </c>
    </row>
    <row r="277" spans="1:12" x14ac:dyDescent="0.2">
      <c r="A277" s="18" t="s">
        <v>693</v>
      </c>
      <c r="B277" s="1" t="s">
        <v>213</v>
      </c>
      <c r="C277" s="1">
        <v>966782</v>
      </c>
      <c r="D277" s="11" t="str">
        <f t="shared" ref="D277:D284" si="74">IF($B277="N/A","N/A",IF(C277&gt;10,"No",IF(C277&lt;-10,"No","Yes")))</f>
        <v>N/A</v>
      </c>
      <c r="E277" s="1">
        <v>1025863</v>
      </c>
      <c r="F277" s="11" t="str">
        <f t="shared" ref="F277:F278" si="75">IF($B277="N/A","N/A",IF(E277&gt;10,"No",IF(E277&lt;-10,"No","Yes")))</f>
        <v>N/A</v>
      </c>
      <c r="G277" s="1">
        <v>1062438</v>
      </c>
      <c r="H277" s="11" t="str">
        <f t="shared" ref="H277:H278" si="76">IF($B277="N/A","N/A",IF(G277&gt;10,"No",IF(G277&lt;-10,"No","Yes")))</f>
        <v>N/A</v>
      </c>
      <c r="I277" s="12">
        <v>6.1109999999999998</v>
      </c>
      <c r="J277" s="12">
        <v>3.5649999999999999</v>
      </c>
      <c r="K277" s="1" t="s">
        <v>213</v>
      </c>
      <c r="L277" s="9" t="str">
        <f t="shared" ref="L277:L278" si="77">IF(J277="Div by 0", "N/A", IF(K277="N/A","N/A", IF(J277&gt;VALUE(MID(K277,1,2)), "No", IF(J277&lt;-1*VALUE(MID(K277,1,2)), "No", "Yes"))))</f>
        <v>N/A</v>
      </c>
    </row>
    <row r="278" spans="1:12" x14ac:dyDescent="0.2">
      <c r="A278" s="18" t="s">
        <v>694</v>
      </c>
      <c r="B278" s="1" t="s">
        <v>213</v>
      </c>
      <c r="C278" s="1">
        <v>810513.58333000005</v>
      </c>
      <c r="D278" s="11" t="str">
        <f t="shared" si="74"/>
        <v>N/A</v>
      </c>
      <c r="E278" s="1">
        <v>870147.25</v>
      </c>
      <c r="F278" s="11" t="str">
        <f t="shared" si="75"/>
        <v>N/A</v>
      </c>
      <c r="G278" s="1">
        <v>908709.83333000005</v>
      </c>
      <c r="H278" s="11" t="str">
        <f t="shared" si="76"/>
        <v>N/A</v>
      </c>
      <c r="I278" s="12">
        <v>7.3579999999999997</v>
      </c>
      <c r="J278" s="12">
        <v>4.4320000000000004</v>
      </c>
      <c r="K278" s="1" t="s">
        <v>213</v>
      </c>
      <c r="L278" s="9" t="str">
        <f t="shared" si="77"/>
        <v>N/A</v>
      </c>
    </row>
    <row r="279" spans="1:12" x14ac:dyDescent="0.2">
      <c r="A279" s="18" t="s">
        <v>695</v>
      </c>
      <c r="B279" s="1" t="s">
        <v>213</v>
      </c>
      <c r="C279" s="1">
        <v>11278</v>
      </c>
      <c r="D279" s="11" t="str">
        <f t="shared" si="74"/>
        <v>N/A</v>
      </c>
      <c r="E279" s="1">
        <v>12292</v>
      </c>
      <c r="F279" s="11" t="str">
        <f t="shared" ref="F279:F284" si="78">IF($B279="N/A","N/A",IF(E279&gt;10,"No",IF(E279&lt;-10,"No","Yes")))</f>
        <v>N/A</v>
      </c>
      <c r="G279" s="1">
        <v>12673</v>
      </c>
      <c r="H279" s="11" t="str">
        <f t="shared" ref="H279:H284" si="79">IF($B279="N/A","N/A",IF(G279&gt;10,"No",IF(G279&lt;-10,"No","Yes")))</f>
        <v>N/A</v>
      </c>
      <c r="I279" s="12">
        <v>8.9909999999999997</v>
      </c>
      <c r="J279" s="12">
        <v>3.1</v>
      </c>
      <c r="K279" s="1" t="s">
        <v>213</v>
      </c>
      <c r="L279" s="9" t="str">
        <f t="shared" ref="L279:L285" si="80">IF(J279="Div by 0", "N/A", IF(K279="N/A","N/A", IF(J279&gt;VALUE(MID(K279,1,2)), "No", IF(J279&lt;-1*VALUE(MID(K279,1,2)), "No", "Yes"))))</f>
        <v>N/A</v>
      </c>
    </row>
    <row r="280" spans="1:12" x14ac:dyDescent="0.2">
      <c r="A280" s="18" t="s">
        <v>696</v>
      </c>
      <c r="B280" s="1" t="s">
        <v>213</v>
      </c>
      <c r="C280" s="1">
        <v>11447</v>
      </c>
      <c r="D280" s="11" t="str">
        <f t="shared" si="74"/>
        <v>N/A</v>
      </c>
      <c r="E280" s="1">
        <v>12465</v>
      </c>
      <c r="F280" s="11" t="str">
        <f t="shared" si="78"/>
        <v>N/A</v>
      </c>
      <c r="G280" s="1">
        <v>12858</v>
      </c>
      <c r="H280" s="11" t="str">
        <f t="shared" si="79"/>
        <v>N/A</v>
      </c>
      <c r="I280" s="12">
        <v>8.8930000000000007</v>
      </c>
      <c r="J280" s="12">
        <v>3.153</v>
      </c>
      <c r="K280" s="1" t="s">
        <v>213</v>
      </c>
      <c r="L280" s="9" t="str">
        <f t="shared" si="80"/>
        <v>N/A</v>
      </c>
    </row>
    <row r="281" spans="1:12" x14ac:dyDescent="0.2">
      <c r="A281" s="18" t="s">
        <v>697</v>
      </c>
      <c r="B281" s="1" t="s">
        <v>213</v>
      </c>
      <c r="C281" s="1">
        <v>4650.1666667</v>
      </c>
      <c r="D281" s="11" t="str">
        <f t="shared" si="74"/>
        <v>N/A</v>
      </c>
      <c r="E281" s="1">
        <v>5328.3333333</v>
      </c>
      <c r="F281" s="11" t="str">
        <f t="shared" si="78"/>
        <v>N/A</v>
      </c>
      <c r="G281" s="1">
        <v>5614.9166667</v>
      </c>
      <c r="H281" s="11" t="str">
        <f t="shared" si="79"/>
        <v>N/A</v>
      </c>
      <c r="I281" s="12">
        <v>14.58</v>
      </c>
      <c r="J281" s="12">
        <v>5.3780000000000001</v>
      </c>
      <c r="K281" s="1" t="s">
        <v>213</v>
      </c>
      <c r="L281" s="9" t="str">
        <f t="shared" si="80"/>
        <v>N/A</v>
      </c>
    </row>
    <row r="282" spans="1:12" x14ac:dyDescent="0.2">
      <c r="A282" s="18" t="s">
        <v>698</v>
      </c>
      <c r="B282" s="1" t="s">
        <v>213</v>
      </c>
      <c r="C282" s="1">
        <v>37849</v>
      </c>
      <c r="D282" s="11" t="str">
        <f t="shared" si="74"/>
        <v>N/A</v>
      </c>
      <c r="E282" s="1">
        <v>42890</v>
      </c>
      <c r="F282" s="11" t="str">
        <f t="shared" si="78"/>
        <v>N/A</v>
      </c>
      <c r="G282" s="1">
        <v>46534</v>
      </c>
      <c r="H282" s="11" t="str">
        <f t="shared" si="79"/>
        <v>N/A</v>
      </c>
      <c r="I282" s="12">
        <v>13.32</v>
      </c>
      <c r="J282" s="12">
        <v>8.4960000000000004</v>
      </c>
      <c r="K282" s="1" t="s">
        <v>213</v>
      </c>
      <c r="L282" s="9" t="str">
        <f t="shared" si="80"/>
        <v>N/A</v>
      </c>
    </row>
    <row r="283" spans="1:12" x14ac:dyDescent="0.2">
      <c r="A283" s="18" t="s">
        <v>699</v>
      </c>
      <c r="B283" s="1" t="s">
        <v>213</v>
      </c>
      <c r="C283" s="1">
        <v>42145</v>
      </c>
      <c r="D283" s="11" t="str">
        <f t="shared" si="74"/>
        <v>N/A</v>
      </c>
      <c r="E283" s="1">
        <v>47910</v>
      </c>
      <c r="F283" s="11" t="str">
        <f t="shared" si="78"/>
        <v>N/A</v>
      </c>
      <c r="G283" s="1">
        <v>51284</v>
      </c>
      <c r="H283" s="11" t="str">
        <f t="shared" si="79"/>
        <v>N/A</v>
      </c>
      <c r="I283" s="12">
        <v>13.68</v>
      </c>
      <c r="J283" s="12">
        <v>7.0419999999999998</v>
      </c>
      <c r="K283" s="1" t="s">
        <v>213</v>
      </c>
      <c r="L283" s="9" t="str">
        <f t="shared" si="80"/>
        <v>N/A</v>
      </c>
    </row>
    <row r="284" spans="1:12" ht="25.5" x14ac:dyDescent="0.2">
      <c r="A284" s="18" t="s">
        <v>700</v>
      </c>
      <c r="B284" s="1" t="s">
        <v>213</v>
      </c>
      <c r="C284" s="1">
        <v>34637.333333000002</v>
      </c>
      <c r="D284" s="11" t="str">
        <f t="shared" si="74"/>
        <v>N/A</v>
      </c>
      <c r="E284" s="1">
        <v>39426.083333000002</v>
      </c>
      <c r="F284" s="11" t="str">
        <f t="shared" si="78"/>
        <v>N/A</v>
      </c>
      <c r="G284" s="1">
        <v>42754.666666999998</v>
      </c>
      <c r="H284" s="11" t="str">
        <f t="shared" si="79"/>
        <v>N/A</v>
      </c>
      <c r="I284" s="12">
        <v>13.83</v>
      </c>
      <c r="J284" s="12">
        <v>8.4429999999999996</v>
      </c>
      <c r="K284" s="1" t="s">
        <v>213</v>
      </c>
      <c r="L284" s="9" t="str">
        <f t="shared" si="80"/>
        <v>N/A</v>
      </c>
    </row>
    <row r="285" spans="1:12" x14ac:dyDescent="0.2">
      <c r="A285" s="18" t="s">
        <v>404</v>
      </c>
      <c r="B285" s="35" t="s">
        <v>290</v>
      </c>
      <c r="C285" s="8">
        <v>30.729572615999999</v>
      </c>
      <c r="D285" s="44" t="str">
        <f>IF($B285="N/A","N/A",IF(C285&lt;=40,"Yes","No"))</f>
        <v>Yes</v>
      </c>
      <c r="E285" s="8">
        <v>32.611505649000001</v>
      </c>
      <c r="F285" s="44" t="str">
        <f>IF($B285="N/A","N/A",IF(E285&lt;=40,"Yes","No"))</f>
        <v>Yes</v>
      </c>
      <c r="G285" s="8">
        <v>33.654931003999998</v>
      </c>
      <c r="H285" s="44" t="str">
        <f>IF($B285="N/A","N/A",IF(G285&lt;=40,"Yes","No"))</f>
        <v>Yes</v>
      </c>
      <c r="I285" s="12">
        <v>6.1239999999999997</v>
      </c>
      <c r="J285" s="12">
        <v>3.2</v>
      </c>
      <c r="K285" s="45"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70512</v>
      </c>
      <c r="D288" s="11" t="str">
        <f t="shared" si="81"/>
        <v>N/A</v>
      </c>
      <c r="E288" s="1">
        <v>86043</v>
      </c>
      <c r="F288" s="11" t="str">
        <f t="shared" ref="F288:F289" si="85">IF($B288="N/A","N/A",IF(E288&gt;10,"No",IF(E288&lt;-10,"No","Yes")))</f>
        <v>N/A</v>
      </c>
      <c r="G288" s="1">
        <v>100286</v>
      </c>
      <c r="H288" s="11" t="str">
        <f t="shared" ref="H288:H289" si="86">IF($B288="N/A","N/A",IF(G288&gt;10,"No",IF(G288&lt;-10,"No","Yes")))</f>
        <v>N/A</v>
      </c>
      <c r="I288" s="12">
        <v>22.03</v>
      </c>
      <c r="J288" s="12">
        <v>16.55</v>
      </c>
      <c r="K288" s="1" t="s">
        <v>213</v>
      </c>
      <c r="L288" s="9" t="str">
        <f t="shared" ref="L288:L289" si="87">IF(J288="Div by 0", "N/A", IF(K288="N/A","N/A", IF(J288&gt;VALUE(MID(K288,1,2)), "No", IF(J288&lt;-1*VALUE(MID(K288,1,2)), "No", "Yes"))))</f>
        <v>N/A</v>
      </c>
    </row>
    <row r="289" spans="1:12" x14ac:dyDescent="0.2">
      <c r="A289" s="18" t="s">
        <v>715</v>
      </c>
      <c r="B289" s="1" t="s">
        <v>213</v>
      </c>
      <c r="C289" s="1">
        <v>45976.833333000002</v>
      </c>
      <c r="D289" s="11" t="str">
        <f t="shared" si="81"/>
        <v>N/A</v>
      </c>
      <c r="E289" s="1">
        <v>58388.833333000002</v>
      </c>
      <c r="F289" s="11" t="str">
        <f t="shared" si="85"/>
        <v>N/A</v>
      </c>
      <c r="G289" s="1">
        <v>69287.333333000002</v>
      </c>
      <c r="H289" s="11" t="str">
        <f t="shared" si="86"/>
        <v>N/A</v>
      </c>
      <c r="I289" s="12">
        <v>27</v>
      </c>
      <c r="J289" s="12">
        <v>18.670000000000002</v>
      </c>
      <c r="K289" s="1" t="s">
        <v>213</v>
      </c>
      <c r="L289" s="9" t="str">
        <f t="shared" si="87"/>
        <v>N/A</v>
      </c>
    </row>
    <row r="290" spans="1:12" x14ac:dyDescent="0.2">
      <c r="A290" s="18" t="s">
        <v>704</v>
      </c>
      <c r="B290" s="1" t="s">
        <v>213</v>
      </c>
      <c r="C290" s="1">
        <v>10701</v>
      </c>
      <c r="D290" s="11" t="str">
        <f t="shared" si="81"/>
        <v>N/A</v>
      </c>
      <c r="E290" s="1">
        <v>7254</v>
      </c>
      <c r="F290" s="11" t="str">
        <f t="shared" ref="F290:F304" si="88">IF($B290="N/A","N/A",IF(E290&gt;10,"No",IF(E290&lt;-10,"No","Yes")))</f>
        <v>N/A</v>
      </c>
      <c r="G290" s="1">
        <v>11151</v>
      </c>
      <c r="H290" s="11" t="str">
        <f t="shared" ref="H290:H304" si="89">IF($B290="N/A","N/A",IF(G290&gt;10,"No",IF(G290&lt;-10,"No","Yes")))</f>
        <v>N/A</v>
      </c>
      <c r="I290" s="12">
        <v>-32.200000000000003</v>
      </c>
      <c r="J290" s="12">
        <v>53.72</v>
      </c>
      <c r="K290" s="1" t="s">
        <v>213</v>
      </c>
      <c r="L290" s="9" t="str">
        <f t="shared" ref="L290:L301" si="90">IF(J290="Div by 0", "N/A", IF(K290="N/A","N/A", IF(J290&gt;VALUE(MID(K290,1,2)), "No", IF(J290&lt;-1*VALUE(MID(K290,1,2)), "No", "Yes"))))</f>
        <v>N/A</v>
      </c>
    </row>
    <row r="291" spans="1:12" x14ac:dyDescent="0.2">
      <c r="A291" s="18" t="s">
        <v>705</v>
      </c>
      <c r="B291" s="1" t="s">
        <v>213</v>
      </c>
      <c r="C291" s="1">
        <v>25922</v>
      </c>
      <c r="D291" s="11" t="str">
        <f t="shared" si="81"/>
        <v>N/A</v>
      </c>
      <c r="E291" s="1">
        <v>21068</v>
      </c>
      <c r="F291" s="11" t="str">
        <f t="shared" si="88"/>
        <v>N/A</v>
      </c>
      <c r="G291" s="1">
        <v>24892</v>
      </c>
      <c r="H291" s="11" t="str">
        <f t="shared" si="89"/>
        <v>N/A</v>
      </c>
      <c r="I291" s="12">
        <v>-18.7</v>
      </c>
      <c r="J291" s="12">
        <v>18.149999999999999</v>
      </c>
      <c r="K291" s="1" t="s">
        <v>213</v>
      </c>
      <c r="L291" s="9" t="str">
        <f t="shared" si="90"/>
        <v>N/A</v>
      </c>
    </row>
    <row r="292" spans="1:12" x14ac:dyDescent="0.2">
      <c r="A292" s="18" t="s">
        <v>723</v>
      </c>
      <c r="B292" s="35" t="s">
        <v>213</v>
      </c>
      <c r="C292" s="13">
        <v>1.54309081E-2</v>
      </c>
      <c r="D292" s="11" t="str">
        <f t="shared" si="81"/>
        <v>N/A</v>
      </c>
      <c r="E292" s="13">
        <v>2.37326751E-2</v>
      </c>
      <c r="F292" s="11" t="str">
        <f t="shared" si="88"/>
        <v>N/A</v>
      </c>
      <c r="G292" s="13">
        <v>2.00867749E-2</v>
      </c>
      <c r="H292" s="11" t="str">
        <f t="shared" si="89"/>
        <v>N/A</v>
      </c>
      <c r="I292" s="12">
        <v>53.8</v>
      </c>
      <c r="J292" s="12">
        <v>-15.4</v>
      </c>
      <c r="K292" s="35" t="s">
        <v>213</v>
      </c>
      <c r="L292" s="9" t="str">
        <f t="shared" si="90"/>
        <v>N/A</v>
      </c>
    </row>
    <row r="293" spans="1:12" x14ac:dyDescent="0.2">
      <c r="A293" s="18" t="s">
        <v>716</v>
      </c>
      <c r="B293" s="1" t="s">
        <v>213</v>
      </c>
      <c r="C293" s="1">
        <v>11719.083333</v>
      </c>
      <c r="D293" s="11" t="str">
        <f t="shared" si="81"/>
        <v>N/A</v>
      </c>
      <c r="E293" s="1">
        <v>10314.416667</v>
      </c>
      <c r="F293" s="11" t="str">
        <f t="shared" si="88"/>
        <v>N/A</v>
      </c>
      <c r="G293" s="1">
        <v>12960.583333</v>
      </c>
      <c r="H293" s="11" t="str">
        <f t="shared" si="89"/>
        <v>N/A</v>
      </c>
      <c r="I293" s="12">
        <v>-12</v>
      </c>
      <c r="J293" s="12">
        <v>25.66</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677</v>
      </c>
      <c r="D296" s="11" t="str">
        <f t="shared" si="81"/>
        <v>N/A</v>
      </c>
      <c r="E296" s="1">
        <v>712</v>
      </c>
      <c r="F296" s="11" t="str">
        <f t="shared" si="88"/>
        <v>N/A</v>
      </c>
      <c r="G296" s="1">
        <v>693</v>
      </c>
      <c r="H296" s="11" t="str">
        <f t="shared" si="89"/>
        <v>N/A</v>
      </c>
      <c r="I296" s="12">
        <v>5.17</v>
      </c>
      <c r="J296" s="12">
        <v>-2.67</v>
      </c>
      <c r="K296" s="1" t="s">
        <v>213</v>
      </c>
      <c r="L296" s="9" t="str">
        <f t="shared" si="90"/>
        <v>N/A</v>
      </c>
    </row>
    <row r="297" spans="1:12" x14ac:dyDescent="0.2">
      <c r="A297" s="18" t="s">
        <v>718</v>
      </c>
      <c r="B297" s="1" t="s">
        <v>213</v>
      </c>
      <c r="C297" s="1">
        <v>314.75</v>
      </c>
      <c r="D297" s="11" t="str">
        <f t="shared" si="81"/>
        <v>N/A</v>
      </c>
      <c r="E297" s="1">
        <v>364.83333333000002</v>
      </c>
      <c r="F297" s="11" t="str">
        <f t="shared" si="88"/>
        <v>N/A</v>
      </c>
      <c r="G297" s="1">
        <v>357.58333333000002</v>
      </c>
      <c r="H297" s="11" t="str">
        <f t="shared" si="89"/>
        <v>N/A</v>
      </c>
      <c r="I297" s="12">
        <v>15.91</v>
      </c>
      <c r="J297" s="12">
        <v>-1.99</v>
      </c>
      <c r="K297" s="1" t="s">
        <v>213</v>
      </c>
      <c r="L297" s="9" t="str">
        <f t="shared" si="90"/>
        <v>N/A</v>
      </c>
    </row>
    <row r="298" spans="1:12" x14ac:dyDescent="0.2">
      <c r="A298" s="18" t="s">
        <v>708</v>
      </c>
      <c r="B298" s="1" t="s">
        <v>213</v>
      </c>
      <c r="C298" s="1">
        <v>153</v>
      </c>
      <c r="D298" s="11" t="str">
        <f t="shared" si="81"/>
        <v>N/A</v>
      </c>
      <c r="E298" s="1">
        <v>193</v>
      </c>
      <c r="F298" s="11" t="str">
        <f t="shared" si="88"/>
        <v>N/A</v>
      </c>
      <c r="G298" s="1">
        <v>209</v>
      </c>
      <c r="H298" s="11" t="str">
        <f t="shared" si="89"/>
        <v>N/A</v>
      </c>
      <c r="I298" s="12">
        <v>26.14</v>
      </c>
      <c r="J298" s="12">
        <v>8.2899999999999991</v>
      </c>
      <c r="K298" s="1" t="s">
        <v>213</v>
      </c>
      <c r="L298" s="9" t="str">
        <f t="shared" si="90"/>
        <v>N/A</v>
      </c>
    </row>
    <row r="299" spans="1:12" x14ac:dyDescent="0.2">
      <c r="A299" s="18" t="s">
        <v>719</v>
      </c>
      <c r="B299" s="1" t="s">
        <v>213</v>
      </c>
      <c r="C299" s="1">
        <v>77.916666667000001</v>
      </c>
      <c r="D299" s="11" t="str">
        <f t="shared" si="81"/>
        <v>N/A</v>
      </c>
      <c r="E299" s="1">
        <v>138.58333332999999</v>
      </c>
      <c r="F299" s="11" t="str">
        <f t="shared" si="88"/>
        <v>N/A</v>
      </c>
      <c r="G299" s="1">
        <v>134.25</v>
      </c>
      <c r="H299" s="11" t="str">
        <f t="shared" si="89"/>
        <v>N/A</v>
      </c>
      <c r="I299" s="12">
        <v>77.86</v>
      </c>
      <c r="J299" s="12">
        <v>-3.13</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59935</v>
      </c>
      <c r="D309" s="1" t="s">
        <v>213</v>
      </c>
      <c r="E309" s="1">
        <v>62781</v>
      </c>
      <c r="F309" s="1" t="s">
        <v>213</v>
      </c>
      <c r="G309" s="1">
        <v>70704</v>
      </c>
      <c r="H309" s="1" t="s">
        <v>213</v>
      </c>
      <c r="I309" s="12">
        <v>4.7480000000000002</v>
      </c>
      <c r="J309" s="12">
        <v>12.62</v>
      </c>
      <c r="K309" s="1" t="s">
        <v>213</v>
      </c>
      <c r="L309" s="9" t="str">
        <f>IF(J309="Div by 0", "N/A", IF(K309="N/A","N/A", IF(J309&gt;VALUE(MID(K309,1,2)), "No", IF(J309&lt;-1*VALUE(MID(K309,1,2)), "No", "Yes"))))</f>
        <v>N/A</v>
      </c>
    </row>
    <row r="310" spans="1:12" x14ac:dyDescent="0.2">
      <c r="A310" s="80" t="s">
        <v>73</v>
      </c>
      <c r="B310" s="35" t="s">
        <v>213</v>
      </c>
      <c r="C310" s="36">
        <v>907238</v>
      </c>
      <c r="D310" s="44" t="str">
        <f>IF($B310="N/A","N/A",IF(C310&gt;10,"No",IF(C310&lt;-10,"No","Yes")))</f>
        <v>N/A</v>
      </c>
      <c r="E310" s="36">
        <v>983560</v>
      </c>
      <c r="F310" s="44" t="str">
        <f>IF($B310="N/A","N/A",IF(E310&gt;10,"No",IF(E310&lt;-10,"No","Yes")))</f>
        <v>N/A</v>
      </c>
      <c r="G310" s="36">
        <v>1036650</v>
      </c>
      <c r="H310" s="44" t="str">
        <f>IF($B310="N/A","N/A",IF(G310&gt;10,"No",IF(G310&lt;-10,"No","Yes")))</f>
        <v>N/A</v>
      </c>
      <c r="I310" s="12">
        <v>8.4130000000000003</v>
      </c>
      <c r="J310" s="12">
        <v>5.3979999999999997</v>
      </c>
      <c r="K310" s="45" t="s">
        <v>741</v>
      </c>
      <c r="L310" s="9" t="str">
        <f t="shared" ref="L310:L339" si="92">IF(J310="Div by 0", "N/A", IF(K310="N/A","N/A", IF(J310&gt;VALUE(MID(K310,1,2)), "No", IF(J310&lt;-1*VALUE(MID(K310,1,2)), "No", "Yes"))))</f>
        <v>Yes</v>
      </c>
    </row>
    <row r="311" spans="1:12" x14ac:dyDescent="0.2">
      <c r="A311" s="58" t="s">
        <v>182</v>
      </c>
      <c r="B311" s="35" t="s">
        <v>213</v>
      </c>
      <c r="C311" s="36">
        <v>66845</v>
      </c>
      <c r="D311" s="11" t="str">
        <f t="shared" ref="D311:D314" si="93">IF($B311="N/A","N/A",IF(C311&gt;10,"No",IF(C311&lt;-10,"No","Yes")))</f>
        <v>N/A</v>
      </c>
      <c r="E311" s="36">
        <v>69773</v>
      </c>
      <c r="F311" s="11" t="str">
        <f t="shared" ref="F311:F314" si="94">IF($B311="N/A","N/A",IF(E311&gt;10,"No",IF(E311&lt;-10,"No","Yes")))</f>
        <v>N/A</v>
      </c>
      <c r="G311" s="36">
        <v>71888</v>
      </c>
      <c r="H311" s="11" t="str">
        <f t="shared" ref="H311:H314" si="95">IF($B311="N/A","N/A",IF(G311&gt;10,"No",IF(G311&lt;-10,"No","Yes")))</f>
        <v>N/A</v>
      </c>
      <c r="I311" s="12">
        <v>4.38</v>
      </c>
      <c r="J311" s="12">
        <v>3.0310000000000001</v>
      </c>
      <c r="K311" s="45" t="s">
        <v>741</v>
      </c>
      <c r="L311" s="9" t="str">
        <f>IF(J311="Div by 0", "N/A", IF(OR(J311="N/A",K311="N/A"),"N/A", IF(J311&gt;VALUE(MID(K311,1,2)), "No", IF(J311&lt;-1*VALUE(MID(K311,1,2)), "No", "Yes"))))</f>
        <v>Yes</v>
      </c>
    </row>
    <row r="312" spans="1:12" x14ac:dyDescent="0.2">
      <c r="A312" s="58" t="s">
        <v>183</v>
      </c>
      <c r="B312" s="35" t="s">
        <v>213</v>
      </c>
      <c r="C312" s="36">
        <v>131597</v>
      </c>
      <c r="D312" s="11" t="str">
        <f t="shared" si="93"/>
        <v>N/A</v>
      </c>
      <c r="E312" s="36">
        <v>134031</v>
      </c>
      <c r="F312" s="11" t="str">
        <f t="shared" si="94"/>
        <v>N/A</v>
      </c>
      <c r="G312" s="36">
        <v>134770</v>
      </c>
      <c r="H312" s="11" t="str">
        <f t="shared" si="95"/>
        <v>N/A</v>
      </c>
      <c r="I312" s="12">
        <v>1.85</v>
      </c>
      <c r="J312" s="12">
        <v>0.5514</v>
      </c>
      <c r="K312" s="45" t="s">
        <v>741</v>
      </c>
      <c r="L312" s="9" t="str">
        <f t="shared" ref="L312:L314" si="96">IF(J312="Div by 0", "N/A", IF(OR(J312="N/A",K312="N/A"),"N/A", IF(J312&gt;VALUE(MID(K312,1,2)), "No", IF(J312&lt;-1*VALUE(MID(K312,1,2)), "No", "Yes"))))</f>
        <v>Yes</v>
      </c>
    </row>
    <row r="313" spans="1:12" x14ac:dyDescent="0.2">
      <c r="A313" s="58" t="s">
        <v>184</v>
      </c>
      <c r="B313" s="35" t="s">
        <v>213</v>
      </c>
      <c r="C313" s="36">
        <v>496282</v>
      </c>
      <c r="D313" s="11" t="str">
        <f t="shared" si="93"/>
        <v>N/A</v>
      </c>
      <c r="E313" s="36">
        <v>528203</v>
      </c>
      <c r="F313" s="11" t="str">
        <f t="shared" si="94"/>
        <v>N/A</v>
      </c>
      <c r="G313" s="36">
        <v>549886</v>
      </c>
      <c r="H313" s="11" t="str">
        <f t="shared" si="95"/>
        <v>N/A</v>
      </c>
      <c r="I313" s="12">
        <v>6.4320000000000004</v>
      </c>
      <c r="J313" s="12">
        <v>4.1050000000000004</v>
      </c>
      <c r="K313" s="45" t="s">
        <v>741</v>
      </c>
      <c r="L313" s="9" t="str">
        <f t="shared" si="96"/>
        <v>Yes</v>
      </c>
    </row>
    <row r="314" spans="1:12" x14ac:dyDescent="0.2">
      <c r="A314" s="7" t="s">
        <v>185</v>
      </c>
      <c r="B314" s="35" t="s">
        <v>213</v>
      </c>
      <c r="C314" s="36">
        <v>212514</v>
      </c>
      <c r="D314" s="11" t="str">
        <f t="shared" si="93"/>
        <v>N/A</v>
      </c>
      <c r="E314" s="36">
        <v>251553</v>
      </c>
      <c r="F314" s="11" t="str">
        <f t="shared" si="94"/>
        <v>N/A</v>
      </c>
      <c r="G314" s="36">
        <v>280106</v>
      </c>
      <c r="H314" s="11" t="str">
        <f t="shared" si="95"/>
        <v>N/A</v>
      </c>
      <c r="I314" s="12">
        <v>18.37</v>
      </c>
      <c r="J314" s="12">
        <v>11.35</v>
      </c>
      <c r="K314" s="45" t="s">
        <v>741</v>
      </c>
      <c r="L314" s="9" t="str">
        <f t="shared" si="96"/>
        <v>Yes</v>
      </c>
    </row>
    <row r="315" spans="1:12" x14ac:dyDescent="0.2">
      <c r="A315" s="58" t="s">
        <v>1125</v>
      </c>
      <c r="B315" s="13" t="s">
        <v>213</v>
      </c>
      <c r="C315" s="36">
        <v>480581</v>
      </c>
      <c r="D315" s="9" t="str">
        <f t="shared" ref="D315:F318" si="97">IF($B315="N/A","N/A",IF(C315&lt;0,"No","Yes"))</f>
        <v>N/A</v>
      </c>
      <c r="E315" s="36">
        <v>507219</v>
      </c>
      <c r="F315" s="9" t="str">
        <f t="shared" si="97"/>
        <v>N/A</v>
      </c>
      <c r="G315" s="36">
        <v>527539</v>
      </c>
      <c r="H315" s="9" t="str">
        <f t="shared" ref="H315:H318" si="98">IF($B315="N/A","N/A",IF(G315&lt;0,"No","Yes"))</f>
        <v>N/A</v>
      </c>
      <c r="I315" s="12">
        <v>5.5430000000000001</v>
      </c>
      <c r="J315" s="12">
        <v>4.0060000000000002</v>
      </c>
      <c r="K315" s="1" t="s">
        <v>740</v>
      </c>
      <c r="L315" s="9" t="str">
        <f>IF(J315="Div by 0", "N/A", IF(OR(J315="N/A",K315="N/A"),"N/A", IF(J315&gt;VALUE(MID(K315,1,2)), "No", IF(J315&lt;-1*VALUE(MID(K315,1,2)), "No", "Yes"))))</f>
        <v>Yes</v>
      </c>
    </row>
    <row r="316" spans="1:12" x14ac:dyDescent="0.2">
      <c r="A316" s="58" t="s">
        <v>433</v>
      </c>
      <c r="B316" s="13" t="s">
        <v>213</v>
      </c>
      <c r="C316" s="36">
        <v>32818</v>
      </c>
      <c r="D316" s="9" t="str">
        <f t="shared" si="97"/>
        <v>N/A</v>
      </c>
      <c r="E316" s="36">
        <v>35551</v>
      </c>
      <c r="F316" s="9" t="str">
        <f t="shared" si="97"/>
        <v>N/A</v>
      </c>
      <c r="G316" s="36">
        <v>36524</v>
      </c>
      <c r="H316" s="9" t="str">
        <f t="shared" si="98"/>
        <v>N/A</v>
      </c>
      <c r="I316" s="12">
        <v>8.3279999999999994</v>
      </c>
      <c r="J316" s="12">
        <v>2.7370000000000001</v>
      </c>
      <c r="K316" s="1" t="s">
        <v>740</v>
      </c>
      <c r="L316" s="9" t="str">
        <f t="shared" ref="L316:L318" si="99">IF(J316="Div by 0", "N/A", IF(OR(J316="N/A",K316="N/A"),"N/A", IF(J316&gt;VALUE(MID(K316,1,2)), "No", IF(J316&lt;-1*VALUE(MID(K316,1,2)), "No", "Yes"))))</f>
        <v>Yes</v>
      </c>
    </row>
    <row r="317" spans="1:12" x14ac:dyDescent="0.2">
      <c r="A317" s="58" t="s">
        <v>434</v>
      </c>
      <c r="B317" s="13" t="s">
        <v>213</v>
      </c>
      <c r="C317" s="36">
        <v>318884</v>
      </c>
      <c r="D317" s="9" t="str">
        <f t="shared" si="97"/>
        <v>N/A</v>
      </c>
      <c r="E317" s="36">
        <v>362558</v>
      </c>
      <c r="F317" s="9" t="str">
        <f t="shared" si="97"/>
        <v>N/A</v>
      </c>
      <c r="G317" s="36">
        <v>392062</v>
      </c>
      <c r="H317" s="9" t="str">
        <f t="shared" si="98"/>
        <v>N/A</v>
      </c>
      <c r="I317" s="12">
        <v>13.7</v>
      </c>
      <c r="J317" s="12">
        <v>8.1379999999999999</v>
      </c>
      <c r="K317" s="1" t="s">
        <v>740</v>
      </c>
      <c r="L317" s="9" t="str">
        <f t="shared" si="99"/>
        <v>Yes</v>
      </c>
    </row>
    <row r="318" spans="1:12" x14ac:dyDescent="0.2">
      <c r="A318" s="58" t="s">
        <v>1126</v>
      </c>
      <c r="B318" s="13" t="s">
        <v>213</v>
      </c>
      <c r="C318" s="36">
        <v>52373</v>
      </c>
      <c r="D318" s="9" t="str">
        <f t="shared" si="97"/>
        <v>N/A</v>
      </c>
      <c r="E318" s="36">
        <v>55725</v>
      </c>
      <c r="F318" s="9" t="str">
        <f t="shared" si="97"/>
        <v>N/A</v>
      </c>
      <c r="G318" s="36">
        <v>57976</v>
      </c>
      <c r="H318" s="9" t="str">
        <f t="shared" si="98"/>
        <v>N/A</v>
      </c>
      <c r="I318" s="12">
        <v>6.4</v>
      </c>
      <c r="J318" s="12">
        <v>4.0389999999999997</v>
      </c>
      <c r="K318" s="1" t="s">
        <v>740</v>
      </c>
      <c r="L318" s="9" t="str">
        <f t="shared" si="99"/>
        <v>Yes</v>
      </c>
    </row>
    <row r="319" spans="1:12" x14ac:dyDescent="0.2">
      <c r="A319" s="58" t="s">
        <v>98</v>
      </c>
      <c r="B319" s="35" t="s">
        <v>291</v>
      </c>
      <c r="C319" s="8">
        <v>89.379854018000003</v>
      </c>
      <c r="D319" s="44" t="str">
        <f>IF($B319="N/A","N/A",IF(C319&gt;80,"Yes","No"))</f>
        <v>Yes</v>
      </c>
      <c r="E319" s="8">
        <v>88.455610231999998</v>
      </c>
      <c r="F319" s="44" t="str">
        <f>IF($B319="N/A","N/A",IF(E319&gt;80,"Yes","No"))</f>
        <v>Yes</v>
      </c>
      <c r="G319" s="8">
        <v>87.434814064999998</v>
      </c>
      <c r="H319" s="44" t="str">
        <f>IF($B319="N/A","N/A",IF(G319&gt;80,"Yes","No"))</f>
        <v>Yes</v>
      </c>
      <c r="I319" s="12">
        <v>-1.03</v>
      </c>
      <c r="J319" s="12">
        <v>-1.1499999999999999</v>
      </c>
      <c r="K319" s="45" t="s">
        <v>741</v>
      </c>
      <c r="L319" s="9" t="str">
        <f t="shared" si="92"/>
        <v>Yes</v>
      </c>
    </row>
    <row r="320" spans="1:12" x14ac:dyDescent="0.2">
      <c r="A320" s="58" t="s">
        <v>332</v>
      </c>
      <c r="B320" s="35" t="s">
        <v>278</v>
      </c>
      <c r="C320" s="8">
        <v>0.55806745310000005</v>
      </c>
      <c r="D320" s="44" t="str">
        <f>IF($B320="N/A","N/A",IF(C320&gt;=5,"No",IF(C320&lt;0,"No","Yes")))</f>
        <v>Yes</v>
      </c>
      <c r="E320" s="8">
        <v>0.5418073122</v>
      </c>
      <c r="F320" s="44" t="str">
        <f>IF($B320="N/A","N/A",IF(E320&gt;=5,"No",IF(E320&lt;0,"No","Yes")))</f>
        <v>Yes</v>
      </c>
      <c r="G320" s="8">
        <v>0.54232383159999997</v>
      </c>
      <c r="H320" s="44" t="str">
        <f>IF($B320="N/A","N/A",IF(G320&gt;=5,"No",IF(G320&lt;0,"No","Yes")))</f>
        <v>Yes</v>
      </c>
      <c r="I320" s="12">
        <v>-2.91</v>
      </c>
      <c r="J320" s="12">
        <v>9.5299999999999996E-2</v>
      </c>
      <c r="K320" s="45" t="s">
        <v>741</v>
      </c>
      <c r="L320" s="9" t="str">
        <f t="shared" si="92"/>
        <v>Yes</v>
      </c>
    </row>
    <row r="321" spans="1:12" x14ac:dyDescent="0.2">
      <c r="A321" s="58" t="s">
        <v>340</v>
      </c>
      <c r="B321" s="48" t="s">
        <v>278</v>
      </c>
      <c r="C321" s="8">
        <v>3.818843567</v>
      </c>
      <c r="D321" s="44" t="str">
        <f>IF($B321="N/A","N/A",IF(C321&gt;=5,"No",IF(C321&lt;0,"No","Yes")))</f>
        <v>Yes</v>
      </c>
      <c r="E321" s="8">
        <v>4.0105331652</v>
      </c>
      <c r="F321" s="44" t="str">
        <f>IF($B321="N/A","N/A",IF(E321&gt;=5,"No",IF(E321&lt;0,"No","Yes")))</f>
        <v>Yes</v>
      </c>
      <c r="G321" s="8">
        <v>4.1112236530999997</v>
      </c>
      <c r="H321" s="44" t="str">
        <f>IF($B321="N/A","N/A",IF(G321&gt;=5,"No",IF(G321&lt;0,"No","Yes")))</f>
        <v>Yes</v>
      </c>
      <c r="I321" s="12">
        <v>5.0199999999999996</v>
      </c>
      <c r="J321" s="12">
        <v>2.5110000000000001</v>
      </c>
      <c r="K321" s="45" t="s">
        <v>741</v>
      </c>
      <c r="L321" s="9" t="str">
        <f t="shared" si="92"/>
        <v>Yes</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1747</v>
      </c>
      <c r="J322" s="12" t="s">
        <v>1747</v>
      </c>
      <c r="K322" s="45" t="s">
        <v>741</v>
      </c>
      <c r="L322" s="9" t="str">
        <f t="shared" si="92"/>
        <v>N/A</v>
      </c>
    </row>
    <row r="323" spans="1:12" x14ac:dyDescent="0.2">
      <c r="A323" s="58" t="s">
        <v>334</v>
      </c>
      <c r="B323" s="48" t="s">
        <v>292</v>
      </c>
      <c r="C323" s="8">
        <v>4.9789581124</v>
      </c>
      <c r="D323" s="44" t="str">
        <f>IF($B323="N/A","N/A",IF(C323&gt;0,"No",IF(C323&lt;0,"No","Yes")))</f>
        <v>No</v>
      </c>
      <c r="E323" s="8">
        <v>5.8996909187000002</v>
      </c>
      <c r="F323" s="44" t="str">
        <f>IF($B323="N/A","N/A",IF(E323&gt;0,"No",IF(E323&lt;0,"No","Yes")))</f>
        <v>No</v>
      </c>
      <c r="G323" s="8">
        <v>6.6134182222</v>
      </c>
      <c r="H323" s="44" t="str">
        <f>IF($B323="N/A","N/A",IF(G323&gt;0,"No",IF(G323&lt;0,"No","Yes")))</f>
        <v>No</v>
      </c>
      <c r="I323" s="12">
        <v>18.489999999999998</v>
      </c>
      <c r="J323" s="12">
        <v>12.1</v>
      </c>
      <c r="K323" s="45" t="s">
        <v>741</v>
      </c>
      <c r="L323" s="9" t="str">
        <f t="shared" si="92"/>
        <v>Yes</v>
      </c>
    </row>
    <row r="324" spans="1:12" x14ac:dyDescent="0.2">
      <c r="A324" s="58" t="s">
        <v>335</v>
      </c>
      <c r="B324" s="48" t="s">
        <v>278</v>
      </c>
      <c r="C324" s="8">
        <v>1.2233835003</v>
      </c>
      <c r="D324" s="44" t="str">
        <f>IF($B324="N/A","N/A",IF(C324&gt;=5,"No",IF(C324&lt;0,"No","Yes")))</f>
        <v>Yes</v>
      </c>
      <c r="E324" s="8">
        <v>1.0429460328</v>
      </c>
      <c r="F324" s="44" t="str">
        <f>IF($B324="N/A","N/A",IF(E324&gt;=5,"No",IF(E324&lt;0,"No","Yes")))</f>
        <v>Yes</v>
      </c>
      <c r="G324" s="8">
        <v>1.2490232962000001</v>
      </c>
      <c r="H324" s="44" t="str">
        <f>IF($B324="N/A","N/A",IF(G324&gt;=5,"No",IF(G324&lt;0,"No","Yes")))</f>
        <v>Yes</v>
      </c>
      <c r="I324" s="12">
        <v>-14.7</v>
      </c>
      <c r="J324" s="12">
        <v>19.760000000000002</v>
      </c>
      <c r="K324" s="45" t="s">
        <v>741</v>
      </c>
      <c r="L324" s="9" t="str">
        <f t="shared" si="92"/>
        <v>No</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3.25162747E-2</v>
      </c>
      <c r="D326" s="44" t="str">
        <f t="shared" si="100"/>
        <v>No</v>
      </c>
      <c r="E326" s="8">
        <v>3.5585017699999999E-2</v>
      </c>
      <c r="F326" s="44" t="str">
        <f t="shared" si="101"/>
        <v>No</v>
      </c>
      <c r="G326" s="8">
        <v>3.52095693E-2</v>
      </c>
      <c r="H326" s="44" t="str">
        <f t="shared" si="102"/>
        <v>No</v>
      </c>
      <c r="I326" s="12">
        <v>9.4380000000000006</v>
      </c>
      <c r="J326" s="12">
        <v>-1.06</v>
      </c>
      <c r="K326" s="45" t="s">
        <v>741</v>
      </c>
      <c r="L326" s="9" t="str">
        <f t="shared" si="92"/>
        <v>Yes</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8.3770741999999992E-3</v>
      </c>
      <c r="D328" s="44" t="str">
        <f>IF($B328="N/A","N/A",IF(C328&gt;0,"No",IF(C328&lt;0,"No","Yes")))</f>
        <v>No</v>
      </c>
      <c r="E328" s="8">
        <v>1.3827321199999999E-2</v>
      </c>
      <c r="F328" s="44" t="str">
        <f>IF($B328="N/A","N/A",IF(E328&gt;0,"No",IF(E328&lt;0,"No","Yes")))</f>
        <v>No</v>
      </c>
      <c r="G328" s="8">
        <v>1.3987363100000001E-2</v>
      </c>
      <c r="H328" s="44" t="str">
        <f>IF($B328="N/A","N/A",IF(G328&gt;0,"No",IF(G328&lt;0,"No","Yes")))</f>
        <v>No</v>
      </c>
      <c r="I328" s="12">
        <v>65.06</v>
      </c>
      <c r="J328" s="12">
        <v>1.157</v>
      </c>
      <c r="K328" s="45" t="s">
        <v>741</v>
      </c>
      <c r="L328" s="9" t="str">
        <f t="shared" si="92"/>
        <v>Yes</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3.7146812634000002</v>
      </c>
      <c r="D334" s="44" t="str">
        <f>IF($B334="N/A","N/A",IF(C334&gt;15,"No",IF(C334&lt;2,"No","Yes")))</f>
        <v>Yes</v>
      </c>
      <c r="E334" s="8">
        <v>3.2765667574999999</v>
      </c>
      <c r="F334" s="44" t="str">
        <f>IF($B334="N/A","N/A",IF(E334&gt;15,"No",IF(E334&lt;2,"No","Yes")))</f>
        <v>Yes</v>
      </c>
      <c r="G334" s="8">
        <v>3.0620749530000002</v>
      </c>
      <c r="H334" s="44" t="str">
        <f>IF($B334="N/A","N/A",IF(G334&gt;15,"No",IF(G334&lt;2,"No","Yes")))</f>
        <v>Yes</v>
      </c>
      <c r="I334" s="12">
        <v>-11.8</v>
      </c>
      <c r="J334" s="12">
        <v>-6.55</v>
      </c>
      <c r="K334" s="45" t="s">
        <v>741</v>
      </c>
      <c r="L334" s="9" t="str">
        <f t="shared" si="92"/>
        <v>Yes</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1747</v>
      </c>
      <c r="J335" s="12" t="s">
        <v>1747</v>
      </c>
      <c r="K335" s="45" t="s">
        <v>741</v>
      </c>
      <c r="L335" s="9" t="str">
        <f t="shared" si="92"/>
        <v>N/A</v>
      </c>
    </row>
    <row r="336" spans="1:12" x14ac:dyDescent="0.2">
      <c r="A336" s="58" t="s">
        <v>1687</v>
      </c>
      <c r="B336" s="35" t="s">
        <v>213</v>
      </c>
      <c r="C336" s="36">
        <v>95405</v>
      </c>
      <c r="D336" s="44" t="str">
        <f>IF($B336="N/A","N/A",IF(C336&gt;10,"No",IF(C336&lt;-10,"No","Yes")))</f>
        <v>N/A</v>
      </c>
      <c r="E336" s="36">
        <v>96237</v>
      </c>
      <c r="F336" s="44" t="str">
        <f>IF($B336="N/A","N/A",IF(E336&gt;10,"No",IF(E336&lt;-10,"No","Yes")))</f>
        <v>N/A</v>
      </c>
      <c r="G336" s="36">
        <v>96168</v>
      </c>
      <c r="H336" s="44" t="str">
        <f>IF($B336="N/A","N/A",IF(G336&gt;10,"No",IF(G336&lt;-10,"No","Yes")))</f>
        <v>N/A</v>
      </c>
      <c r="I336" s="12">
        <v>0.87209999999999999</v>
      </c>
      <c r="J336" s="12">
        <v>-7.1999999999999995E-2</v>
      </c>
      <c r="K336" s="45" t="s">
        <v>741</v>
      </c>
      <c r="L336" s="9" t="str">
        <f t="shared" si="92"/>
        <v>Yes</v>
      </c>
    </row>
    <row r="337" spans="1:12" x14ac:dyDescent="0.2">
      <c r="A337" s="58" t="s">
        <v>1688</v>
      </c>
      <c r="B337" s="35" t="s">
        <v>213</v>
      </c>
      <c r="C337" s="36">
        <v>3114</v>
      </c>
      <c r="D337" s="44" t="str">
        <f>IF($B337="N/A","N/A",IF(C337&gt;10,"No",IF(C337&lt;-10,"No","Yes")))</f>
        <v>N/A</v>
      </c>
      <c r="E337" s="36">
        <v>3346</v>
      </c>
      <c r="F337" s="44" t="str">
        <f>IF($B337="N/A","N/A",IF(E337&gt;10,"No",IF(E337&lt;-10,"No","Yes")))</f>
        <v>N/A</v>
      </c>
      <c r="G337" s="36">
        <v>3019</v>
      </c>
      <c r="H337" s="44" t="str">
        <f>IF($B337="N/A","N/A",IF(G337&gt;10,"No",IF(G337&lt;-10,"No","Yes")))</f>
        <v>N/A</v>
      </c>
      <c r="I337" s="12">
        <v>7.45</v>
      </c>
      <c r="J337" s="12">
        <v>-9.77</v>
      </c>
      <c r="K337" s="45" t="s">
        <v>741</v>
      </c>
      <c r="L337" s="9" t="str">
        <f t="shared" si="92"/>
        <v>Yes</v>
      </c>
    </row>
    <row r="338" spans="1:12" x14ac:dyDescent="0.2">
      <c r="A338" s="58" t="s">
        <v>1689</v>
      </c>
      <c r="B338" s="35" t="s">
        <v>213</v>
      </c>
      <c r="C338" s="36">
        <v>0</v>
      </c>
      <c r="D338" s="44" t="str">
        <f>IF($B338="N/A","N/A",IF(C338&gt;10,"No",IF(C338&lt;-10,"No","Yes")))</f>
        <v>N/A</v>
      </c>
      <c r="E338" s="36">
        <v>0</v>
      </c>
      <c r="F338" s="44" t="str">
        <f>IF($B338="N/A","N/A",IF(E338&gt;10,"No",IF(E338&lt;-10,"No","Yes")))</f>
        <v>N/A</v>
      </c>
      <c r="G338" s="36">
        <v>0</v>
      </c>
      <c r="H338" s="44" t="str">
        <f>IF($B338="N/A","N/A",IF(G338&gt;10,"No",IF(G338&lt;-10,"No","Yes")))</f>
        <v>N/A</v>
      </c>
      <c r="I338" s="12" t="s">
        <v>1747</v>
      </c>
      <c r="J338" s="12" t="s">
        <v>1747</v>
      </c>
      <c r="K338" s="45" t="s">
        <v>741</v>
      </c>
      <c r="L338" s="9" t="str">
        <f t="shared" si="92"/>
        <v>N/A</v>
      </c>
    </row>
    <row r="339" spans="1:12" x14ac:dyDescent="0.2">
      <c r="A339" s="58" t="s">
        <v>1690</v>
      </c>
      <c r="B339" s="35" t="s">
        <v>213</v>
      </c>
      <c r="C339" s="36">
        <v>0</v>
      </c>
      <c r="D339" s="44" t="str">
        <f>IF($B339="N/A","N/A",IF(C339&gt;10,"No",IF(C339&lt;-10,"No","Yes")))</f>
        <v>N/A</v>
      </c>
      <c r="E339" s="36">
        <v>0</v>
      </c>
      <c r="F339" s="44" t="str">
        <f>IF($B339="N/A","N/A",IF(E339&gt;10,"No",IF(E339&lt;-10,"No","Yes")))</f>
        <v>N/A</v>
      </c>
      <c r="G339" s="36">
        <v>0</v>
      </c>
      <c r="H339" s="44" t="str">
        <f>IF($B339="N/A","N/A",IF(G339&gt;10,"No",IF(G339&lt;-10,"No","Yes")))</f>
        <v>N/A</v>
      </c>
      <c r="I339" s="12" t="s">
        <v>1747</v>
      </c>
      <c r="J339" s="12" t="s">
        <v>1747</v>
      </c>
      <c r="K339" s="45" t="s">
        <v>741</v>
      </c>
      <c r="L339" s="9" t="str">
        <f t="shared" si="92"/>
        <v>N/A</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6920871171</v>
      </c>
      <c r="D6" s="11" t="str">
        <f t="shared" ref="D6:D12" si="0">IF($B6="N/A","N/A",IF(C6&gt;10,"No",IF(C6&lt;-10,"No","Yes")))</f>
        <v>N/A</v>
      </c>
      <c r="E6" s="14">
        <v>7092170633</v>
      </c>
      <c r="F6" s="11" t="str">
        <f t="shared" ref="F6:F12" si="1">IF($B6="N/A","N/A",IF(E6&gt;10,"No",IF(E6&lt;-10,"No","Yes")))</f>
        <v>N/A</v>
      </c>
      <c r="G6" s="14">
        <v>7186221638</v>
      </c>
      <c r="H6" s="11" t="str">
        <f t="shared" ref="H6:H12" si="2">IF($B6="N/A","N/A",IF(G6&gt;10,"No",IF(G6&lt;-10,"No","Yes")))</f>
        <v>N/A</v>
      </c>
      <c r="I6" s="12">
        <v>2.4750000000000001</v>
      </c>
      <c r="J6" s="12">
        <v>1.3260000000000001</v>
      </c>
      <c r="K6" s="48" t="s">
        <v>739</v>
      </c>
      <c r="L6" s="9" t="str">
        <f t="shared" ref="L6:L13" si="3">IF(J6="Div by 0", "N/A", IF(K6="N/A","N/A", IF(J6&gt;VALUE(MID(K6,1,2)), "No", IF(J6&lt;-1*VALUE(MID(K6,1,2)), "No", "Yes"))))</f>
        <v>Yes</v>
      </c>
    </row>
    <row r="7" spans="1:12" x14ac:dyDescent="0.2">
      <c r="A7" s="4" t="s">
        <v>1133</v>
      </c>
      <c r="B7" s="48" t="s">
        <v>213</v>
      </c>
      <c r="C7" s="14">
        <v>6359.2887414999996</v>
      </c>
      <c r="D7" s="11" t="str">
        <f t="shared" si="0"/>
        <v>N/A</v>
      </c>
      <c r="E7" s="14">
        <v>6085.5740809999998</v>
      </c>
      <c r="F7" s="11" t="str">
        <f t="shared" si="1"/>
        <v>N/A</v>
      </c>
      <c r="G7" s="14">
        <v>5873.6826412999999</v>
      </c>
      <c r="H7" s="11" t="str">
        <f t="shared" si="2"/>
        <v>N/A</v>
      </c>
      <c r="I7" s="12">
        <v>-4.3</v>
      </c>
      <c r="J7" s="12">
        <v>-3.48</v>
      </c>
      <c r="K7" s="48" t="s">
        <v>739</v>
      </c>
      <c r="L7" s="9" t="str">
        <f t="shared" si="3"/>
        <v>Yes</v>
      </c>
    </row>
    <row r="8" spans="1:12" x14ac:dyDescent="0.2">
      <c r="A8" s="4" t="s">
        <v>724</v>
      </c>
      <c r="B8" s="48" t="s">
        <v>213</v>
      </c>
      <c r="C8" s="14">
        <v>809</v>
      </c>
      <c r="D8" s="11" t="str">
        <f t="shared" si="0"/>
        <v>N/A</v>
      </c>
      <c r="E8" s="14">
        <v>762</v>
      </c>
      <c r="F8" s="11" t="str">
        <f t="shared" si="1"/>
        <v>N/A</v>
      </c>
      <c r="G8" s="14">
        <v>740</v>
      </c>
      <c r="H8" s="11" t="str">
        <f t="shared" si="2"/>
        <v>N/A</v>
      </c>
      <c r="I8" s="12">
        <v>-5.81</v>
      </c>
      <c r="J8" s="12">
        <v>-2.89</v>
      </c>
      <c r="K8" s="48" t="s">
        <v>739</v>
      </c>
      <c r="L8" s="9" t="str">
        <f t="shared" si="3"/>
        <v>Yes</v>
      </c>
    </row>
    <row r="9" spans="1:12" x14ac:dyDescent="0.2">
      <c r="A9" s="4" t="s">
        <v>725</v>
      </c>
      <c r="B9" s="48" t="s">
        <v>213</v>
      </c>
      <c r="C9" s="14">
        <v>1710</v>
      </c>
      <c r="D9" s="11" t="str">
        <f t="shared" si="0"/>
        <v>N/A</v>
      </c>
      <c r="E9" s="14">
        <v>1680</v>
      </c>
      <c r="F9" s="11" t="str">
        <f t="shared" si="1"/>
        <v>N/A</v>
      </c>
      <c r="G9" s="14">
        <v>1633</v>
      </c>
      <c r="H9" s="11" t="str">
        <f t="shared" si="2"/>
        <v>N/A</v>
      </c>
      <c r="I9" s="12">
        <v>-1.75</v>
      </c>
      <c r="J9" s="12">
        <v>-2.8</v>
      </c>
      <c r="K9" s="48" t="s">
        <v>739</v>
      </c>
      <c r="L9" s="9" t="str">
        <f t="shared" si="3"/>
        <v>Yes</v>
      </c>
    </row>
    <row r="10" spans="1:12" x14ac:dyDescent="0.2">
      <c r="A10" s="4" t="s">
        <v>726</v>
      </c>
      <c r="B10" s="48" t="s">
        <v>213</v>
      </c>
      <c r="C10" s="14">
        <v>4279</v>
      </c>
      <c r="D10" s="11" t="str">
        <f t="shared" si="0"/>
        <v>N/A</v>
      </c>
      <c r="E10" s="14">
        <v>3899</v>
      </c>
      <c r="F10" s="11" t="str">
        <f t="shared" si="1"/>
        <v>N/A</v>
      </c>
      <c r="G10" s="14">
        <v>3659</v>
      </c>
      <c r="H10" s="11" t="str">
        <f t="shared" si="2"/>
        <v>N/A</v>
      </c>
      <c r="I10" s="12">
        <v>-8.8800000000000008</v>
      </c>
      <c r="J10" s="12">
        <v>-6.16</v>
      </c>
      <c r="K10" s="48" t="s">
        <v>739</v>
      </c>
      <c r="L10" s="9" t="str">
        <f t="shared" si="3"/>
        <v>Yes</v>
      </c>
    </row>
    <row r="11" spans="1:12" x14ac:dyDescent="0.2">
      <c r="A11" s="4" t="s">
        <v>727</v>
      </c>
      <c r="B11" s="48" t="s">
        <v>213</v>
      </c>
      <c r="C11" s="14">
        <v>26474</v>
      </c>
      <c r="D11" s="11" t="str">
        <f t="shared" si="0"/>
        <v>N/A</v>
      </c>
      <c r="E11" s="14">
        <v>24237</v>
      </c>
      <c r="F11" s="11" t="str">
        <f t="shared" si="1"/>
        <v>N/A</v>
      </c>
      <c r="G11" s="14">
        <v>22901</v>
      </c>
      <c r="H11" s="11" t="str">
        <f t="shared" si="2"/>
        <v>N/A</v>
      </c>
      <c r="I11" s="12">
        <v>-8.4499999999999993</v>
      </c>
      <c r="J11" s="12">
        <v>-5.51</v>
      </c>
      <c r="K11" s="48" t="s">
        <v>739</v>
      </c>
      <c r="L11" s="9" t="str">
        <f t="shared" si="3"/>
        <v>Yes</v>
      </c>
    </row>
    <row r="12" spans="1:12" x14ac:dyDescent="0.2">
      <c r="A12" s="4" t="s">
        <v>728</v>
      </c>
      <c r="B12" s="48" t="s">
        <v>213</v>
      </c>
      <c r="C12" s="14">
        <v>79523</v>
      </c>
      <c r="D12" s="11" t="str">
        <f t="shared" si="0"/>
        <v>N/A</v>
      </c>
      <c r="E12" s="14">
        <v>78917</v>
      </c>
      <c r="F12" s="11" t="str">
        <f t="shared" si="1"/>
        <v>N/A</v>
      </c>
      <c r="G12" s="14">
        <v>79964</v>
      </c>
      <c r="H12" s="11" t="str">
        <f t="shared" si="2"/>
        <v>N/A</v>
      </c>
      <c r="I12" s="12">
        <v>-0.76200000000000001</v>
      </c>
      <c r="J12" s="12">
        <v>1.327</v>
      </c>
      <c r="K12" s="48" t="s">
        <v>739</v>
      </c>
      <c r="L12" s="9" t="str">
        <f t="shared" si="3"/>
        <v>Yes</v>
      </c>
    </row>
    <row r="13" spans="1:12" x14ac:dyDescent="0.2">
      <c r="A13" s="4" t="s">
        <v>74</v>
      </c>
      <c r="B13" s="48" t="s">
        <v>213</v>
      </c>
      <c r="C13" s="14">
        <v>2364199</v>
      </c>
      <c r="D13" s="11" t="str">
        <f>IF($B13="N/A","N/A",IF(C13&gt;10,"No",IF(C13&lt;-10,"No","Yes")))</f>
        <v>N/A</v>
      </c>
      <c r="E13" s="14">
        <v>1640934</v>
      </c>
      <c r="F13" s="11" t="str">
        <f>IF($B13="N/A","N/A",IF(E13&gt;10,"No",IF(E13&lt;-10,"No","Yes")))</f>
        <v>N/A</v>
      </c>
      <c r="G13" s="14">
        <v>4199200</v>
      </c>
      <c r="H13" s="11" t="str">
        <f>IF($B13="N/A","N/A",IF(G13&gt;10,"No",IF(G13&lt;-10,"No","Yes")))</f>
        <v>N/A</v>
      </c>
      <c r="I13" s="12">
        <v>-30.6</v>
      </c>
      <c r="J13" s="12">
        <v>155.9</v>
      </c>
      <c r="K13" s="48" t="s">
        <v>739</v>
      </c>
      <c r="L13" s="9" t="str">
        <f t="shared" si="3"/>
        <v>No</v>
      </c>
    </row>
    <row r="14" spans="1:12" x14ac:dyDescent="0.2">
      <c r="A14" s="63" t="s">
        <v>157</v>
      </c>
      <c r="B14" s="35" t="s">
        <v>213</v>
      </c>
      <c r="C14" s="8">
        <v>12.795814424</v>
      </c>
      <c r="D14" s="44" t="str">
        <f t="shared" ref="D14:D18" si="4">IF($B14="N/A","N/A",IF(C14&gt;10,"No",IF(C14&lt;-10,"No","Yes")))</f>
        <v>N/A</v>
      </c>
      <c r="E14" s="8">
        <v>13.548142409</v>
      </c>
      <c r="F14" s="44" t="str">
        <f t="shared" ref="F14:F18" si="5">IF($B14="N/A","N/A",IF(E14&gt;10,"No",IF(E14&lt;-10,"No","Yes")))</f>
        <v>N/A</v>
      </c>
      <c r="G14" s="8">
        <v>14.097384387</v>
      </c>
      <c r="H14" s="44" t="str">
        <f t="shared" ref="H14:H18" si="6">IF($B14="N/A","N/A",IF(G14&gt;10,"No",IF(G14&lt;-10,"No","Yes")))</f>
        <v>N/A</v>
      </c>
      <c r="I14" s="12">
        <v>5.8789999999999996</v>
      </c>
      <c r="J14" s="12">
        <v>4.0540000000000003</v>
      </c>
      <c r="K14" s="45" t="s">
        <v>739</v>
      </c>
      <c r="L14" s="9" t="str">
        <f t="shared" ref="L14:L18" si="7">IF(J14="Div by 0", "N/A", IF(K14="N/A","N/A", IF(J14&gt;VALUE(MID(K14,1,2)), "No", IF(J14&lt;-1*VALUE(MID(K14,1,2)), "No", "Yes"))))</f>
        <v>Yes</v>
      </c>
    </row>
    <row r="15" spans="1:12" x14ac:dyDescent="0.2">
      <c r="A15" s="4" t="s">
        <v>419</v>
      </c>
      <c r="B15" s="35" t="s">
        <v>213</v>
      </c>
      <c r="C15" s="8">
        <v>22.476939244</v>
      </c>
      <c r="D15" s="44" t="str">
        <f t="shared" si="4"/>
        <v>N/A</v>
      </c>
      <c r="E15" s="8">
        <v>24.441256138</v>
      </c>
      <c r="F15" s="44" t="str">
        <f t="shared" si="5"/>
        <v>N/A</v>
      </c>
      <c r="G15" s="8">
        <v>24.777024830999999</v>
      </c>
      <c r="H15" s="44" t="str">
        <f t="shared" si="6"/>
        <v>N/A</v>
      </c>
      <c r="I15" s="12">
        <v>8.7390000000000008</v>
      </c>
      <c r="J15" s="12">
        <v>1.3740000000000001</v>
      </c>
      <c r="K15" s="45" t="s">
        <v>739</v>
      </c>
      <c r="L15" s="9" t="str">
        <f t="shared" si="7"/>
        <v>Yes</v>
      </c>
    </row>
    <row r="16" spans="1:12" x14ac:dyDescent="0.2">
      <c r="A16" s="4" t="s">
        <v>420</v>
      </c>
      <c r="B16" s="35" t="s">
        <v>213</v>
      </c>
      <c r="C16" s="8">
        <v>10.157246357</v>
      </c>
      <c r="D16" s="44" t="str">
        <f t="shared" si="4"/>
        <v>N/A</v>
      </c>
      <c r="E16" s="8">
        <v>10.317843169</v>
      </c>
      <c r="F16" s="44" t="str">
        <f t="shared" si="5"/>
        <v>N/A</v>
      </c>
      <c r="G16" s="8">
        <v>11.168499277</v>
      </c>
      <c r="H16" s="44" t="str">
        <f t="shared" si="6"/>
        <v>N/A</v>
      </c>
      <c r="I16" s="12">
        <v>1.581</v>
      </c>
      <c r="J16" s="12">
        <v>8.2449999999999992</v>
      </c>
      <c r="K16" s="45" t="s">
        <v>739</v>
      </c>
      <c r="L16" s="9" t="str">
        <f t="shared" si="7"/>
        <v>Yes</v>
      </c>
    </row>
    <row r="17" spans="1:12" x14ac:dyDescent="0.2">
      <c r="A17" s="4" t="s">
        <v>421</v>
      </c>
      <c r="B17" s="35" t="s">
        <v>213</v>
      </c>
      <c r="C17" s="8">
        <v>4.2415105026999997</v>
      </c>
      <c r="D17" s="44" t="str">
        <f t="shared" si="4"/>
        <v>N/A</v>
      </c>
      <c r="E17" s="8">
        <v>4.4042130822000001</v>
      </c>
      <c r="F17" s="44" t="str">
        <f t="shared" si="5"/>
        <v>N/A</v>
      </c>
      <c r="G17" s="8">
        <v>4.1198205163999999</v>
      </c>
      <c r="H17" s="44" t="str">
        <f t="shared" si="6"/>
        <v>N/A</v>
      </c>
      <c r="I17" s="12">
        <v>3.8359999999999999</v>
      </c>
      <c r="J17" s="12">
        <v>-6.46</v>
      </c>
      <c r="K17" s="45" t="s">
        <v>739</v>
      </c>
      <c r="L17" s="9" t="str">
        <f t="shared" si="7"/>
        <v>Yes</v>
      </c>
    </row>
    <row r="18" spans="1:12" x14ac:dyDescent="0.2">
      <c r="A18" s="4" t="s">
        <v>422</v>
      </c>
      <c r="B18" s="35" t="s">
        <v>213</v>
      </c>
      <c r="C18" s="8">
        <v>28.934717799000001</v>
      </c>
      <c r="D18" s="44" t="str">
        <f t="shared" si="4"/>
        <v>N/A</v>
      </c>
      <c r="E18" s="8">
        <v>29.433342541999998</v>
      </c>
      <c r="F18" s="44" t="str">
        <f t="shared" si="5"/>
        <v>N/A</v>
      </c>
      <c r="G18" s="8">
        <v>30.310561072999999</v>
      </c>
      <c r="H18" s="44" t="str">
        <f t="shared" si="6"/>
        <v>N/A</v>
      </c>
      <c r="I18" s="12">
        <v>1.7230000000000001</v>
      </c>
      <c r="J18" s="12">
        <v>2.98</v>
      </c>
      <c r="K18" s="45" t="s">
        <v>739</v>
      </c>
      <c r="L18" s="9" t="str">
        <f t="shared" si="7"/>
        <v>Yes</v>
      </c>
    </row>
    <row r="19" spans="1:12" x14ac:dyDescent="0.2">
      <c r="A19" s="4" t="s">
        <v>75</v>
      </c>
      <c r="B19" s="48" t="s">
        <v>213</v>
      </c>
      <c r="C19" s="36">
        <v>16</v>
      </c>
      <c r="D19" s="44" t="str">
        <f t="shared" ref="D19:D50" si="8">IF($B19="N/A","N/A",IF(C19&gt;10,"No",IF(C19&lt;-10,"No","Yes")))</f>
        <v>N/A</v>
      </c>
      <c r="E19" s="36">
        <v>13</v>
      </c>
      <c r="F19" s="44" t="str">
        <f t="shared" ref="F19:F50" si="9">IF($B19="N/A","N/A",IF(E19&gt;10,"No",IF(E19&lt;-10,"No","Yes")))</f>
        <v>N/A</v>
      </c>
      <c r="G19" s="36">
        <v>27</v>
      </c>
      <c r="H19" s="44" t="str">
        <f t="shared" ref="H19:H50" si="10">IF($B19="N/A","N/A",IF(G19&gt;10,"No",IF(G19&lt;-10,"No","Yes")))</f>
        <v>N/A</v>
      </c>
      <c r="I19" s="12">
        <v>-18.8</v>
      </c>
      <c r="J19" s="12">
        <v>107.7</v>
      </c>
      <c r="K19" s="48" t="s">
        <v>213</v>
      </c>
      <c r="L19" s="9" t="str">
        <f t="shared" ref="L19:L25" si="11">IF(J19="Div by 0", "N/A", IF(K19="N/A","N/A", IF(J19&gt;VALUE(MID(K19,1,2)), "No", IF(J19&lt;-1*VALUE(MID(K19,1,2)), "No", "Yes"))))</f>
        <v>N/A</v>
      </c>
    </row>
    <row r="20" spans="1:12" x14ac:dyDescent="0.2">
      <c r="A20" s="4" t="s">
        <v>76</v>
      </c>
      <c r="B20" s="48" t="s">
        <v>213</v>
      </c>
      <c r="C20" s="36">
        <v>117</v>
      </c>
      <c r="D20" s="44" t="str">
        <f t="shared" si="8"/>
        <v>N/A</v>
      </c>
      <c r="E20" s="36">
        <v>109</v>
      </c>
      <c r="F20" s="44" t="str">
        <f t="shared" si="9"/>
        <v>N/A</v>
      </c>
      <c r="G20" s="36">
        <v>109</v>
      </c>
      <c r="H20" s="44" t="str">
        <f t="shared" si="10"/>
        <v>N/A</v>
      </c>
      <c r="I20" s="12">
        <v>-6.84</v>
      </c>
      <c r="J20" s="12">
        <v>0</v>
      </c>
      <c r="K20" s="48" t="s">
        <v>213</v>
      </c>
      <c r="L20" s="9" t="str">
        <f t="shared" si="11"/>
        <v>N/A</v>
      </c>
    </row>
    <row r="21" spans="1:12" x14ac:dyDescent="0.2">
      <c r="A21" s="63" t="s">
        <v>1133</v>
      </c>
      <c r="B21" s="48" t="s">
        <v>213</v>
      </c>
      <c r="C21" s="14">
        <v>6359.2887414999996</v>
      </c>
      <c r="D21" s="11" t="str">
        <f t="shared" si="8"/>
        <v>N/A</v>
      </c>
      <c r="E21" s="14">
        <v>6085.5740809999998</v>
      </c>
      <c r="F21" s="11" t="str">
        <f t="shared" si="9"/>
        <v>N/A</v>
      </c>
      <c r="G21" s="14">
        <v>5873.6826412999999</v>
      </c>
      <c r="H21" s="11" t="str">
        <f t="shared" si="10"/>
        <v>N/A</v>
      </c>
      <c r="I21" s="12">
        <v>-4.3</v>
      </c>
      <c r="J21" s="12">
        <v>-3.48</v>
      </c>
      <c r="K21" s="48" t="s">
        <v>739</v>
      </c>
      <c r="L21" s="9" t="str">
        <f t="shared" si="11"/>
        <v>Yes</v>
      </c>
    </row>
    <row r="22" spans="1:12" x14ac:dyDescent="0.2">
      <c r="A22" s="4" t="s">
        <v>1728</v>
      </c>
      <c r="B22" s="48" t="s">
        <v>213</v>
      </c>
      <c r="C22" s="14">
        <v>16134.094461999999</v>
      </c>
      <c r="D22" s="11" t="str">
        <f t="shared" si="8"/>
        <v>N/A</v>
      </c>
      <c r="E22" s="14">
        <v>15808.562355</v>
      </c>
      <c r="F22" s="11" t="str">
        <f t="shared" si="9"/>
        <v>N/A</v>
      </c>
      <c r="G22" s="14">
        <v>16055.643601</v>
      </c>
      <c r="H22" s="11" t="str">
        <f t="shared" si="10"/>
        <v>N/A</v>
      </c>
      <c r="I22" s="12">
        <v>-2.02</v>
      </c>
      <c r="J22" s="12">
        <v>1.5629999999999999</v>
      </c>
      <c r="K22" s="48" t="s">
        <v>739</v>
      </c>
      <c r="L22" s="9" t="str">
        <f t="shared" si="11"/>
        <v>Yes</v>
      </c>
    </row>
    <row r="23" spans="1:12" x14ac:dyDescent="0.2">
      <c r="A23" s="4" t="s">
        <v>1134</v>
      </c>
      <c r="B23" s="48" t="s">
        <v>213</v>
      </c>
      <c r="C23" s="14">
        <v>20242.895979000001</v>
      </c>
      <c r="D23" s="11" t="str">
        <f t="shared" si="8"/>
        <v>N/A</v>
      </c>
      <c r="E23" s="14">
        <v>20003.490894999999</v>
      </c>
      <c r="F23" s="11" t="str">
        <f t="shared" si="9"/>
        <v>N/A</v>
      </c>
      <c r="G23" s="14">
        <v>19792.361566</v>
      </c>
      <c r="H23" s="11" t="str">
        <f t="shared" si="10"/>
        <v>N/A</v>
      </c>
      <c r="I23" s="12">
        <v>-1.18</v>
      </c>
      <c r="J23" s="12">
        <v>-1.06</v>
      </c>
      <c r="K23" s="48" t="s">
        <v>739</v>
      </c>
      <c r="L23" s="9" t="str">
        <f t="shared" si="11"/>
        <v>Yes</v>
      </c>
    </row>
    <row r="24" spans="1:12" x14ac:dyDescent="0.2">
      <c r="A24" s="4" t="s">
        <v>1135</v>
      </c>
      <c r="B24" s="48" t="s">
        <v>213</v>
      </c>
      <c r="C24" s="14">
        <v>2617.9780188</v>
      </c>
      <c r="D24" s="11" t="str">
        <f t="shared" si="8"/>
        <v>N/A</v>
      </c>
      <c r="E24" s="14">
        <v>2501.8275392999999</v>
      </c>
      <c r="F24" s="11" t="str">
        <f t="shared" si="9"/>
        <v>N/A</v>
      </c>
      <c r="G24" s="14">
        <v>2468.8385106999999</v>
      </c>
      <c r="H24" s="11" t="str">
        <f t="shared" si="10"/>
        <v>N/A</v>
      </c>
      <c r="I24" s="12">
        <v>-4.4400000000000004</v>
      </c>
      <c r="J24" s="12">
        <v>-1.32</v>
      </c>
      <c r="K24" s="48" t="s">
        <v>739</v>
      </c>
      <c r="L24" s="9" t="str">
        <f t="shared" si="11"/>
        <v>Yes</v>
      </c>
    </row>
    <row r="25" spans="1:12" x14ac:dyDescent="0.2">
      <c r="A25" s="4" t="s">
        <v>1136</v>
      </c>
      <c r="B25" s="48" t="s">
        <v>213</v>
      </c>
      <c r="C25" s="14">
        <v>4134.1326011000001</v>
      </c>
      <c r="D25" s="11" t="str">
        <f t="shared" si="8"/>
        <v>N/A</v>
      </c>
      <c r="E25" s="14">
        <v>4001.1436933999998</v>
      </c>
      <c r="F25" s="11" t="str">
        <f t="shared" si="9"/>
        <v>N/A</v>
      </c>
      <c r="G25" s="14">
        <v>3747.3821174</v>
      </c>
      <c r="H25" s="11" t="str">
        <f t="shared" si="10"/>
        <v>N/A</v>
      </c>
      <c r="I25" s="12">
        <v>-3.22</v>
      </c>
      <c r="J25" s="12">
        <v>-6.34</v>
      </c>
      <c r="K25" s="48" t="s">
        <v>739</v>
      </c>
      <c r="L25" s="9" t="str">
        <f t="shared" si="11"/>
        <v>Yes</v>
      </c>
    </row>
    <row r="26" spans="1:12" x14ac:dyDescent="0.2">
      <c r="A26" s="2" t="s">
        <v>1137</v>
      </c>
      <c r="B26" s="48" t="s">
        <v>213</v>
      </c>
      <c r="C26" s="14">
        <v>6318.0128089999998</v>
      </c>
      <c r="D26" s="11" t="str">
        <f t="shared" si="8"/>
        <v>N/A</v>
      </c>
      <c r="E26" s="14">
        <v>6143.0180466000002</v>
      </c>
      <c r="F26" s="11" t="str">
        <f t="shared" si="9"/>
        <v>N/A</v>
      </c>
      <c r="G26" s="14">
        <v>5971.3754701999997</v>
      </c>
      <c r="H26" s="11" t="str">
        <f t="shared" si="10"/>
        <v>N/A</v>
      </c>
      <c r="I26" s="12">
        <v>-2.77</v>
      </c>
      <c r="J26" s="12">
        <v>-2.79</v>
      </c>
      <c r="K26" s="48" t="s">
        <v>739</v>
      </c>
      <c r="L26" s="9" t="str">
        <f>IF(J26="Div by 0", "N/A", IF(OR(J26="N/A",K26="N/A"),"N/A", IF(J26&gt;VALUE(MID(K26,1,2)), "No", IF(J26&lt;-1*VALUE(MID(K26,1,2)), "No", "Yes"))))</f>
        <v>Yes</v>
      </c>
    </row>
    <row r="27" spans="1:12" x14ac:dyDescent="0.2">
      <c r="A27" s="2" t="s">
        <v>1138</v>
      </c>
      <c r="B27" s="48" t="s">
        <v>213</v>
      </c>
      <c r="C27" s="14">
        <v>6414.4875800999998</v>
      </c>
      <c r="D27" s="11" t="str">
        <f t="shared" si="8"/>
        <v>N/A</v>
      </c>
      <c r="E27" s="14">
        <v>6009.6637318000003</v>
      </c>
      <c r="F27" s="11" t="str">
        <f t="shared" si="9"/>
        <v>N/A</v>
      </c>
      <c r="G27" s="14">
        <v>5744.2962662</v>
      </c>
      <c r="H27" s="11" t="str">
        <f t="shared" si="10"/>
        <v>N/A</v>
      </c>
      <c r="I27" s="12">
        <v>-6.31</v>
      </c>
      <c r="J27" s="12">
        <v>-4.42</v>
      </c>
      <c r="K27" s="48" t="s">
        <v>739</v>
      </c>
      <c r="L27" s="9" t="str">
        <f>IF(J27="Div by 0", "N/A", IF(OR(J27="N/A",K27="N/A"),"N/A", IF(J27&gt;VALUE(MID(K27,1,2)), "No", IF(J27&lt;-1*VALUE(MID(K27,1,2)), "No", "Yes"))))</f>
        <v>Yes</v>
      </c>
    </row>
    <row r="28" spans="1:12" x14ac:dyDescent="0.2">
      <c r="A28" s="63" t="s">
        <v>1139</v>
      </c>
      <c r="B28" s="48" t="s">
        <v>213</v>
      </c>
      <c r="C28" s="14">
        <v>14931.583423</v>
      </c>
      <c r="D28" s="11" t="str">
        <f t="shared" si="8"/>
        <v>N/A</v>
      </c>
      <c r="E28" s="14">
        <v>14549.036748</v>
      </c>
      <c r="F28" s="11" t="str">
        <f t="shared" si="9"/>
        <v>N/A</v>
      </c>
      <c r="G28" s="14">
        <v>14501.702902999999</v>
      </c>
      <c r="H28" s="11" t="str">
        <f t="shared" si="10"/>
        <v>N/A</v>
      </c>
      <c r="I28" s="12">
        <v>-2.56</v>
      </c>
      <c r="J28" s="12">
        <v>-0.32500000000000001</v>
      </c>
      <c r="K28" s="48" t="s">
        <v>739</v>
      </c>
      <c r="L28" s="9" t="str">
        <f>IF(J28="Div by 0", "N/A", IF(K28="N/A","N/A", IF(J28&gt;VALUE(MID(K28,1,2)), "No", IF(J28&lt;-1*VALUE(MID(K28,1,2)), "No", "Yes"))))</f>
        <v>Yes</v>
      </c>
    </row>
    <row r="29" spans="1:12" x14ac:dyDescent="0.2">
      <c r="A29" s="2" t="s">
        <v>1140</v>
      </c>
      <c r="B29" s="48" t="s">
        <v>213</v>
      </c>
      <c r="C29" s="14">
        <v>15980.320019000001</v>
      </c>
      <c r="D29" s="11" t="str">
        <f t="shared" si="8"/>
        <v>N/A</v>
      </c>
      <c r="E29" s="14">
        <v>15579.830451</v>
      </c>
      <c r="F29" s="11" t="str">
        <f t="shared" si="9"/>
        <v>N/A</v>
      </c>
      <c r="G29" s="14">
        <v>15787.456772</v>
      </c>
      <c r="H29" s="11" t="str">
        <f t="shared" si="10"/>
        <v>N/A</v>
      </c>
      <c r="I29" s="12">
        <v>-2.5099999999999998</v>
      </c>
      <c r="J29" s="12">
        <v>1.333</v>
      </c>
      <c r="K29" s="48" t="s">
        <v>739</v>
      </c>
      <c r="L29" s="9" t="str">
        <f>IF(J29="Div by 0", "N/A", IF(K29="N/A","N/A", IF(J29&gt;VALUE(MID(K29,1,2)), "No", IF(J29&lt;-1*VALUE(MID(K29,1,2)), "No", "Yes"))))</f>
        <v>Yes</v>
      </c>
    </row>
    <row r="30" spans="1:12" x14ac:dyDescent="0.2">
      <c r="A30" s="2" t="s">
        <v>1141</v>
      </c>
      <c r="B30" s="48" t="s">
        <v>213</v>
      </c>
      <c r="C30" s="14">
        <v>14614.903611</v>
      </c>
      <c r="D30" s="11" t="str">
        <f t="shared" si="8"/>
        <v>N/A</v>
      </c>
      <c r="E30" s="14">
        <v>14423.887203</v>
      </c>
      <c r="F30" s="11" t="str">
        <f t="shared" si="9"/>
        <v>N/A</v>
      </c>
      <c r="G30" s="14">
        <v>14244.171249000001</v>
      </c>
      <c r="H30" s="11" t="str">
        <f t="shared" si="10"/>
        <v>N/A</v>
      </c>
      <c r="I30" s="12">
        <v>-1.31</v>
      </c>
      <c r="J30" s="12">
        <v>-1.25</v>
      </c>
      <c r="K30" s="48" t="s">
        <v>739</v>
      </c>
      <c r="L30" s="9" t="str">
        <f>IF(J30="Div by 0", "N/A", IF(K30="N/A","N/A", IF(J30&gt;VALUE(MID(K30,1,2)), "No", IF(J30&lt;-1*VALUE(MID(K30,1,2)), "No", "Yes"))))</f>
        <v>Yes</v>
      </c>
    </row>
    <row r="31" spans="1:12" x14ac:dyDescent="0.2">
      <c r="A31" s="2" t="s">
        <v>1142</v>
      </c>
      <c r="B31" s="48" t="s">
        <v>213</v>
      </c>
      <c r="C31" s="14">
        <v>14535.548402</v>
      </c>
      <c r="D31" s="11" t="str">
        <f t="shared" si="8"/>
        <v>N/A</v>
      </c>
      <c r="E31" s="14">
        <v>14105.967834999999</v>
      </c>
      <c r="F31" s="11" t="str">
        <f t="shared" si="9"/>
        <v>N/A</v>
      </c>
      <c r="G31" s="14">
        <v>14115.431490000001</v>
      </c>
      <c r="H31" s="11" t="str">
        <f t="shared" si="10"/>
        <v>N/A</v>
      </c>
      <c r="I31" s="12">
        <v>-2.96</v>
      </c>
      <c r="J31" s="12">
        <v>6.7100000000000007E-2</v>
      </c>
      <c r="K31" s="48" t="s">
        <v>739</v>
      </c>
      <c r="L31" s="9" t="str">
        <f>IF(J31="Div by 0", "N/A", IF(OR(J31="N/A",K31="N/A"),"N/A", IF(J31&gt;VALUE(MID(K31,1,2)), "No", IF(J31&lt;-1*VALUE(MID(K31,1,2)), "No", "Yes"))))</f>
        <v>Yes</v>
      </c>
    </row>
    <row r="32" spans="1:12" x14ac:dyDescent="0.2">
      <c r="A32" s="2" t="s">
        <v>1143</v>
      </c>
      <c r="B32" s="48" t="s">
        <v>213</v>
      </c>
      <c r="C32" s="14">
        <v>15588.359449</v>
      </c>
      <c r="D32" s="11" t="str">
        <f t="shared" si="8"/>
        <v>N/A</v>
      </c>
      <c r="E32" s="14">
        <v>15271.398579999999</v>
      </c>
      <c r="F32" s="11" t="str">
        <f t="shared" si="9"/>
        <v>N/A</v>
      </c>
      <c r="G32" s="14">
        <v>15130.502490000001</v>
      </c>
      <c r="H32" s="11" t="str">
        <f t="shared" si="10"/>
        <v>N/A</v>
      </c>
      <c r="I32" s="12">
        <v>-2.0299999999999998</v>
      </c>
      <c r="J32" s="12">
        <v>-0.92300000000000004</v>
      </c>
      <c r="K32" s="48" t="s">
        <v>739</v>
      </c>
      <c r="L32" s="9" t="str">
        <f>IF(J32="Div by 0", "N/A", IF(OR(J32="N/A",K32="N/A"),"N/A", IF(J32&gt;VALUE(MID(K32,1,2)), "No", IF(J32&lt;-1*VALUE(MID(K32,1,2)), "No", "Yes"))))</f>
        <v>Yes</v>
      </c>
    </row>
    <row r="33" spans="1:12" x14ac:dyDescent="0.2">
      <c r="A33" s="2" t="s">
        <v>1731</v>
      </c>
      <c r="B33" s="48" t="s">
        <v>213</v>
      </c>
      <c r="C33" s="14">
        <v>7722.8501703000002</v>
      </c>
      <c r="D33" s="11" t="str">
        <f t="shared" si="8"/>
        <v>N/A</v>
      </c>
      <c r="E33" s="14">
        <v>6718.3646376999995</v>
      </c>
      <c r="F33" s="11" t="str">
        <f t="shared" si="9"/>
        <v>N/A</v>
      </c>
      <c r="G33" s="14">
        <v>5731.3540217999998</v>
      </c>
      <c r="H33" s="11" t="str">
        <f t="shared" si="10"/>
        <v>N/A</v>
      </c>
      <c r="I33" s="12">
        <v>-13</v>
      </c>
      <c r="J33" s="12">
        <v>-14.7</v>
      </c>
      <c r="K33" s="48" t="s">
        <v>739</v>
      </c>
      <c r="L33" s="9" t="str">
        <f t="shared" ref="L33:L45" si="12">IF(J33="Div by 0", "N/A", IF(K33="N/A","N/A", IF(J33&gt;VALUE(MID(K33,1,2)), "No", IF(J33&lt;-1*VALUE(MID(K33,1,2)), "No", "Yes"))))</f>
        <v>Yes</v>
      </c>
    </row>
    <row r="34" spans="1:12" x14ac:dyDescent="0.2">
      <c r="A34" s="2" t="s">
        <v>1732</v>
      </c>
      <c r="B34" s="48" t="s">
        <v>213</v>
      </c>
      <c r="C34" s="14">
        <v>1691.1179598000001</v>
      </c>
      <c r="D34" s="11" t="str">
        <f t="shared" si="8"/>
        <v>N/A</v>
      </c>
      <c r="E34" s="14">
        <v>1570.9543921</v>
      </c>
      <c r="F34" s="11" t="str">
        <f t="shared" si="9"/>
        <v>N/A</v>
      </c>
      <c r="G34" s="14">
        <v>1563.7973669999999</v>
      </c>
      <c r="H34" s="11" t="str">
        <f t="shared" si="10"/>
        <v>N/A</v>
      </c>
      <c r="I34" s="12">
        <v>-7.11</v>
      </c>
      <c r="J34" s="12">
        <v>-0.45600000000000002</v>
      </c>
      <c r="K34" s="48" t="s">
        <v>739</v>
      </c>
      <c r="L34" s="9" t="str">
        <f t="shared" si="12"/>
        <v>Yes</v>
      </c>
    </row>
    <row r="35" spans="1:12" x14ac:dyDescent="0.2">
      <c r="A35" s="2" t="s">
        <v>1733</v>
      </c>
      <c r="B35" s="48" t="s">
        <v>213</v>
      </c>
      <c r="C35" s="14">
        <v>14039.569094</v>
      </c>
      <c r="D35" s="11" t="str">
        <f t="shared" si="8"/>
        <v>N/A</v>
      </c>
      <c r="E35" s="14">
        <v>14220.251305</v>
      </c>
      <c r="F35" s="11" t="str">
        <f t="shared" si="9"/>
        <v>N/A</v>
      </c>
      <c r="G35" s="14">
        <v>14436.591671</v>
      </c>
      <c r="H35" s="11" t="str">
        <f t="shared" si="10"/>
        <v>N/A</v>
      </c>
      <c r="I35" s="12">
        <v>1.2869999999999999</v>
      </c>
      <c r="J35" s="12">
        <v>1.5209999999999999</v>
      </c>
      <c r="K35" s="48" t="s">
        <v>739</v>
      </c>
      <c r="L35" s="9" t="str">
        <f t="shared" si="12"/>
        <v>Yes</v>
      </c>
    </row>
    <row r="36" spans="1:12" x14ac:dyDescent="0.2">
      <c r="A36" s="2" t="s">
        <v>1734</v>
      </c>
      <c r="B36" s="48" t="s">
        <v>213</v>
      </c>
      <c r="C36" s="14">
        <v>222.71092916000001</v>
      </c>
      <c r="D36" s="11" t="str">
        <f t="shared" si="8"/>
        <v>N/A</v>
      </c>
      <c r="E36" s="14">
        <v>266.06047975000001</v>
      </c>
      <c r="F36" s="11" t="str">
        <f t="shared" si="9"/>
        <v>N/A</v>
      </c>
      <c r="G36" s="14">
        <v>293.57138738999998</v>
      </c>
      <c r="H36" s="11" t="str">
        <f t="shared" si="10"/>
        <v>N/A</v>
      </c>
      <c r="I36" s="12">
        <v>19.46</v>
      </c>
      <c r="J36" s="12">
        <v>10.34</v>
      </c>
      <c r="K36" s="48" t="s">
        <v>739</v>
      </c>
      <c r="L36" s="9" t="str">
        <f t="shared" si="12"/>
        <v>Yes</v>
      </c>
    </row>
    <row r="37" spans="1:12" x14ac:dyDescent="0.2">
      <c r="A37" s="2" t="s">
        <v>1735</v>
      </c>
      <c r="B37" s="48" t="s">
        <v>213</v>
      </c>
      <c r="C37" s="14" t="s">
        <v>1747</v>
      </c>
      <c r="D37" s="11" t="str">
        <f t="shared" si="8"/>
        <v>N/A</v>
      </c>
      <c r="E37" s="14" t="s">
        <v>1747</v>
      </c>
      <c r="F37" s="11" t="str">
        <f t="shared" si="9"/>
        <v>N/A</v>
      </c>
      <c r="G37" s="14" t="s">
        <v>1747</v>
      </c>
      <c r="H37" s="11" t="str">
        <f t="shared" si="10"/>
        <v>N/A</v>
      </c>
      <c r="I37" s="12" t="s">
        <v>1747</v>
      </c>
      <c r="J37" s="12" t="s">
        <v>1747</v>
      </c>
      <c r="K37" s="48" t="s">
        <v>739</v>
      </c>
      <c r="L37" s="9" t="str">
        <f t="shared" si="12"/>
        <v>N/A</v>
      </c>
    </row>
    <row r="38" spans="1:12" x14ac:dyDescent="0.2">
      <c r="A38" s="2" t="s">
        <v>1736</v>
      </c>
      <c r="B38" s="48" t="s">
        <v>213</v>
      </c>
      <c r="C38" s="14" t="s">
        <v>1747</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230.88894522999999</v>
      </c>
      <c r="D39" s="11" t="str">
        <f t="shared" si="8"/>
        <v>N/A</v>
      </c>
      <c r="E39" s="14">
        <v>250.60965478</v>
      </c>
      <c r="F39" s="11" t="str">
        <f t="shared" si="9"/>
        <v>N/A</v>
      </c>
      <c r="G39" s="14">
        <v>198.25700165000001</v>
      </c>
      <c r="H39" s="11" t="str">
        <f t="shared" si="10"/>
        <v>N/A</v>
      </c>
      <c r="I39" s="12">
        <v>8.5410000000000004</v>
      </c>
      <c r="J39" s="12">
        <v>-20.9</v>
      </c>
      <c r="K39" s="48" t="s">
        <v>739</v>
      </c>
      <c r="L39" s="9" t="str">
        <f t="shared" si="12"/>
        <v>Yes</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45315.427386000003</v>
      </c>
      <c r="D41" s="11" t="str">
        <f t="shared" si="8"/>
        <v>N/A</v>
      </c>
      <c r="E41" s="14">
        <v>46028.005742000001</v>
      </c>
      <c r="F41" s="11" t="str">
        <f t="shared" si="9"/>
        <v>N/A</v>
      </c>
      <c r="G41" s="14">
        <v>47397.613518999999</v>
      </c>
      <c r="H41" s="11" t="str">
        <f t="shared" si="10"/>
        <v>N/A</v>
      </c>
      <c r="I41" s="12">
        <v>1.5720000000000001</v>
      </c>
      <c r="J41" s="12">
        <v>2.976</v>
      </c>
      <c r="K41" s="48" t="s">
        <v>739</v>
      </c>
      <c r="L41" s="9" t="str">
        <f t="shared" si="12"/>
        <v>Yes</v>
      </c>
    </row>
    <row r="42" spans="1:12" x14ac:dyDescent="0.2">
      <c r="A42" s="2" t="s">
        <v>1740</v>
      </c>
      <c r="B42" s="48" t="s">
        <v>213</v>
      </c>
      <c r="C42" s="14" t="s">
        <v>1747</v>
      </c>
      <c r="D42" s="11" t="str">
        <f t="shared" si="8"/>
        <v>N/A</v>
      </c>
      <c r="E42" s="14" t="s">
        <v>1747</v>
      </c>
      <c r="F42" s="11" t="str">
        <f t="shared" si="9"/>
        <v>N/A</v>
      </c>
      <c r="G42" s="14">
        <v>49338.333333000002</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21761.164336000002</v>
      </c>
      <c r="D44" s="11" t="str">
        <f t="shared" si="8"/>
        <v>N/A</v>
      </c>
      <c r="E44" s="14">
        <v>21849.033717999999</v>
      </c>
      <c r="F44" s="11" t="str">
        <f t="shared" si="9"/>
        <v>N/A</v>
      </c>
      <c r="G44" s="14">
        <v>22033.246345</v>
      </c>
      <c r="H44" s="11" t="str">
        <f t="shared" si="10"/>
        <v>N/A</v>
      </c>
      <c r="I44" s="12">
        <v>0.40379999999999999</v>
      </c>
      <c r="J44" s="12">
        <v>0.84309999999999996</v>
      </c>
      <c r="K44" s="48" t="s">
        <v>739</v>
      </c>
      <c r="L44" s="9" t="str">
        <f t="shared" si="12"/>
        <v>Yes</v>
      </c>
    </row>
    <row r="45" spans="1:12" ht="25.5" x14ac:dyDescent="0.2">
      <c r="A45" s="2" t="s">
        <v>1145</v>
      </c>
      <c r="B45" s="48" t="s">
        <v>213</v>
      </c>
      <c r="C45" s="14">
        <v>1072.8755533999999</v>
      </c>
      <c r="D45" s="11" t="str">
        <f t="shared" si="8"/>
        <v>N/A</v>
      </c>
      <c r="E45" s="14">
        <v>1010.7770061</v>
      </c>
      <c r="F45" s="11" t="str">
        <f t="shared" si="9"/>
        <v>N/A</v>
      </c>
      <c r="G45" s="14">
        <v>989.95839648000003</v>
      </c>
      <c r="H45" s="11" t="str">
        <f t="shared" si="10"/>
        <v>N/A</v>
      </c>
      <c r="I45" s="12">
        <v>-5.79</v>
      </c>
      <c r="J45" s="12">
        <v>-2.06</v>
      </c>
      <c r="K45" s="48" t="s">
        <v>739</v>
      </c>
      <c r="L45" s="9" t="str">
        <f t="shared" si="12"/>
        <v>Yes</v>
      </c>
    </row>
    <row r="46" spans="1:12" x14ac:dyDescent="0.2">
      <c r="A46" s="2" t="s">
        <v>1146</v>
      </c>
      <c r="B46" s="35" t="s">
        <v>213</v>
      </c>
      <c r="C46" s="47">
        <v>58002.872103000002</v>
      </c>
      <c r="D46" s="44" t="str">
        <f t="shared" si="8"/>
        <v>N/A</v>
      </c>
      <c r="E46" s="47">
        <v>59281.837426999999</v>
      </c>
      <c r="F46" s="44" t="str">
        <f t="shared" si="9"/>
        <v>N/A</v>
      </c>
      <c r="G46" s="47">
        <v>59799.426055000004</v>
      </c>
      <c r="H46" s="44" t="str">
        <f t="shared" si="10"/>
        <v>N/A</v>
      </c>
      <c r="I46" s="12">
        <v>2.2050000000000001</v>
      </c>
      <c r="J46" s="12">
        <v>0.87309999999999999</v>
      </c>
      <c r="K46" s="45" t="s">
        <v>739</v>
      </c>
      <c r="L46" s="9" t="str">
        <f>IF(J46="Div by 0", "N/A", IF(K46="N/A","N/A", IF(J46&gt;VALUE(MID(K46,1,2)), "No", IF(J46&lt;-1*VALUE(MID(K46,1,2)), "No", "Yes"))))</f>
        <v>Yes</v>
      </c>
    </row>
    <row r="47" spans="1:12" x14ac:dyDescent="0.2">
      <c r="A47" s="64" t="s">
        <v>1147</v>
      </c>
      <c r="B47" s="35" t="s">
        <v>213</v>
      </c>
      <c r="C47" s="47">
        <v>38193.011252999997</v>
      </c>
      <c r="D47" s="44" t="str">
        <f t="shared" si="8"/>
        <v>N/A</v>
      </c>
      <c r="E47" s="47">
        <v>38437.605828</v>
      </c>
      <c r="F47" s="44" t="str">
        <f t="shared" si="9"/>
        <v>N/A</v>
      </c>
      <c r="G47" s="47">
        <v>39112.699911000003</v>
      </c>
      <c r="H47" s="44" t="str">
        <f t="shared" si="10"/>
        <v>N/A</v>
      </c>
      <c r="I47" s="12">
        <v>0.64039999999999997</v>
      </c>
      <c r="J47" s="12">
        <v>1.756</v>
      </c>
      <c r="K47" s="45" t="s">
        <v>739</v>
      </c>
      <c r="L47" s="9" t="str">
        <f>IF(J47="Div by 0", "N/A", IF(K47="N/A","N/A", IF(J47&gt;VALUE(MID(K47,1,2)), "No", IF(J47&lt;-1*VALUE(MID(K47,1,2)), "No", "Yes"))))</f>
        <v>Yes</v>
      </c>
    </row>
    <row r="48" spans="1:12" ht="25.5" x14ac:dyDescent="0.2">
      <c r="A48" s="2" t="s">
        <v>1148</v>
      </c>
      <c r="B48" s="35" t="s">
        <v>213</v>
      </c>
      <c r="C48" s="47">
        <v>63708.909744999997</v>
      </c>
      <c r="D48" s="44" t="str">
        <f t="shared" si="8"/>
        <v>N/A</v>
      </c>
      <c r="E48" s="47">
        <v>68408.683776999998</v>
      </c>
      <c r="F48" s="44" t="str">
        <f t="shared" si="9"/>
        <v>N/A</v>
      </c>
      <c r="G48" s="47">
        <v>66821.490640000004</v>
      </c>
      <c r="H48" s="44" t="str">
        <f t="shared" si="10"/>
        <v>N/A</v>
      </c>
      <c r="I48" s="12">
        <v>7.3769999999999998</v>
      </c>
      <c r="J48" s="12">
        <v>-2.3199999999999998</v>
      </c>
      <c r="K48" s="45" t="s">
        <v>739</v>
      </c>
      <c r="L48" s="9" t="str">
        <f>IF(J48="Div by 0", "N/A", IF(K48="N/A","N/A", IF(J48&gt;VALUE(MID(K48,1,2)), "No", IF(J48&lt;-1*VALUE(MID(K48,1,2)), "No", "Yes"))))</f>
        <v>Yes</v>
      </c>
    </row>
    <row r="49" spans="1:12" x14ac:dyDescent="0.2">
      <c r="A49" s="6" t="s">
        <v>1149</v>
      </c>
      <c r="B49" s="35" t="s">
        <v>213</v>
      </c>
      <c r="C49" s="47">
        <v>46711.264041000002</v>
      </c>
      <c r="D49" s="44" t="str">
        <f t="shared" si="8"/>
        <v>N/A</v>
      </c>
      <c r="E49" s="47">
        <v>47574.972351999997</v>
      </c>
      <c r="F49" s="44" t="str">
        <f t="shared" si="9"/>
        <v>N/A</v>
      </c>
      <c r="G49" s="47">
        <v>48486.182853999999</v>
      </c>
      <c r="H49" s="44" t="str">
        <f t="shared" si="10"/>
        <v>N/A</v>
      </c>
      <c r="I49" s="12">
        <v>1.849</v>
      </c>
      <c r="J49" s="12">
        <v>1.915</v>
      </c>
      <c r="K49" s="45" t="s">
        <v>739</v>
      </c>
      <c r="L49" s="9" t="str">
        <f t="shared" ref="L49:L59" si="13">IF(J49="Div by 0", "N/A", IF(K49="N/A","N/A", IF(J49&gt;VALUE(MID(K49,1,2)), "No", IF(J49&lt;-1*VALUE(MID(K49,1,2)), "No", "Yes"))))</f>
        <v>Yes</v>
      </c>
    </row>
    <row r="50" spans="1:12" ht="25.5" x14ac:dyDescent="0.2">
      <c r="A50" s="2" t="s">
        <v>1150</v>
      </c>
      <c r="B50" s="35" t="s">
        <v>213</v>
      </c>
      <c r="C50" s="47">
        <v>30539.250437999999</v>
      </c>
      <c r="D50" s="44" t="str">
        <f t="shared" si="8"/>
        <v>N/A</v>
      </c>
      <c r="E50" s="47">
        <v>30412.327664</v>
      </c>
      <c r="F50" s="44" t="str">
        <f t="shared" si="9"/>
        <v>N/A</v>
      </c>
      <c r="G50" s="47">
        <v>30808.548588000001</v>
      </c>
      <c r="H50" s="44" t="str">
        <f t="shared" si="10"/>
        <v>N/A</v>
      </c>
      <c r="I50" s="12">
        <v>-0.41599999999999998</v>
      </c>
      <c r="J50" s="12">
        <v>1.3029999999999999</v>
      </c>
      <c r="K50" s="45" t="s">
        <v>739</v>
      </c>
      <c r="L50" s="9" t="str">
        <f t="shared" si="13"/>
        <v>Yes</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v>60880.970893999998</v>
      </c>
      <c r="D52" s="44" t="str">
        <f t="shared" si="14"/>
        <v>N/A</v>
      </c>
      <c r="E52" s="47">
        <v>62529.521064</v>
      </c>
      <c r="F52" s="44" t="str">
        <f t="shared" si="15"/>
        <v>N/A</v>
      </c>
      <c r="G52" s="47">
        <v>56072.427434999998</v>
      </c>
      <c r="H52" s="44" t="str">
        <f t="shared" si="16"/>
        <v>N/A</v>
      </c>
      <c r="I52" s="12">
        <v>2.7080000000000002</v>
      </c>
      <c r="J52" s="12">
        <v>-10.3</v>
      </c>
      <c r="K52" s="45" t="s">
        <v>739</v>
      </c>
      <c r="L52" s="9" t="str">
        <f t="shared" si="13"/>
        <v>Yes</v>
      </c>
    </row>
    <row r="53" spans="1:12" ht="25.5" x14ac:dyDescent="0.2">
      <c r="A53" s="2" t="s">
        <v>1153</v>
      </c>
      <c r="B53" s="35" t="s">
        <v>213</v>
      </c>
      <c r="C53" s="47">
        <v>64124.076923000001</v>
      </c>
      <c r="D53" s="44" t="str">
        <f t="shared" si="14"/>
        <v>N/A</v>
      </c>
      <c r="E53" s="47">
        <v>100640.13462</v>
      </c>
      <c r="F53" s="44" t="str">
        <f t="shared" si="15"/>
        <v>N/A</v>
      </c>
      <c r="G53" s="47">
        <v>102681.52632</v>
      </c>
      <c r="H53" s="44" t="str">
        <f t="shared" si="16"/>
        <v>N/A</v>
      </c>
      <c r="I53" s="12">
        <v>56.95</v>
      </c>
      <c r="J53" s="12">
        <v>2.028</v>
      </c>
      <c r="K53" s="45" t="s">
        <v>739</v>
      </c>
      <c r="L53" s="9" t="str">
        <f t="shared" si="13"/>
        <v>Yes</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54956.733839</v>
      </c>
      <c r="D55" s="44" t="str">
        <f t="shared" si="14"/>
        <v>N/A</v>
      </c>
      <c r="E55" s="47">
        <v>56624.362156000003</v>
      </c>
      <c r="F55" s="44" t="str">
        <f t="shared" si="15"/>
        <v>N/A</v>
      </c>
      <c r="G55" s="47">
        <v>58452.844168000003</v>
      </c>
      <c r="H55" s="44" t="str">
        <f t="shared" si="16"/>
        <v>N/A</v>
      </c>
      <c r="I55" s="12">
        <v>3.0339999999999998</v>
      </c>
      <c r="J55" s="12">
        <v>3.2290000000000001</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v>41567.066666999999</v>
      </c>
      <c r="H56" s="44" t="str">
        <f t="shared" si="16"/>
        <v>N/A</v>
      </c>
      <c r="I56" s="12" t="s">
        <v>1747</v>
      </c>
      <c r="J56" s="12" t="s">
        <v>1747</v>
      </c>
      <c r="K56" s="45" t="s">
        <v>739</v>
      </c>
      <c r="L56" s="9" t="str">
        <f t="shared" si="13"/>
        <v>N/A</v>
      </c>
    </row>
    <row r="57" spans="1:12" ht="25.5" x14ac:dyDescent="0.2">
      <c r="A57" s="2" t="s">
        <v>1157</v>
      </c>
      <c r="B57" s="35" t="s">
        <v>213</v>
      </c>
      <c r="C57" s="47">
        <v>132122.46479</v>
      </c>
      <c r="D57" s="44" t="str">
        <f t="shared" si="14"/>
        <v>N/A</v>
      </c>
      <c r="E57" s="47">
        <v>127118.02326</v>
      </c>
      <c r="F57" s="44" t="str">
        <f t="shared" si="15"/>
        <v>N/A</v>
      </c>
      <c r="G57" s="47">
        <v>126787.86384999999</v>
      </c>
      <c r="H57" s="44" t="str">
        <f t="shared" si="16"/>
        <v>N/A</v>
      </c>
      <c r="I57" s="12">
        <v>-3.79</v>
      </c>
      <c r="J57" s="12">
        <v>-0.26</v>
      </c>
      <c r="K57" s="45" t="s">
        <v>739</v>
      </c>
      <c r="L57" s="9" t="str">
        <f t="shared" si="13"/>
        <v>Yes</v>
      </c>
    </row>
    <row r="58" spans="1:12" ht="25.5" x14ac:dyDescent="0.2">
      <c r="A58" s="2" t="s">
        <v>1158</v>
      </c>
      <c r="B58" s="35" t="s">
        <v>213</v>
      </c>
      <c r="C58" s="47">
        <v>47014.589010999996</v>
      </c>
      <c r="D58" s="44" t="str">
        <f t="shared" si="14"/>
        <v>N/A</v>
      </c>
      <c r="E58" s="47">
        <v>46278.219564999999</v>
      </c>
      <c r="F58" s="44" t="str">
        <f t="shared" si="15"/>
        <v>N/A</v>
      </c>
      <c r="G58" s="47">
        <v>45603.688470000001</v>
      </c>
      <c r="H58" s="44" t="str">
        <f t="shared" si="16"/>
        <v>N/A</v>
      </c>
      <c r="I58" s="12">
        <v>-1.57</v>
      </c>
      <c r="J58" s="12">
        <v>-1.46</v>
      </c>
      <c r="K58" s="45" t="s">
        <v>739</v>
      </c>
      <c r="L58" s="9" t="str">
        <f t="shared" si="13"/>
        <v>Yes</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685165838</v>
      </c>
      <c r="D60" s="44" t="str">
        <f t="shared" si="14"/>
        <v>N/A</v>
      </c>
      <c r="E60" s="47">
        <v>737334968</v>
      </c>
      <c r="F60" s="44" t="str">
        <f t="shared" si="15"/>
        <v>N/A</v>
      </c>
      <c r="G60" s="47">
        <v>806223005</v>
      </c>
      <c r="H60" s="44" t="str">
        <f t="shared" si="16"/>
        <v>N/A</v>
      </c>
      <c r="I60" s="12">
        <v>7.6139999999999999</v>
      </c>
      <c r="J60" s="12">
        <v>9.343</v>
      </c>
      <c r="K60" s="45" t="s">
        <v>739</v>
      </c>
      <c r="L60" s="9" t="str">
        <f t="shared" ref="L60:L70" si="17">IF(J60="Div by 0", "N/A", IF(K60="N/A","N/A", IF(J60&gt;VALUE(MID(K60,1,2)), "No", IF(J60&lt;-1*VALUE(MID(K60,1,2)), "No", "Yes"))))</f>
        <v>Yes</v>
      </c>
    </row>
    <row r="61" spans="1:12" ht="25.5" x14ac:dyDescent="0.2">
      <c r="A61" s="2" t="s">
        <v>1160</v>
      </c>
      <c r="B61" s="35" t="s">
        <v>213</v>
      </c>
      <c r="C61" s="47">
        <v>86211604</v>
      </c>
      <c r="D61" s="44" t="str">
        <f t="shared" si="14"/>
        <v>N/A</v>
      </c>
      <c r="E61" s="47">
        <v>87425973</v>
      </c>
      <c r="F61" s="44" t="str">
        <f t="shared" si="15"/>
        <v>N/A</v>
      </c>
      <c r="G61" s="47">
        <v>100806076</v>
      </c>
      <c r="H61" s="44" t="str">
        <f t="shared" si="16"/>
        <v>N/A</v>
      </c>
      <c r="I61" s="12">
        <v>1.409</v>
      </c>
      <c r="J61" s="12">
        <v>15.3</v>
      </c>
      <c r="K61" s="45" t="s">
        <v>739</v>
      </c>
      <c r="L61" s="9" t="str">
        <f t="shared" si="17"/>
        <v>Yes</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0</v>
      </c>
      <c r="D63" s="44" t="str">
        <f t="shared" si="14"/>
        <v>N/A</v>
      </c>
      <c r="E63" s="47">
        <v>0</v>
      </c>
      <c r="F63" s="44" t="str">
        <f t="shared" si="15"/>
        <v>N/A</v>
      </c>
      <c r="G63" s="47">
        <v>64738</v>
      </c>
      <c r="H63" s="44" t="str">
        <f t="shared" si="16"/>
        <v>N/A</v>
      </c>
      <c r="I63" s="12" t="s">
        <v>1747</v>
      </c>
      <c r="J63" s="12" t="s">
        <v>1747</v>
      </c>
      <c r="K63" s="45" t="s">
        <v>739</v>
      </c>
      <c r="L63" s="9" t="str">
        <f t="shared" si="17"/>
        <v>N/A</v>
      </c>
    </row>
    <row r="64" spans="1:12" ht="25.5" x14ac:dyDescent="0.2">
      <c r="A64" s="2" t="s">
        <v>1163</v>
      </c>
      <c r="B64" s="35" t="s">
        <v>213</v>
      </c>
      <c r="C64" s="47">
        <v>2226216</v>
      </c>
      <c r="D64" s="44" t="str">
        <f t="shared" si="14"/>
        <v>N/A</v>
      </c>
      <c r="E64" s="47">
        <v>4335870</v>
      </c>
      <c r="F64" s="44" t="str">
        <f t="shared" si="15"/>
        <v>N/A</v>
      </c>
      <c r="G64" s="47">
        <v>5367312</v>
      </c>
      <c r="H64" s="44" t="str">
        <f t="shared" si="16"/>
        <v>N/A</v>
      </c>
      <c r="I64" s="12">
        <v>94.76</v>
      </c>
      <c r="J64" s="12">
        <v>23.79</v>
      </c>
      <c r="K64" s="45" t="s">
        <v>739</v>
      </c>
      <c r="L64" s="9" t="str">
        <f t="shared" si="17"/>
        <v>Yes</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591397241</v>
      </c>
      <c r="D66" s="44" t="str">
        <f t="shared" si="14"/>
        <v>N/A</v>
      </c>
      <c r="E66" s="47">
        <v>640173557</v>
      </c>
      <c r="F66" s="44" t="str">
        <f t="shared" si="15"/>
        <v>N/A</v>
      </c>
      <c r="G66" s="47">
        <v>694345753</v>
      </c>
      <c r="H66" s="44" t="str">
        <f t="shared" si="16"/>
        <v>N/A</v>
      </c>
      <c r="I66" s="12">
        <v>8.2479999999999993</v>
      </c>
      <c r="J66" s="12">
        <v>8.4619999999999997</v>
      </c>
      <c r="K66" s="45" t="s">
        <v>739</v>
      </c>
      <c r="L66" s="9" t="str">
        <f t="shared" si="17"/>
        <v>Yes</v>
      </c>
    </row>
    <row r="67" spans="1:12" ht="25.5" x14ac:dyDescent="0.2">
      <c r="A67" s="2" t="s">
        <v>1166</v>
      </c>
      <c r="B67" s="35" t="s">
        <v>213</v>
      </c>
      <c r="C67" s="47">
        <v>0</v>
      </c>
      <c r="D67" s="44" t="str">
        <f t="shared" si="14"/>
        <v>N/A</v>
      </c>
      <c r="E67" s="47">
        <v>0</v>
      </c>
      <c r="F67" s="44" t="str">
        <f t="shared" si="15"/>
        <v>N/A</v>
      </c>
      <c r="G67" s="47">
        <v>141184</v>
      </c>
      <c r="H67" s="44" t="str">
        <f t="shared" si="16"/>
        <v>N/A</v>
      </c>
      <c r="I67" s="12" t="s">
        <v>1747</v>
      </c>
      <c r="J67" s="12" t="s">
        <v>1747</v>
      </c>
      <c r="K67" s="45" t="s">
        <v>739</v>
      </c>
      <c r="L67" s="9" t="str">
        <f t="shared" si="17"/>
        <v>N/A</v>
      </c>
    </row>
    <row r="68" spans="1:12" ht="25.5" x14ac:dyDescent="0.2">
      <c r="A68" s="2" t="s">
        <v>1167</v>
      </c>
      <c r="B68" s="35" t="s">
        <v>213</v>
      </c>
      <c r="C68" s="47">
        <v>1207000</v>
      </c>
      <c r="D68" s="44" t="str">
        <f t="shared" si="14"/>
        <v>N/A</v>
      </c>
      <c r="E68" s="47">
        <v>1206500</v>
      </c>
      <c r="F68" s="44" t="str">
        <f t="shared" si="15"/>
        <v>N/A</v>
      </c>
      <c r="G68" s="47">
        <v>1201500</v>
      </c>
      <c r="H68" s="44" t="str">
        <f t="shared" si="16"/>
        <v>N/A</v>
      </c>
      <c r="I68" s="12">
        <v>-4.1000000000000002E-2</v>
      </c>
      <c r="J68" s="12">
        <v>-0.41399999999999998</v>
      </c>
      <c r="K68" s="45" t="s">
        <v>739</v>
      </c>
      <c r="L68" s="9" t="str">
        <f t="shared" si="17"/>
        <v>Yes</v>
      </c>
    </row>
    <row r="69" spans="1:12" ht="25.5" x14ac:dyDescent="0.2">
      <c r="A69" s="2" t="s">
        <v>1168</v>
      </c>
      <c r="B69" s="35" t="s">
        <v>213</v>
      </c>
      <c r="C69" s="47">
        <v>4123777</v>
      </c>
      <c r="D69" s="44" t="str">
        <f t="shared" si="14"/>
        <v>N/A</v>
      </c>
      <c r="E69" s="47">
        <v>4193068</v>
      </c>
      <c r="F69" s="44" t="str">
        <f t="shared" si="15"/>
        <v>N/A</v>
      </c>
      <c r="G69" s="47">
        <v>4296442</v>
      </c>
      <c r="H69" s="44" t="str">
        <f t="shared" si="16"/>
        <v>N/A</v>
      </c>
      <c r="I69" s="12">
        <v>1.68</v>
      </c>
      <c r="J69" s="12">
        <v>2.4649999999999999</v>
      </c>
      <c r="K69" s="45" t="s">
        <v>739</v>
      </c>
      <c r="L69" s="9" t="str">
        <f t="shared" si="17"/>
        <v>Yes</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30909.272251999999</v>
      </c>
      <c r="D71" s="44" t="str">
        <f t="shared" si="14"/>
        <v>N/A</v>
      </c>
      <c r="E71" s="47">
        <v>31803.613182000001</v>
      </c>
      <c r="F71" s="44" t="str">
        <f t="shared" si="15"/>
        <v>N/A</v>
      </c>
      <c r="G71" s="47">
        <v>33150.616982</v>
      </c>
      <c r="H71" s="44" t="str">
        <f t="shared" si="16"/>
        <v>N/A</v>
      </c>
      <c r="I71" s="12">
        <v>2.8929999999999998</v>
      </c>
      <c r="J71" s="12">
        <v>4.2350000000000003</v>
      </c>
      <c r="K71" s="45" t="s">
        <v>739</v>
      </c>
      <c r="L71" s="9" t="str">
        <f t="shared" ref="L71:L81" si="18">IF(J71="Div by 0", "N/A", IF(K71="N/A","N/A", IF(J71&gt;VALUE(MID(K71,1,2)), "No", IF(J71&lt;-1*VALUE(MID(K71,1,2)), "No", "Yes"))))</f>
        <v>Yes</v>
      </c>
    </row>
    <row r="72" spans="1:12" ht="25.5" x14ac:dyDescent="0.2">
      <c r="A72" s="2" t="s">
        <v>1171</v>
      </c>
      <c r="B72" s="35" t="s">
        <v>213</v>
      </c>
      <c r="C72" s="47">
        <v>10784.538903999999</v>
      </c>
      <c r="D72" s="44" t="str">
        <f t="shared" si="14"/>
        <v>N/A</v>
      </c>
      <c r="E72" s="47">
        <v>10397.951118000001</v>
      </c>
      <c r="F72" s="44" t="str">
        <f t="shared" si="15"/>
        <v>N/A</v>
      </c>
      <c r="G72" s="47">
        <v>11390.517062000001</v>
      </c>
      <c r="H72" s="44" t="str">
        <f t="shared" si="16"/>
        <v>N/A</v>
      </c>
      <c r="I72" s="12">
        <v>-3.58</v>
      </c>
      <c r="J72" s="12">
        <v>9.5459999999999994</v>
      </c>
      <c r="K72" s="45" t="s">
        <v>739</v>
      </c>
      <c r="L72" s="9" t="str">
        <f t="shared" si="18"/>
        <v>Yes</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v>0</v>
      </c>
      <c r="D74" s="44" t="str">
        <f t="shared" si="14"/>
        <v>N/A</v>
      </c>
      <c r="E74" s="47">
        <v>0</v>
      </c>
      <c r="F74" s="44" t="str">
        <f t="shared" si="15"/>
        <v>N/A</v>
      </c>
      <c r="G74" s="47">
        <v>128.70377733999999</v>
      </c>
      <c r="H74" s="44" t="str">
        <f t="shared" si="16"/>
        <v>N/A</v>
      </c>
      <c r="I74" s="12" t="s">
        <v>1747</v>
      </c>
      <c r="J74" s="12" t="s">
        <v>1747</v>
      </c>
      <c r="K74" s="45" t="s">
        <v>739</v>
      </c>
      <c r="L74" s="9" t="str">
        <f t="shared" si="18"/>
        <v>N/A</v>
      </c>
    </row>
    <row r="75" spans="1:12" ht="25.5" x14ac:dyDescent="0.2">
      <c r="A75" s="2" t="s">
        <v>1174</v>
      </c>
      <c r="B75" s="35" t="s">
        <v>213</v>
      </c>
      <c r="C75" s="47">
        <v>57082.461538000003</v>
      </c>
      <c r="D75" s="44" t="str">
        <f t="shared" si="14"/>
        <v>N/A</v>
      </c>
      <c r="E75" s="47">
        <v>83382.115384999997</v>
      </c>
      <c r="F75" s="44" t="str">
        <f t="shared" si="15"/>
        <v>N/A</v>
      </c>
      <c r="G75" s="47">
        <v>94163.368421000006</v>
      </c>
      <c r="H75" s="44" t="str">
        <f t="shared" si="16"/>
        <v>N/A</v>
      </c>
      <c r="I75" s="12">
        <v>46.07</v>
      </c>
      <c r="J75" s="12">
        <v>12.93</v>
      </c>
      <c r="K75" s="45" t="s">
        <v>739</v>
      </c>
      <c r="L75" s="9" t="str">
        <f t="shared" si="18"/>
        <v>Yes</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47198.502872999998</v>
      </c>
      <c r="D77" s="44" t="str">
        <f t="shared" si="14"/>
        <v>N/A</v>
      </c>
      <c r="E77" s="47">
        <v>48726.865352000001</v>
      </c>
      <c r="F77" s="44" t="str">
        <f t="shared" si="15"/>
        <v>N/A</v>
      </c>
      <c r="G77" s="47">
        <v>50774.826545000004</v>
      </c>
      <c r="H77" s="44" t="str">
        <f t="shared" si="16"/>
        <v>N/A</v>
      </c>
      <c r="I77" s="12">
        <v>3.238</v>
      </c>
      <c r="J77" s="12">
        <v>4.2030000000000003</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v>1176.5333333000001</v>
      </c>
      <c r="H78" s="44" t="str">
        <f t="shared" si="16"/>
        <v>N/A</v>
      </c>
      <c r="I78" s="12" t="s">
        <v>1747</v>
      </c>
      <c r="J78" s="12" t="s">
        <v>1747</v>
      </c>
      <c r="K78" s="45" t="s">
        <v>739</v>
      </c>
      <c r="L78" s="9" t="str">
        <f t="shared" si="18"/>
        <v>N/A</v>
      </c>
    </row>
    <row r="79" spans="1:12" ht="25.5" x14ac:dyDescent="0.2">
      <c r="A79" s="2" t="s">
        <v>1178</v>
      </c>
      <c r="B79" s="35" t="s">
        <v>213</v>
      </c>
      <c r="C79" s="47">
        <v>5666.6666667</v>
      </c>
      <c r="D79" s="44" t="str">
        <f t="shared" si="14"/>
        <v>N/A</v>
      </c>
      <c r="E79" s="47">
        <v>5611.6279070000001</v>
      </c>
      <c r="F79" s="44" t="str">
        <f t="shared" si="15"/>
        <v>N/A</v>
      </c>
      <c r="G79" s="47">
        <v>5640.8450703999997</v>
      </c>
      <c r="H79" s="44" t="str">
        <f t="shared" si="16"/>
        <v>N/A</v>
      </c>
      <c r="I79" s="12">
        <v>-0.97099999999999997</v>
      </c>
      <c r="J79" s="12">
        <v>0.52070000000000005</v>
      </c>
      <c r="K79" s="45" t="s">
        <v>739</v>
      </c>
      <c r="L79" s="9" t="str">
        <f t="shared" si="18"/>
        <v>Yes</v>
      </c>
    </row>
    <row r="80" spans="1:12" ht="25.5" x14ac:dyDescent="0.2">
      <c r="A80" s="2" t="s">
        <v>1179</v>
      </c>
      <c r="B80" s="35" t="s">
        <v>213</v>
      </c>
      <c r="C80" s="47">
        <v>4531.6230769000003</v>
      </c>
      <c r="D80" s="44" t="str">
        <f t="shared" si="14"/>
        <v>N/A</v>
      </c>
      <c r="E80" s="47">
        <v>4557.6826086999999</v>
      </c>
      <c r="F80" s="44" t="str">
        <f t="shared" si="15"/>
        <v>N/A</v>
      </c>
      <c r="G80" s="47">
        <v>4763.2394678000001</v>
      </c>
      <c r="H80" s="44" t="str">
        <f t="shared" si="16"/>
        <v>N/A</v>
      </c>
      <c r="I80" s="12">
        <v>0.57509999999999994</v>
      </c>
      <c r="J80" s="12">
        <v>4.51</v>
      </c>
      <c r="K80" s="45" t="s">
        <v>739</v>
      </c>
      <c r="L80" s="9" t="str">
        <f t="shared" si="18"/>
        <v>Yes</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691107792</v>
      </c>
      <c r="D82" s="44" t="str">
        <f t="shared" si="14"/>
        <v>N/A</v>
      </c>
      <c r="E82" s="47">
        <v>743991903</v>
      </c>
      <c r="F82" s="44" t="str">
        <f t="shared" si="15"/>
        <v>N/A</v>
      </c>
      <c r="G82" s="47">
        <v>812770526</v>
      </c>
      <c r="H82" s="44" t="str">
        <f t="shared" si="16"/>
        <v>N/A</v>
      </c>
      <c r="I82" s="12">
        <v>7.6520000000000001</v>
      </c>
      <c r="J82" s="12">
        <v>9.2449999999999992</v>
      </c>
      <c r="K82" s="45" t="s">
        <v>739</v>
      </c>
      <c r="L82" s="9" t="str">
        <f t="shared" ref="L82:L138" si="19">IF(J82="Div by 0", "N/A", IF(K82="N/A","N/A", IF(J82&gt;VALUE(MID(K82,1,2)), "No", IF(J82&lt;-1*VALUE(MID(K82,1,2)), "No", "Yes"))))</f>
        <v>Yes</v>
      </c>
    </row>
    <row r="83" spans="1:12" x14ac:dyDescent="0.2">
      <c r="A83" s="2" t="s">
        <v>363</v>
      </c>
      <c r="B83" s="35" t="s">
        <v>213</v>
      </c>
      <c r="C83" s="47">
        <v>17299</v>
      </c>
      <c r="D83" s="44" t="str">
        <f t="shared" ref="D83:D114" si="20">IF($B83="N/A","N/A",IF(C83&gt;10,"No",IF(C83&lt;-10,"No","Yes")))</f>
        <v>N/A</v>
      </c>
      <c r="E83" s="36">
        <v>18031</v>
      </c>
      <c r="F83" s="44" t="str">
        <f t="shared" ref="F83:F114" si="21">IF($B83="N/A","N/A",IF(E83&gt;10,"No",IF(E83&lt;-10,"No","Yes")))</f>
        <v>N/A</v>
      </c>
      <c r="G83" s="36">
        <v>19030</v>
      </c>
      <c r="H83" s="44" t="str">
        <f t="shared" ref="H83:H114" si="22">IF($B83="N/A","N/A",IF(G83&gt;10,"No",IF(G83&lt;-10,"No","Yes")))</f>
        <v>N/A</v>
      </c>
      <c r="I83" s="12">
        <v>4.2309999999999999</v>
      </c>
      <c r="J83" s="12">
        <v>5.54</v>
      </c>
      <c r="K83" s="45" t="s">
        <v>739</v>
      </c>
      <c r="L83" s="9" t="str">
        <f t="shared" si="19"/>
        <v>Yes</v>
      </c>
    </row>
    <row r="84" spans="1:12" x14ac:dyDescent="0.2">
      <c r="A84" s="2" t="s">
        <v>358</v>
      </c>
      <c r="B84" s="35" t="s">
        <v>213</v>
      </c>
      <c r="C84" s="47">
        <v>39950.736574000002</v>
      </c>
      <c r="D84" s="44" t="str">
        <f t="shared" si="20"/>
        <v>N/A</v>
      </c>
      <c r="E84" s="47">
        <v>41261.821473999997</v>
      </c>
      <c r="F84" s="44" t="str">
        <f t="shared" si="21"/>
        <v>N/A</v>
      </c>
      <c r="G84" s="47">
        <v>42709.959326999997</v>
      </c>
      <c r="H84" s="44" t="str">
        <f t="shared" si="22"/>
        <v>N/A</v>
      </c>
      <c r="I84" s="12">
        <v>3.282</v>
      </c>
      <c r="J84" s="12">
        <v>3.51</v>
      </c>
      <c r="K84" s="45" t="s">
        <v>739</v>
      </c>
      <c r="L84" s="9" t="str">
        <f t="shared" si="19"/>
        <v>Yes</v>
      </c>
    </row>
    <row r="85" spans="1:12" ht="25.5" x14ac:dyDescent="0.2">
      <c r="A85" s="2" t="s">
        <v>1181</v>
      </c>
      <c r="B85" s="35" t="s">
        <v>213</v>
      </c>
      <c r="C85" s="47">
        <v>6690286</v>
      </c>
      <c r="D85" s="44" t="str">
        <f t="shared" si="20"/>
        <v>N/A</v>
      </c>
      <c r="E85" s="47">
        <v>6830911</v>
      </c>
      <c r="F85" s="44" t="str">
        <f t="shared" si="21"/>
        <v>N/A</v>
      </c>
      <c r="G85" s="47">
        <v>8298769</v>
      </c>
      <c r="H85" s="44" t="str">
        <f t="shared" si="22"/>
        <v>N/A</v>
      </c>
      <c r="I85" s="12">
        <v>2.1019999999999999</v>
      </c>
      <c r="J85" s="12">
        <v>21.49</v>
      </c>
      <c r="K85" s="45" t="s">
        <v>739</v>
      </c>
      <c r="L85" s="9" t="str">
        <f t="shared" si="19"/>
        <v>Yes</v>
      </c>
    </row>
    <row r="86" spans="1:12" x14ac:dyDescent="0.2">
      <c r="A86" s="2" t="s">
        <v>729</v>
      </c>
      <c r="B86" s="35" t="s">
        <v>213</v>
      </c>
      <c r="C86" s="47">
        <v>282</v>
      </c>
      <c r="D86" s="44" t="str">
        <f t="shared" si="20"/>
        <v>N/A</v>
      </c>
      <c r="E86" s="36">
        <v>279</v>
      </c>
      <c r="F86" s="44" t="str">
        <f t="shared" si="21"/>
        <v>N/A</v>
      </c>
      <c r="G86" s="36">
        <v>4066</v>
      </c>
      <c r="H86" s="44" t="str">
        <f t="shared" si="22"/>
        <v>N/A</v>
      </c>
      <c r="I86" s="12">
        <v>-1.06</v>
      </c>
      <c r="J86" s="12">
        <v>1357</v>
      </c>
      <c r="K86" s="45" t="s">
        <v>739</v>
      </c>
      <c r="L86" s="9" t="str">
        <f t="shared" si="19"/>
        <v>No</v>
      </c>
    </row>
    <row r="87" spans="1:12" ht="25.5" x14ac:dyDescent="0.2">
      <c r="A87" s="2" t="s">
        <v>1182</v>
      </c>
      <c r="B87" s="35" t="s">
        <v>213</v>
      </c>
      <c r="C87" s="47">
        <v>23724.418440000001</v>
      </c>
      <c r="D87" s="44" t="str">
        <f t="shared" si="20"/>
        <v>N/A</v>
      </c>
      <c r="E87" s="47">
        <v>24483.551971000001</v>
      </c>
      <c r="F87" s="44" t="str">
        <f t="shared" si="21"/>
        <v>N/A</v>
      </c>
      <c r="G87" s="47">
        <v>2041.0154943</v>
      </c>
      <c r="H87" s="44" t="str">
        <f t="shared" si="22"/>
        <v>N/A</v>
      </c>
      <c r="I87" s="12">
        <v>3.2</v>
      </c>
      <c r="J87" s="12">
        <v>-91.7</v>
      </c>
      <c r="K87" s="45" t="s">
        <v>739</v>
      </c>
      <c r="L87" s="9" t="str">
        <f t="shared" si="19"/>
        <v>No</v>
      </c>
    </row>
    <row r="88" spans="1:12" ht="25.5" x14ac:dyDescent="0.2">
      <c r="A88" s="2" t="s">
        <v>1183</v>
      </c>
      <c r="B88" s="35" t="s">
        <v>213</v>
      </c>
      <c r="C88" s="47">
        <v>393936429</v>
      </c>
      <c r="D88" s="44" t="str">
        <f t="shared" si="20"/>
        <v>N/A</v>
      </c>
      <c r="E88" s="47">
        <v>413693631</v>
      </c>
      <c r="F88" s="44" t="str">
        <f t="shared" si="21"/>
        <v>N/A</v>
      </c>
      <c r="G88" s="47">
        <v>433361545</v>
      </c>
      <c r="H88" s="44" t="str">
        <f t="shared" si="22"/>
        <v>N/A</v>
      </c>
      <c r="I88" s="12">
        <v>5.0149999999999997</v>
      </c>
      <c r="J88" s="12">
        <v>4.7539999999999996</v>
      </c>
      <c r="K88" s="45" t="s">
        <v>739</v>
      </c>
      <c r="L88" s="9" t="str">
        <f t="shared" si="19"/>
        <v>Yes</v>
      </c>
    </row>
    <row r="89" spans="1:12" x14ac:dyDescent="0.2">
      <c r="A89" s="2" t="s">
        <v>730</v>
      </c>
      <c r="B89" s="35" t="s">
        <v>213</v>
      </c>
      <c r="C89" s="47">
        <v>6918</v>
      </c>
      <c r="D89" s="44" t="str">
        <f t="shared" si="20"/>
        <v>N/A</v>
      </c>
      <c r="E89" s="36">
        <v>7087</v>
      </c>
      <c r="F89" s="44" t="str">
        <f t="shared" si="21"/>
        <v>N/A</v>
      </c>
      <c r="G89" s="36">
        <v>7390</v>
      </c>
      <c r="H89" s="44" t="str">
        <f t="shared" si="22"/>
        <v>N/A</v>
      </c>
      <c r="I89" s="12">
        <v>2.4430000000000001</v>
      </c>
      <c r="J89" s="12">
        <v>4.2750000000000004</v>
      </c>
      <c r="K89" s="45" t="s">
        <v>739</v>
      </c>
      <c r="L89" s="9" t="str">
        <f t="shared" si="19"/>
        <v>Yes</v>
      </c>
    </row>
    <row r="90" spans="1:12" ht="25.5" x14ac:dyDescent="0.2">
      <c r="A90" s="2" t="s">
        <v>1184</v>
      </c>
      <c r="B90" s="35" t="s">
        <v>213</v>
      </c>
      <c r="C90" s="47">
        <v>56943.687337000003</v>
      </c>
      <c r="D90" s="44" t="str">
        <f t="shared" si="20"/>
        <v>N/A</v>
      </c>
      <c r="E90" s="47">
        <v>58373.589811999998</v>
      </c>
      <c r="F90" s="44" t="str">
        <f t="shared" si="21"/>
        <v>N/A</v>
      </c>
      <c r="G90" s="47">
        <v>58641.616372999997</v>
      </c>
      <c r="H90" s="44" t="str">
        <f t="shared" si="22"/>
        <v>N/A</v>
      </c>
      <c r="I90" s="12">
        <v>2.5110000000000001</v>
      </c>
      <c r="J90" s="12">
        <v>0.4592</v>
      </c>
      <c r="K90" s="45" t="s">
        <v>739</v>
      </c>
      <c r="L90" s="9" t="str">
        <f t="shared" si="19"/>
        <v>Yes</v>
      </c>
    </row>
    <row r="91" spans="1:12" ht="25.5" x14ac:dyDescent="0.2">
      <c r="A91" s="2" t="s">
        <v>1185</v>
      </c>
      <c r="B91" s="35" t="s">
        <v>213</v>
      </c>
      <c r="C91" s="47">
        <v>48464466</v>
      </c>
      <c r="D91" s="44" t="str">
        <f t="shared" si="20"/>
        <v>N/A</v>
      </c>
      <c r="E91" s="47">
        <v>55102938</v>
      </c>
      <c r="F91" s="44" t="str">
        <f t="shared" si="21"/>
        <v>N/A</v>
      </c>
      <c r="G91" s="47">
        <v>62339134</v>
      </c>
      <c r="H91" s="44" t="str">
        <f t="shared" si="22"/>
        <v>N/A</v>
      </c>
      <c r="I91" s="12">
        <v>13.7</v>
      </c>
      <c r="J91" s="12">
        <v>13.13</v>
      </c>
      <c r="K91" s="45" t="s">
        <v>739</v>
      </c>
      <c r="L91" s="9" t="str">
        <f t="shared" si="19"/>
        <v>Yes</v>
      </c>
    </row>
    <row r="92" spans="1:12" x14ac:dyDescent="0.2">
      <c r="A92" s="2" t="s">
        <v>731</v>
      </c>
      <c r="B92" s="35" t="s">
        <v>213</v>
      </c>
      <c r="C92" s="47">
        <v>4061</v>
      </c>
      <c r="D92" s="44" t="str">
        <f t="shared" si="20"/>
        <v>N/A</v>
      </c>
      <c r="E92" s="36">
        <v>4325</v>
      </c>
      <c r="F92" s="44" t="str">
        <f t="shared" si="21"/>
        <v>N/A</v>
      </c>
      <c r="G92" s="36">
        <v>4445</v>
      </c>
      <c r="H92" s="44" t="str">
        <f t="shared" si="22"/>
        <v>N/A</v>
      </c>
      <c r="I92" s="12">
        <v>6.5010000000000003</v>
      </c>
      <c r="J92" s="12">
        <v>2.7749999999999999</v>
      </c>
      <c r="K92" s="45" t="s">
        <v>739</v>
      </c>
      <c r="L92" s="9" t="str">
        <f t="shared" si="19"/>
        <v>Yes</v>
      </c>
    </row>
    <row r="93" spans="1:12" ht="25.5" x14ac:dyDescent="0.2">
      <c r="A93" s="2" t="s">
        <v>1186</v>
      </c>
      <c r="B93" s="35" t="s">
        <v>213</v>
      </c>
      <c r="C93" s="47">
        <v>11934.121152</v>
      </c>
      <c r="D93" s="44" t="str">
        <f t="shared" si="20"/>
        <v>N/A</v>
      </c>
      <c r="E93" s="47">
        <v>12740.563699</v>
      </c>
      <c r="F93" s="44" t="str">
        <f t="shared" si="21"/>
        <v>N/A</v>
      </c>
      <c r="G93" s="47">
        <v>14024.552081</v>
      </c>
      <c r="H93" s="44" t="str">
        <f t="shared" si="22"/>
        <v>N/A</v>
      </c>
      <c r="I93" s="12">
        <v>6.7569999999999997</v>
      </c>
      <c r="J93" s="12">
        <v>10.08</v>
      </c>
      <c r="K93" s="45" t="s">
        <v>739</v>
      </c>
      <c r="L93" s="9" t="str">
        <f t="shared" si="19"/>
        <v>Yes</v>
      </c>
    </row>
    <row r="94" spans="1:12" x14ac:dyDescent="0.2">
      <c r="A94" s="2" t="s">
        <v>1187</v>
      </c>
      <c r="B94" s="35" t="s">
        <v>213</v>
      </c>
      <c r="C94" s="47">
        <v>95982550</v>
      </c>
      <c r="D94" s="44" t="str">
        <f t="shared" si="20"/>
        <v>N/A</v>
      </c>
      <c r="E94" s="47">
        <v>111146090</v>
      </c>
      <c r="F94" s="44" t="str">
        <f t="shared" si="21"/>
        <v>N/A</v>
      </c>
      <c r="G94" s="47">
        <v>127908321</v>
      </c>
      <c r="H94" s="44" t="str">
        <f t="shared" si="22"/>
        <v>N/A</v>
      </c>
      <c r="I94" s="12">
        <v>15.8</v>
      </c>
      <c r="J94" s="12">
        <v>15.08</v>
      </c>
      <c r="K94" s="45" t="s">
        <v>739</v>
      </c>
      <c r="L94" s="9" t="str">
        <f t="shared" si="19"/>
        <v>Yes</v>
      </c>
    </row>
    <row r="95" spans="1:12" x14ac:dyDescent="0.2">
      <c r="A95" s="2" t="s">
        <v>732</v>
      </c>
      <c r="B95" s="35" t="s">
        <v>213</v>
      </c>
      <c r="C95" s="47">
        <v>6534</v>
      </c>
      <c r="D95" s="44" t="str">
        <f t="shared" si="20"/>
        <v>N/A</v>
      </c>
      <c r="E95" s="36">
        <v>6856</v>
      </c>
      <c r="F95" s="44" t="str">
        <f t="shared" si="21"/>
        <v>N/A</v>
      </c>
      <c r="G95" s="36">
        <v>7128</v>
      </c>
      <c r="H95" s="44" t="str">
        <f t="shared" si="22"/>
        <v>N/A</v>
      </c>
      <c r="I95" s="12">
        <v>4.9279999999999999</v>
      </c>
      <c r="J95" s="12">
        <v>3.9670000000000001</v>
      </c>
      <c r="K95" s="45" t="s">
        <v>739</v>
      </c>
      <c r="L95" s="9" t="str">
        <f t="shared" si="19"/>
        <v>Yes</v>
      </c>
    </row>
    <row r="96" spans="1:12" x14ac:dyDescent="0.2">
      <c r="A96" s="2" t="s">
        <v>1188</v>
      </c>
      <c r="B96" s="35" t="s">
        <v>213</v>
      </c>
      <c r="C96" s="47">
        <v>14689.707683000001</v>
      </c>
      <c r="D96" s="44" t="str">
        <f t="shared" si="20"/>
        <v>N/A</v>
      </c>
      <c r="E96" s="47">
        <v>16211.506708999999</v>
      </c>
      <c r="F96" s="44" t="str">
        <f t="shared" si="21"/>
        <v>N/A</v>
      </c>
      <c r="G96" s="47">
        <v>17944.489478</v>
      </c>
      <c r="H96" s="44" t="str">
        <f t="shared" si="22"/>
        <v>N/A</v>
      </c>
      <c r="I96" s="12">
        <v>10.36</v>
      </c>
      <c r="J96" s="12">
        <v>10.69</v>
      </c>
      <c r="K96" s="45" t="s">
        <v>739</v>
      </c>
      <c r="L96" s="9" t="str">
        <f t="shared" si="19"/>
        <v>Yes</v>
      </c>
    </row>
    <row r="97" spans="1:12" x14ac:dyDescent="0.2">
      <c r="A97" s="2" t="s">
        <v>1189</v>
      </c>
      <c r="B97" s="35" t="s">
        <v>213</v>
      </c>
      <c r="C97" s="47">
        <v>0</v>
      </c>
      <c r="D97" s="44" t="str">
        <f t="shared" si="20"/>
        <v>N/A</v>
      </c>
      <c r="E97" s="47">
        <v>0</v>
      </c>
      <c r="F97" s="44" t="str">
        <f t="shared" si="21"/>
        <v>N/A</v>
      </c>
      <c r="G97" s="47">
        <v>0</v>
      </c>
      <c r="H97" s="44" t="str">
        <f t="shared" si="22"/>
        <v>N/A</v>
      </c>
      <c r="I97" s="12" t="s">
        <v>1747</v>
      </c>
      <c r="J97" s="12" t="s">
        <v>1747</v>
      </c>
      <c r="K97" s="45" t="s">
        <v>739</v>
      </c>
      <c r="L97" s="9" t="str">
        <f t="shared" si="19"/>
        <v>N/A</v>
      </c>
    </row>
    <row r="98" spans="1:12" x14ac:dyDescent="0.2">
      <c r="A98" s="2" t="s">
        <v>520</v>
      </c>
      <c r="B98" s="35" t="s">
        <v>213</v>
      </c>
      <c r="C98" s="47">
        <v>0</v>
      </c>
      <c r="D98" s="44" t="str">
        <f t="shared" si="20"/>
        <v>N/A</v>
      </c>
      <c r="E98" s="36">
        <v>0</v>
      </c>
      <c r="F98" s="44" t="str">
        <f t="shared" si="21"/>
        <v>N/A</v>
      </c>
      <c r="G98" s="36">
        <v>0</v>
      </c>
      <c r="H98" s="44" t="str">
        <f t="shared" si="22"/>
        <v>N/A</v>
      </c>
      <c r="I98" s="12" t="s">
        <v>1747</v>
      </c>
      <c r="J98" s="12" t="s">
        <v>1747</v>
      </c>
      <c r="K98" s="45" t="s">
        <v>739</v>
      </c>
      <c r="L98" s="9" t="str">
        <f t="shared" si="19"/>
        <v>N/A</v>
      </c>
    </row>
    <row r="99" spans="1:12" x14ac:dyDescent="0.2">
      <c r="A99" s="2" t="s">
        <v>1190</v>
      </c>
      <c r="B99" s="35" t="s">
        <v>213</v>
      </c>
      <c r="C99" s="47" t="s">
        <v>1747</v>
      </c>
      <c r="D99" s="44" t="str">
        <f t="shared" si="20"/>
        <v>N/A</v>
      </c>
      <c r="E99" s="47" t="s">
        <v>1747</v>
      </c>
      <c r="F99" s="44" t="str">
        <f t="shared" si="21"/>
        <v>N/A</v>
      </c>
      <c r="G99" s="47" t="s">
        <v>1747</v>
      </c>
      <c r="H99" s="44" t="str">
        <f t="shared" si="22"/>
        <v>N/A</v>
      </c>
      <c r="I99" s="12" t="s">
        <v>1747</v>
      </c>
      <c r="J99" s="12" t="s">
        <v>1747</v>
      </c>
      <c r="K99" s="45" t="s">
        <v>739</v>
      </c>
      <c r="L99" s="9" t="str">
        <f t="shared" si="19"/>
        <v>N/A</v>
      </c>
    </row>
    <row r="100" spans="1:12" ht="25.5" x14ac:dyDescent="0.2">
      <c r="A100" s="2" t="s">
        <v>1191</v>
      </c>
      <c r="B100" s="35" t="s">
        <v>213</v>
      </c>
      <c r="C100" s="47">
        <v>793845</v>
      </c>
      <c r="D100" s="44" t="str">
        <f t="shared" si="20"/>
        <v>N/A</v>
      </c>
      <c r="E100" s="47">
        <v>879450</v>
      </c>
      <c r="F100" s="44" t="str">
        <f t="shared" si="21"/>
        <v>N/A</v>
      </c>
      <c r="G100" s="47">
        <v>1207186</v>
      </c>
      <c r="H100" s="44" t="str">
        <f t="shared" si="22"/>
        <v>N/A</v>
      </c>
      <c r="I100" s="12">
        <v>10.78</v>
      </c>
      <c r="J100" s="12">
        <v>37.270000000000003</v>
      </c>
      <c r="K100" s="45" t="s">
        <v>739</v>
      </c>
      <c r="L100" s="9" t="str">
        <f t="shared" si="19"/>
        <v>No</v>
      </c>
    </row>
    <row r="101" spans="1:12" x14ac:dyDescent="0.2">
      <c r="A101" s="2" t="s">
        <v>521</v>
      </c>
      <c r="B101" s="35" t="s">
        <v>213</v>
      </c>
      <c r="C101" s="47">
        <v>489</v>
      </c>
      <c r="D101" s="44" t="str">
        <f t="shared" si="20"/>
        <v>N/A</v>
      </c>
      <c r="E101" s="36">
        <v>565</v>
      </c>
      <c r="F101" s="44" t="str">
        <f t="shared" si="21"/>
        <v>N/A</v>
      </c>
      <c r="G101" s="36">
        <v>794</v>
      </c>
      <c r="H101" s="44" t="str">
        <f t="shared" si="22"/>
        <v>N/A</v>
      </c>
      <c r="I101" s="12">
        <v>15.54</v>
      </c>
      <c r="J101" s="12">
        <v>40.53</v>
      </c>
      <c r="K101" s="45" t="s">
        <v>739</v>
      </c>
      <c r="L101" s="9" t="str">
        <f t="shared" si="19"/>
        <v>No</v>
      </c>
    </row>
    <row r="102" spans="1:12" ht="25.5" x14ac:dyDescent="0.2">
      <c r="A102" s="2" t="s">
        <v>1192</v>
      </c>
      <c r="B102" s="35" t="s">
        <v>213</v>
      </c>
      <c r="C102" s="47">
        <v>1623.404908</v>
      </c>
      <c r="D102" s="44" t="str">
        <f t="shared" si="20"/>
        <v>N/A</v>
      </c>
      <c r="E102" s="47">
        <v>1556.5486725999999</v>
      </c>
      <c r="F102" s="44" t="str">
        <f t="shared" si="21"/>
        <v>N/A</v>
      </c>
      <c r="G102" s="47">
        <v>1520.3853904</v>
      </c>
      <c r="H102" s="44" t="str">
        <f t="shared" si="22"/>
        <v>N/A</v>
      </c>
      <c r="I102" s="12">
        <v>-4.12</v>
      </c>
      <c r="J102" s="12">
        <v>-2.3199999999999998</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59321990</v>
      </c>
      <c r="D106" s="44" t="str">
        <f t="shared" si="20"/>
        <v>N/A</v>
      </c>
      <c r="E106" s="47">
        <v>60950810</v>
      </c>
      <c r="F106" s="44" t="str">
        <f t="shared" si="21"/>
        <v>N/A</v>
      </c>
      <c r="G106" s="47">
        <v>145971552</v>
      </c>
      <c r="H106" s="44" t="str">
        <f t="shared" si="22"/>
        <v>N/A</v>
      </c>
      <c r="I106" s="12">
        <v>2.746</v>
      </c>
      <c r="J106" s="12">
        <v>139.5</v>
      </c>
      <c r="K106" s="45" t="s">
        <v>739</v>
      </c>
      <c r="L106" s="9" t="str">
        <f t="shared" si="19"/>
        <v>No</v>
      </c>
    </row>
    <row r="107" spans="1:12" x14ac:dyDescent="0.2">
      <c r="A107" s="2" t="s">
        <v>523</v>
      </c>
      <c r="B107" s="35" t="s">
        <v>213</v>
      </c>
      <c r="C107" s="47">
        <v>1992</v>
      </c>
      <c r="D107" s="44" t="str">
        <f t="shared" si="20"/>
        <v>N/A</v>
      </c>
      <c r="E107" s="36">
        <v>2086</v>
      </c>
      <c r="F107" s="44" t="str">
        <f t="shared" si="21"/>
        <v>N/A</v>
      </c>
      <c r="G107" s="36">
        <v>5271</v>
      </c>
      <c r="H107" s="44" t="str">
        <f t="shared" si="22"/>
        <v>N/A</v>
      </c>
      <c r="I107" s="12">
        <v>4.7190000000000003</v>
      </c>
      <c r="J107" s="12">
        <v>152.69999999999999</v>
      </c>
      <c r="K107" s="45" t="s">
        <v>739</v>
      </c>
      <c r="L107" s="9" t="str">
        <f t="shared" si="19"/>
        <v>No</v>
      </c>
    </row>
    <row r="108" spans="1:12" ht="25.5" x14ac:dyDescent="0.2">
      <c r="A108" s="2" t="s">
        <v>1196</v>
      </c>
      <c r="B108" s="35" t="s">
        <v>213</v>
      </c>
      <c r="C108" s="47">
        <v>29780.115462000002</v>
      </c>
      <c r="D108" s="44" t="str">
        <f t="shared" si="20"/>
        <v>N/A</v>
      </c>
      <c r="E108" s="47">
        <v>29218.988495000001</v>
      </c>
      <c r="F108" s="44" t="str">
        <f t="shared" si="21"/>
        <v>N/A</v>
      </c>
      <c r="G108" s="47">
        <v>27693.331816000002</v>
      </c>
      <c r="H108" s="44" t="str">
        <f t="shared" si="22"/>
        <v>N/A</v>
      </c>
      <c r="I108" s="12">
        <v>-1.88</v>
      </c>
      <c r="J108" s="12">
        <v>-5.22</v>
      </c>
      <c r="K108" s="45" t="s">
        <v>739</v>
      </c>
      <c r="L108" s="9" t="str">
        <f t="shared" si="19"/>
        <v>Yes</v>
      </c>
    </row>
    <row r="109" spans="1:12" ht="25.5" x14ac:dyDescent="0.2">
      <c r="A109" s="2" t="s">
        <v>1197</v>
      </c>
      <c r="B109" s="35" t="s">
        <v>213</v>
      </c>
      <c r="C109" s="47">
        <v>4986101</v>
      </c>
      <c r="D109" s="44" t="str">
        <f t="shared" si="20"/>
        <v>N/A</v>
      </c>
      <c r="E109" s="47">
        <v>5301454</v>
      </c>
      <c r="F109" s="44" t="str">
        <f t="shared" si="21"/>
        <v>N/A</v>
      </c>
      <c r="G109" s="47">
        <v>5304558</v>
      </c>
      <c r="H109" s="44" t="str">
        <f t="shared" si="22"/>
        <v>N/A</v>
      </c>
      <c r="I109" s="12">
        <v>6.3250000000000002</v>
      </c>
      <c r="J109" s="12">
        <v>5.8500000000000003E-2</v>
      </c>
      <c r="K109" s="45" t="s">
        <v>739</v>
      </c>
      <c r="L109" s="9" t="str">
        <f t="shared" si="19"/>
        <v>Yes</v>
      </c>
    </row>
    <row r="110" spans="1:12" x14ac:dyDescent="0.2">
      <c r="A110" s="2" t="s">
        <v>524</v>
      </c>
      <c r="B110" s="35" t="s">
        <v>213</v>
      </c>
      <c r="C110" s="47">
        <v>1371</v>
      </c>
      <c r="D110" s="44" t="str">
        <f t="shared" si="20"/>
        <v>N/A</v>
      </c>
      <c r="E110" s="36">
        <v>1524</v>
      </c>
      <c r="F110" s="44" t="str">
        <f t="shared" si="21"/>
        <v>N/A</v>
      </c>
      <c r="G110" s="36">
        <v>1581</v>
      </c>
      <c r="H110" s="44" t="str">
        <f t="shared" si="22"/>
        <v>N/A</v>
      </c>
      <c r="I110" s="12">
        <v>11.16</v>
      </c>
      <c r="J110" s="12">
        <v>3.74</v>
      </c>
      <c r="K110" s="45" t="s">
        <v>739</v>
      </c>
      <c r="L110" s="9" t="str">
        <f t="shared" si="19"/>
        <v>Yes</v>
      </c>
    </row>
    <row r="111" spans="1:12" ht="25.5" x14ac:dyDescent="0.2">
      <c r="A111" s="2" t="s">
        <v>1198</v>
      </c>
      <c r="B111" s="35" t="s">
        <v>213</v>
      </c>
      <c r="C111" s="47">
        <v>3636.8351567999998</v>
      </c>
      <c r="D111" s="44" t="str">
        <f t="shared" si="20"/>
        <v>N/A</v>
      </c>
      <c r="E111" s="47">
        <v>3478.6443570000001</v>
      </c>
      <c r="F111" s="44" t="str">
        <f t="shared" si="21"/>
        <v>N/A</v>
      </c>
      <c r="G111" s="47">
        <v>3355.1916508999998</v>
      </c>
      <c r="H111" s="44" t="str">
        <f t="shared" si="22"/>
        <v>N/A</v>
      </c>
      <c r="I111" s="12">
        <v>-4.3499999999999996</v>
      </c>
      <c r="J111" s="12">
        <v>-3.55</v>
      </c>
      <c r="K111" s="45" t="s">
        <v>739</v>
      </c>
      <c r="L111" s="9" t="str">
        <f t="shared" si="19"/>
        <v>Yes</v>
      </c>
    </row>
    <row r="112" spans="1:12" ht="25.5" x14ac:dyDescent="0.2">
      <c r="A112" s="2" t="s">
        <v>1199</v>
      </c>
      <c r="B112" s="35" t="s">
        <v>213</v>
      </c>
      <c r="C112" s="47">
        <v>786717</v>
      </c>
      <c r="D112" s="44" t="str">
        <f t="shared" si="20"/>
        <v>N/A</v>
      </c>
      <c r="E112" s="47">
        <v>1000889</v>
      </c>
      <c r="F112" s="44" t="str">
        <f t="shared" si="21"/>
        <v>N/A</v>
      </c>
      <c r="G112" s="47">
        <v>1052032</v>
      </c>
      <c r="H112" s="44" t="str">
        <f t="shared" si="22"/>
        <v>N/A</v>
      </c>
      <c r="I112" s="12">
        <v>27.22</v>
      </c>
      <c r="J112" s="12">
        <v>5.1100000000000003</v>
      </c>
      <c r="K112" s="45" t="s">
        <v>739</v>
      </c>
      <c r="L112" s="9" t="str">
        <f t="shared" si="19"/>
        <v>Yes</v>
      </c>
    </row>
    <row r="113" spans="1:12" ht="25.5" x14ac:dyDescent="0.2">
      <c r="A113" s="2" t="s">
        <v>525</v>
      </c>
      <c r="B113" s="35" t="s">
        <v>213</v>
      </c>
      <c r="C113" s="47">
        <v>1116</v>
      </c>
      <c r="D113" s="44" t="str">
        <f t="shared" si="20"/>
        <v>N/A</v>
      </c>
      <c r="E113" s="36">
        <v>1187</v>
      </c>
      <c r="F113" s="44" t="str">
        <f t="shared" si="21"/>
        <v>N/A</v>
      </c>
      <c r="G113" s="36">
        <v>1230</v>
      </c>
      <c r="H113" s="44" t="str">
        <f t="shared" si="22"/>
        <v>N/A</v>
      </c>
      <c r="I113" s="12">
        <v>6.3620000000000001</v>
      </c>
      <c r="J113" s="12">
        <v>3.6230000000000002</v>
      </c>
      <c r="K113" s="45" t="s">
        <v>739</v>
      </c>
      <c r="L113" s="9" t="str">
        <f t="shared" si="19"/>
        <v>Yes</v>
      </c>
    </row>
    <row r="114" spans="1:12" ht="25.5" x14ac:dyDescent="0.2">
      <c r="A114" s="2" t="s">
        <v>1200</v>
      </c>
      <c r="B114" s="35" t="s">
        <v>213</v>
      </c>
      <c r="C114" s="47">
        <v>704.94354839000005</v>
      </c>
      <c r="D114" s="44" t="str">
        <f t="shared" si="20"/>
        <v>N/A</v>
      </c>
      <c r="E114" s="47">
        <v>843.20893007999996</v>
      </c>
      <c r="F114" s="44" t="str">
        <f t="shared" si="21"/>
        <v>N/A</v>
      </c>
      <c r="G114" s="47">
        <v>855.31056910999996</v>
      </c>
      <c r="H114" s="44" t="str">
        <f t="shared" si="22"/>
        <v>N/A</v>
      </c>
      <c r="I114" s="12">
        <v>19.61</v>
      </c>
      <c r="J114" s="12">
        <v>1.4350000000000001</v>
      </c>
      <c r="K114" s="45" t="s">
        <v>739</v>
      </c>
      <c r="L114" s="9" t="str">
        <f t="shared" si="19"/>
        <v>Yes</v>
      </c>
    </row>
    <row r="115" spans="1:12" ht="25.5" x14ac:dyDescent="0.2">
      <c r="A115" s="2" t="s">
        <v>1201</v>
      </c>
      <c r="B115" s="35" t="s">
        <v>213</v>
      </c>
      <c r="C115" s="47">
        <v>19160</v>
      </c>
      <c r="D115" s="44" t="str">
        <f t="shared" ref="D115:D146" si="23">IF($B115="N/A","N/A",IF(C115&gt;10,"No",IF(C115&lt;-10,"No","Yes")))</f>
        <v>N/A</v>
      </c>
      <c r="E115" s="47">
        <v>33930</v>
      </c>
      <c r="F115" s="44" t="str">
        <f t="shared" ref="F115:F146" si="24">IF($B115="N/A","N/A",IF(E115&gt;10,"No",IF(E115&lt;-10,"No","Yes")))</f>
        <v>N/A</v>
      </c>
      <c r="G115" s="47">
        <v>18185</v>
      </c>
      <c r="H115" s="44" t="str">
        <f t="shared" ref="H115:H146" si="25">IF($B115="N/A","N/A",IF(G115&gt;10,"No",IF(G115&lt;-10,"No","Yes")))</f>
        <v>N/A</v>
      </c>
      <c r="I115" s="12">
        <v>77.09</v>
      </c>
      <c r="J115" s="12">
        <v>-46.4</v>
      </c>
      <c r="K115" s="45" t="s">
        <v>739</v>
      </c>
      <c r="L115" s="9" t="str">
        <f t="shared" si="19"/>
        <v>No</v>
      </c>
    </row>
    <row r="116" spans="1:12" ht="25.5" x14ac:dyDescent="0.2">
      <c r="A116" s="2" t="s">
        <v>526</v>
      </c>
      <c r="B116" s="35" t="s">
        <v>213</v>
      </c>
      <c r="C116" s="47">
        <v>38</v>
      </c>
      <c r="D116" s="44" t="str">
        <f t="shared" si="23"/>
        <v>N/A</v>
      </c>
      <c r="E116" s="36">
        <v>45</v>
      </c>
      <c r="F116" s="44" t="str">
        <f t="shared" si="24"/>
        <v>N/A</v>
      </c>
      <c r="G116" s="36">
        <v>35</v>
      </c>
      <c r="H116" s="44" t="str">
        <f t="shared" si="25"/>
        <v>N/A</v>
      </c>
      <c r="I116" s="12">
        <v>18.420000000000002</v>
      </c>
      <c r="J116" s="12">
        <v>-22.2</v>
      </c>
      <c r="K116" s="45" t="s">
        <v>739</v>
      </c>
      <c r="L116" s="9" t="str">
        <f t="shared" si="19"/>
        <v>Yes</v>
      </c>
    </row>
    <row r="117" spans="1:12" ht="25.5" x14ac:dyDescent="0.2">
      <c r="A117" s="2" t="s">
        <v>1202</v>
      </c>
      <c r="B117" s="35" t="s">
        <v>213</v>
      </c>
      <c r="C117" s="47">
        <v>504.21052631999999</v>
      </c>
      <c r="D117" s="44" t="str">
        <f t="shared" si="23"/>
        <v>N/A</v>
      </c>
      <c r="E117" s="47">
        <v>754</v>
      </c>
      <c r="F117" s="44" t="str">
        <f t="shared" si="24"/>
        <v>N/A</v>
      </c>
      <c r="G117" s="47">
        <v>519.57142856999997</v>
      </c>
      <c r="H117" s="44" t="str">
        <f t="shared" si="25"/>
        <v>N/A</v>
      </c>
      <c r="I117" s="12">
        <v>49.54</v>
      </c>
      <c r="J117" s="12">
        <v>-31.1</v>
      </c>
      <c r="K117" s="45" t="s">
        <v>739</v>
      </c>
      <c r="L117" s="9" t="str">
        <f t="shared" si="19"/>
        <v>No</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1747</v>
      </c>
      <c r="J118" s="12" t="s">
        <v>1747</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1747</v>
      </c>
      <c r="J119" s="12" t="s">
        <v>1747</v>
      </c>
      <c r="K119" s="45" t="s">
        <v>739</v>
      </c>
      <c r="L119" s="9" t="str">
        <f t="shared" si="19"/>
        <v>N/A</v>
      </c>
    </row>
    <row r="120" spans="1:12" ht="25.5" x14ac:dyDescent="0.2">
      <c r="A120" s="2" t="s">
        <v>1204</v>
      </c>
      <c r="B120" s="35" t="s">
        <v>213</v>
      </c>
      <c r="C120" s="47" t="s">
        <v>1747</v>
      </c>
      <c r="D120" s="44" t="str">
        <f t="shared" si="23"/>
        <v>N/A</v>
      </c>
      <c r="E120" s="47" t="s">
        <v>1747</v>
      </c>
      <c r="F120" s="44" t="str">
        <f t="shared" si="24"/>
        <v>N/A</v>
      </c>
      <c r="G120" s="47" t="s">
        <v>1747</v>
      </c>
      <c r="H120" s="44" t="str">
        <f t="shared" si="25"/>
        <v>N/A</v>
      </c>
      <c r="I120" s="12" t="s">
        <v>1747</v>
      </c>
      <c r="J120" s="12" t="s">
        <v>1747</v>
      </c>
      <c r="K120" s="45" t="s">
        <v>739</v>
      </c>
      <c r="L120" s="9" t="str">
        <f t="shared" si="19"/>
        <v>N/A</v>
      </c>
    </row>
    <row r="121" spans="1:12" ht="25.5" x14ac:dyDescent="0.2">
      <c r="A121" s="2" t="s">
        <v>1205</v>
      </c>
      <c r="B121" s="35" t="s">
        <v>213</v>
      </c>
      <c r="C121" s="47">
        <v>603</v>
      </c>
      <c r="D121" s="44" t="str">
        <f t="shared" si="23"/>
        <v>N/A</v>
      </c>
      <c r="E121" s="47">
        <v>0</v>
      </c>
      <c r="F121" s="44" t="str">
        <f t="shared" si="24"/>
        <v>N/A</v>
      </c>
      <c r="G121" s="47">
        <v>360</v>
      </c>
      <c r="H121" s="44" t="str">
        <f t="shared" si="25"/>
        <v>N/A</v>
      </c>
      <c r="I121" s="12">
        <v>-100</v>
      </c>
      <c r="J121" s="12" t="s">
        <v>1747</v>
      </c>
      <c r="K121" s="45" t="s">
        <v>739</v>
      </c>
      <c r="L121" s="9" t="str">
        <f t="shared" si="19"/>
        <v>N/A</v>
      </c>
    </row>
    <row r="122" spans="1:12" x14ac:dyDescent="0.2">
      <c r="A122" s="2" t="s">
        <v>528</v>
      </c>
      <c r="B122" s="35" t="s">
        <v>213</v>
      </c>
      <c r="C122" s="47">
        <v>11</v>
      </c>
      <c r="D122" s="44" t="str">
        <f t="shared" si="23"/>
        <v>N/A</v>
      </c>
      <c r="E122" s="36">
        <v>0</v>
      </c>
      <c r="F122" s="44" t="str">
        <f t="shared" si="24"/>
        <v>N/A</v>
      </c>
      <c r="G122" s="36">
        <v>11</v>
      </c>
      <c r="H122" s="44" t="str">
        <f t="shared" si="25"/>
        <v>N/A</v>
      </c>
      <c r="I122" s="12">
        <v>-100</v>
      </c>
      <c r="J122" s="12" t="s">
        <v>1747</v>
      </c>
      <c r="K122" s="45" t="s">
        <v>739</v>
      </c>
      <c r="L122" s="9" t="str">
        <f t="shared" si="19"/>
        <v>N/A</v>
      </c>
    </row>
    <row r="123" spans="1:12" ht="25.5" x14ac:dyDescent="0.2">
      <c r="A123" s="2" t="s">
        <v>1206</v>
      </c>
      <c r="B123" s="35" t="s">
        <v>213</v>
      </c>
      <c r="C123" s="47">
        <v>201</v>
      </c>
      <c r="D123" s="44" t="str">
        <f t="shared" si="23"/>
        <v>N/A</v>
      </c>
      <c r="E123" s="47" t="s">
        <v>1747</v>
      </c>
      <c r="F123" s="44" t="str">
        <f t="shared" si="24"/>
        <v>N/A</v>
      </c>
      <c r="G123" s="47">
        <v>120</v>
      </c>
      <c r="H123" s="44" t="str">
        <f t="shared" si="25"/>
        <v>N/A</v>
      </c>
      <c r="I123" s="12" t="s">
        <v>1747</v>
      </c>
      <c r="J123" s="12" t="s">
        <v>1747</v>
      </c>
      <c r="K123" s="45" t="s">
        <v>739</v>
      </c>
      <c r="L123" s="9" t="str">
        <f t="shared" si="19"/>
        <v>N/A</v>
      </c>
    </row>
    <row r="124" spans="1:12" ht="25.5" x14ac:dyDescent="0.2">
      <c r="A124" s="2" t="s">
        <v>1207</v>
      </c>
      <c r="B124" s="35" t="s">
        <v>213</v>
      </c>
      <c r="C124" s="47">
        <v>1492762</v>
      </c>
      <c r="D124" s="44" t="str">
        <f t="shared" si="23"/>
        <v>N/A</v>
      </c>
      <c r="E124" s="47">
        <v>1553509</v>
      </c>
      <c r="F124" s="44" t="str">
        <f t="shared" si="24"/>
        <v>N/A</v>
      </c>
      <c r="G124" s="47">
        <v>1964086</v>
      </c>
      <c r="H124" s="44" t="str">
        <f t="shared" si="25"/>
        <v>N/A</v>
      </c>
      <c r="I124" s="12">
        <v>4.069</v>
      </c>
      <c r="J124" s="12">
        <v>26.43</v>
      </c>
      <c r="K124" s="45" t="s">
        <v>739</v>
      </c>
      <c r="L124" s="9" t="str">
        <f t="shared" si="19"/>
        <v>Yes</v>
      </c>
    </row>
    <row r="125" spans="1:12" ht="25.5" x14ac:dyDescent="0.2">
      <c r="A125" s="2" t="s">
        <v>529</v>
      </c>
      <c r="B125" s="35" t="s">
        <v>213</v>
      </c>
      <c r="C125" s="47">
        <v>2182</v>
      </c>
      <c r="D125" s="44" t="str">
        <f t="shared" si="23"/>
        <v>N/A</v>
      </c>
      <c r="E125" s="36">
        <v>2342</v>
      </c>
      <c r="F125" s="44" t="str">
        <f t="shared" si="24"/>
        <v>N/A</v>
      </c>
      <c r="G125" s="36">
        <v>2748</v>
      </c>
      <c r="H125" s="44" t="str">
        <f t="shared" si="25"/>
        <v>N/A</v>
      </c>
      <c r="I125" s="12">
        <v>7.3330000000000002</v>
      </c>
      <c r="J125" s="12">
        <v>17.34</v>
      </c>
      <c r="K125" s="45" t="s">
        <v>739</v>
      </c>
      <c r="L125" s="9" t="str">
        <f t="shared" si="19"/>
        <v>Yes</v>
      </c>
    </row>
    <row r="126" spans="1:12" ht="25.5" x14ac:dyDescent="0.2">
      <c r="A126" s="2" t="s">
        <v>1208</v>
      </c>
      <c r="B126" s="35" t="s">
        <v>213</v>
      </c>
      <c r="C126" s="47">
        <v>684.12557287000004</v>
      </c>
      <c r="D126" s="44" t="str">
        <f t="shared" si="23"/>
        <v>N/A</v>
      </c>
      <c r="E126" s="47">
        <v>663.32578992000003</v>
      </c>
      <c r="F126" s="44" t="str">
        <f t="shared" si="24"/>
        <v>N/A</v>
      </c>
      <c r="G126" s="47">
        <v>714.73289665000004</v>
      </c>
      <c r="H126" s="44" t="str">
        <f t="shared" si="25"/>
        <v>N/A</v>
      </c>
      <c r="I126" s="12">
        <v>-3.04</v>
      </c>
      <c r="J126" s="12">
        <v>7.75</v>
      </c>
      <c r="K126" s="45" t="s">
        <v>739</v>
      </c>
      <c r="L126" s="9" t="str">
        <f t="shared" si="19"/>
        <v>Yes</v>
      </c>
    </row>
    <row r="127" spans="1:12" ht="25.5" x14ac:dyDescent="0.2">
      <c r="A127" s="2" t="s">
        <v>1209</v>
      </c>
      <c r="B127" s="35" t="s">
        <v>213</v>
      </c>
      <c r="C127" s="47">
        <v>0</v>
      </c>
      <c r="D127" s="44" t="str">
        <f t="shared" si="23"/>
        <v>N/A</v>
      </c>
      <c r="E127" s="47">
        <v>0</v>
      </c>
      <c r="F127" s="44" t="str">
        <f t="shared" si="24"/>
        <v>N/A</v>
      </c>
      <c r="G127" s="47">
        <v>0</v>
      </c>
      <c r="H127" s="44" t="str">
        <f t="shared" si="25"/>
        <v>N/A</v>
      </c>
      <c r="I127" s="12" t="s">
        <v>1747</v>
      </c>
      <c r="J127" s="12" t="s">
        <v>1747</v>
      </c>
      <c r="K127" s="45" t="s">
        <v>739</v>
      </c>
      <c r="L127" s="9" t="str">
        <f t="shared" si="19"/>
        <v>N/A</v>
      </c>
    </row>
    <row r="128" spans="1:12" x14ac:dyDescent="0.2">
      <c r="A128" s="2" t="s">
        <v>530</v>
      </c>
      <c r="B128" s="35" t="s">
        <v>213</v>
      </c>
      <c r="C128" s="47">
        <v>0</v>
      </c>
      <c r="D128" s="44" t="str">
        <f t="shared" si="23"/>
        <v>N/A</v>
      </c>
      <c r="E128" s="36">
        <v>0</v>
      </c>
      <c r="F128" s="44" t="str">
        <f t="shared" si="24"/>
        <v>N/A</v>
      </c>
      <c r="G128" s="36">
        <v>0</v>
      </c>
      <c r="H128" s="44" t="str">
        <f t="shared" si="25"/>
        <v>N/A</v>
      </c>
      <c r="I128" s="12" t="s">
        <v>1747</v>
      </c>
      <c r="J128" s="12" t="s">
        <v>1747</v>
      </c>
      <c r="K128" s="45" t="s">
        <v>739</v>
      </c>
      <c r="L128" s="9" t="str">
        <f t="shared" si="19"/>
        <v>N/A</v>
      </c>
    </row>
    <row r="129" spans="1:12" ht="25.5" x14ac:dyDescent="0.2">
      <c r="A129" s="2" t="s">
        <v>1210</v>
      </c>
      <c r="B129" s="35" t="s">
        <v>213</v>
      </c>
      <c r="C129" s="47" t="s">
        <v>1747</v>
      </c>
      <c r="D129" s="44" t="str">
        <f t="shared" si="23"/>
        <v>N/A</v>
      </c>
      <c r="E129" s="47" t="s">
        <v>1747</v>
      </c>
      <c r="F129" s="44" t="str">
        <f t="shared" si="24"/>
        <v>N/A</v>
      </c>
      <c r="G129" s="47" t="s">
        <v>1747</v>
      </c>
      <c r="H129" s="44" t="str">
        <f t="shared" si="25"/>
        <v>N/A</v>
      </c>
      <c r="I129" s="12" t="s">
        <v>1747</v>
      </c>
      <c r="J129" s="12" t="s">
        <v>1747</v>
      </c>
      <c r="K129" s="45" t="s">
        <v>739</v>
      </c>
      <c r="L129" s="9" t="str">
        <f t="shared" si="19"/>
        <v>N/A</v>
      </c>
    </row>
    <row r="130" spans="1:12" ht="25.5" x14ac:dyDescent="0.2">
      <c r="A130" s="2" t="s">
        <v>1211</v>
      </c>
      <c r="B130" s="35" t="s">
        <v>213</v>
      </c>
      <c r="C130" s="47">
        <v>0</v>
      </c>
      <c r="D130" s="44" t="str">
        <f t="shared" si="23"/>
        <v>N/A</v>
      </c>
      <c r="E130" s="47">
        <v>0</v>
      </c>
      <c r="F130" s="44" t="str">
        <f t="shared" si="24"/>
        <v>N/A</v>
      </c>
      <c r="G130" s="47">
        <v>4952010</v>
      </c>
      <c r="H130" s="44" t="str">
        <f t="shared" si="25"/>
        <v>N/A</v>
      </c>
      <c r="I130" s="12" t="s">
        <v>1747</v>
      </c>
      <c r="J130" s="12" t="s">
        <v>1747</v>
      </c>
      <c r="K130" s="45" t="s">
        <v>739</v>
      </c>
      <c r="L130" s="9" t="str">
        <f t="shared" si="19"/>
        <v>N/A</v>
      </c>
    </row>
    <row r="131" spans="1:12" ht="25.5" x14ac:dyDescent="0.2">
      <c r="A131" s="2" t="s">
        <v>531</v>
      </c>
      <c r="B131" s="35" t="s">
        <v>213</v>
      </c>
      <c r="C131" s="47">
        <v>0</v>
      </c>
      <c r="D131" s="44" t="str">
        <f t="shared" si="23"/>
        <v>N/A</v>
      </c>
      <c r="E131" s="36">
        <v>0</v>
      </c>
      <c r="F131" s="44" t="str">
        <f t="shared" si="24"/>
        <v>N/A</v>
      </c>
      <c r="G131" s="36">
        <v>203</v>
      </c>
      <c r="H131" s="44" t="str">
        <f t="shared" si="25"/>
        <v>N/A</v>
      </c>
      <c r="I131" s="12" t="s">
        <v>1747</v>
      </c>
      <c r="J131" s="12" t="s">
        <v>1747</v>
      </c>
      <c r="K131" s="45" t="s">
        <v>739</v>
      </c>
      <c r="L131" s="9" t="str">
        <f t="shared" si="19"/>
        <v>N/A</v>
      </c>
    </row>
    <row r="132" spans="1:12" ht="25.5" x14ac:dyDescent="0.2">
      <c r="A132" s="2" t="s">
        <v>1212</v>
      </c>
      <c r="B132" s="35" t="s">
        <v>213</v>
      </c>
      <c r="C132" s="47" t="s">
        <v>1747</v>
      </c>
      <c r="D132" s="44" t="str">
        <f t="shared" si="23"/>
        <v>N/A</v>
      </c>
      <c r="E132" s="47" t="s">
        <v>1747</v>
      </c>
      <c r="F132" s="44" t="str">
        <f t="shared" si="24"/>
        <v>N/A</v>
      </c>
      <c r="G132" s="47">
        <v>24394.137931000001</v>
      </c>
      <c r="H132" s="44" t="str">
        <f t="shared" si="25"/>
        <v>N/A</v>
      </c>
      <c r="I132" s="12" t="s">
        <v>1747</v>
      </c>
      <c r="J132" s="12" t="s">
        <v>1747</v>
      </c>
      <c r="K132" s="45" t="s">
        <v>739</v>
      </c>
      <c r="L132" s="9" t="str">
        <f t="shared" si="19"/>
        <v>N/A</v>
      </c>
    </row>
    <row r="133" spans="1:12" ht="25.5" x14ac:dyDescent="0.2">
      <c r="A133" s="2" t="s">
        <v>1213</v>
      </c>
      <c r="B133" s="35" t="s">
        <v>213</v>
      </c>
      <c r="C133" s="47">
        <v>1465535</v>
      </c>
      <c r="D133" s="44" t="str">
        <f t="shared" si="23"/>
        <v>N/A</v>
      </c>
      <c r="E133" s="47">
        <v>1398992</v>
      </c>
      <c r="F133" s="44" t="str">
        <f t="shared" si="24"/>
        <v>N/A</v>
      </c>
      <c r="G133" s="47">
        <v>1411953</v>
      </c>
      <c r="H133" s="44" t="str">
        <f t="shared" si="25"/>
        <v>N/A</v>
      </c>
      <c r="I133" s="12">
        <v>-4.54</v>
      </c>
      <c r="J133" s="12">
        <v>0.92649999999999999</v>
      </c>
      <c r="K133" s="45" t="s">
        <v>739</v>
      </c>
      <c r="L133" s="9" t="str">
        <f t="shared" si="19"/>
        <v>Yes</v>
      </c>
    </row>
    <row r="134" spans="1:12" x14ac:dyDescent="0.2">
      <c r="A134" s="2" t="s">
        <v>532</v>
      </c>
      <c r="B134" s="35" t="s">
        <v>213</v>
      </c>
      <c r="C134" s="47">
        <v>274</v>
      </c>
      <c r="D134" s="44" t="str">
        <f t="shared" si="23"/>
        <v>N/A</v>
      </c>
      <c r="E134" s="36">
        <v>263</v>
      </c>
      <c r="F134" s="44" t="str">
        <f t="shared" si="24"/>
        <v>N/A</v>
      </c>
      <c r="G134" s="36">
        <v>267</v>
      </c>
      <c r="H134" s="44" t="str">
        <f t="shared" si="25"/>
        <v>N/A</v>
      </c>
      <c r="I134" s="12">
        <v>-4.01</v>
      </c>
      <c r="J134" s="12">
        <v>1.5209999999999999</v>
      </c>
      <c r="K134" s="45" t="s">
        <v>739</v>
      </c>
      <c r="L134" s="9" t="str">
        <f t="shared" si="19"/>
        <v>Yes</v>
      </c>
    </row>
    <row r="135" spans="1:12" ht="25.5" x14ac:dyDescent="0.2">
      <c r="A135" s="2" t="s">
        <v>1214</v>
      </c>
      <c r="B135" s="35" t="s">
        <v>213</v>
      </c>
      <c r="C135" s="47">
        <v>5348.6678831999998</v>
      </c>
      <c r="D135" s="44" t="str">
        <f t="shared" si="23"/>
        <v>N/A</v>
      </c>
      <c r="E135" s="47">
        <v>5319.3612167000001</v>
      </c>
      <c r="F135" s="44" t="str">
        <f t="shared" si="24"/>
        <v>N/A</v>
      </c>
      <c r="G135" s="47">
        <v>5288.2134831000003</v>
      </c>
      <c r="H135" s="44" t="str">
        <f t="shared" si="25"/>
        <v>N/A</v>
      </c>
      <c r="I135" s="12">
        <v>-0.54800000000000004</v>
      </c>
      <c r="J135" s="12">
        <v>-0.58599999999999997</v>
      </c>
      <c r="K135" s="45" t="s">
        <v>739</v>
      </c>
      <c r="L135" s="9" t="str">
        <f t="shared" si="19"/>
        <v>Yes</v>
      </c>
    </row>
    <row r="136" spans="1:12" x14ac:dyDescent="0.2">
      <c r="A136" s="2" t="s">
        <v>1215</v>
      </c>
      <c r="B136" s="35" t="s">
        <v>213</v>
      </c>
      <c r="C136" s="47">
        <v>77167348</v>
      </c>
      <c r="D136" s="44" t="str">
        <f t="shared" si="23"/>
        <v>N/A</v>
      </c>
      <c r="E136" s="47">
        <v>86099299</v>
      </c>
      <c r="F136" s="44" t="str">
        <f t="shared" si="24"/>
        <v>N/A</v>
      </c>
      <c r="G136" s="47">
        <v>18980835</v>
      </c>
      <c r="H136" s="44" t="str">
        <f t="shared" si="25"/>
        <v>N/A</v>
      </c>
      <c r="I136" s="12">
        <v>11.57</v>
      </c>
      <c r="J136" s="12">
        <v>-78</v>
      </c>
      <c r="K136" s="45" t="s">
        <v>739</v>
      </c>
      <c r="L136" s="9" t="str">
        <f t="shared" si="19"/>
        <v>No</v>
      </c>
    </row>
    <row r="137" spans="1:12" x14ac:dyDescent="0.2">
      <c r="A137" s="2" t="s">
        <v>533</v>
      </c>
      <c r="B137" s="35" t="s">
        <v>213</v>
      </c>
      <c r="C137" s="47">
        <v>11334</v>
      </c>
      <c r="D137" s="44" t="str">
        <f t="shared" si="23"/>
        <v>N/A</v>
      </c>
      <c r="E137" s="36">
        <v>11802</v>
      </c>
      <c r="F137" s="44" t="str">
        <f t="shared" si="24"/>
        <v>N/A</v>
      </c>
      <c r="G137" s="36">
        <v>12637</v>
      </c>
      <c r="H137" s="44" t="str">
        <f t="shared" si="25"/>
        <v>N/A</v>
      </c>
      <c r="I137" s="12">
        <v>4.1289999999999996</v>
      </c>
      <c r="J137" s="12">
        <v>7.0750000000000002</v>
      </c>
      <c r="K137" s="45" t="s">
        <v>739</v>
      </c>
      <c r="L137" s="9" t="str">
        <f t="shared" si="19"/>
        <v>Yes</v>
      </c>
    </row>
    <row r="138" spans="1:12" x14ac:dyDescent="0.2">
      <c r="A138" s="2" t="s">
        <v>1216</v>
      </c>
      <c r="B138" s="35" t="s">
        <v>213</v>
      </c>
      <c r="C138" s="47">
        <v>6808.4831481000001</v>
      </c>
      <c r="D138" s="44" t="str">
        <f t="shared" si="23"/>
        <v>N/A</v>
      </c>
      <c r="E138" s="47">
        <v>7295.3142687999998</v>
      </c>
      <c r="F138" s="44" t="str">
        <f t="shared" si="24"/>
        <v>N/A</v>
      </c>
      <c r="G138" s="47">
        <v>1502.0048271000001</v>
      </c>
      <c r="H138" s="44" t="str">
        <f t="shared" si="25"/>
        <v>N/A</v>
      </c>
      <c r="I138" s="12">
        <v>7.15</v>
      </c>
      <c r="J138" s="12">
        <v>-79.400000000000006</v>
      </c>
      <c r="K138" s="45" t="s">
        <v>739</v>
      </c>
      <c r="L138" s="9" t="str">
        <f t="shared" si="19"/>
        <v>No</v>
      </c>
    </row>
    <row r="139" spans="1:12" x14ac:dyDescent="0.2">
      <c r="A139" s="58" t="s">
        <v>406</v>
      </c>
      <c r="B139" s="14" t="s">
        <v>213</v>
      </c>
      <c r="C139" s="14">
        <v>6815267383</v>
      </c>
      <c r="D139" s="11" t="str">
        <f t="shared" si="23"/>
        <v>N/A</v>
      </c>
      <c r="E139" s="14">
        <v>6979422380</v>
      </c>
      <c r="F139" s="11" t="str">
        <f t="shared" si="24"/>
        <v>N/A</v>
      </c>
      <c r="G139" s="14">
        <v>7073168573</v>
      </c>
      <c r="H139" s="11" t="str">
        <f t="shared" si="25"/>
        <v>N/A</v>
      </c>
      <c r="I139" s="12">
        <v>2.4089999999999998</v>
      </c>
      <c r="J139" s="12">
        <v>1.343</v>
      </c>
      <c r="K139" s="14" t="s">
        <v>213</v>
      </c>
      <c r="L139" s="9" t="str">
        <f t="shared" ref="L139:L158" si="26">IF(J139="Div by 0", "N/A", IF(K139="N/A","N/A", IF(J139&gt;VALUE(MID(K139,1,2)), "No", IF(J139&lt;-1*VALUE(MID(K139,1,2)), "No", "Yes"))))</f>
        <v>N/A</v>
      </c>
    </row>
    <row r="140" spans="1:12" x14ac:dyDescent="0.2">
      <c r="A140" s="58" t="s">
        <v>1217</v>
      </c>
      <c r="B140" s="14" t="s">
        <v>213</v>
      </c>
      <c r="C140" s="14">
        <v>7049.4355324999997</v>
      </c>
      <c r="D140" s="11" t="str">
        <f t="shared" si="23"/>
        <v>N/A</v>
      </c>
      <c r="E140" s="14">
        <v>6803.4643807000002</v>
      </c>
      <c r="F140" s="11" t="str">
        <f t="shared" si="24"/>
        <v>N/A</v>
      </c>
      <c r="G140" s="14">
        <v>6657.4883173999997</v>
      </c>
      <c r="H140" s="11" t="str">
        <f t="shared" si="25"/>
        <v>N/A</v>
      </c>
      <c r="I140" s="12">
        <v>-3.49</v>
      </c>
      <c r="J140" s="12">
        <v>-2.15</v>
      </c>
      <c r="K140" s="14" t="s">
        <v>213</v>
      </c>
      <c r="L140" s="9" t="str">
        <f t="shared" si="26"/>
        <v>N/A</v>
      </c>
    </row>
    <row r="141" spans="1:12" x14ac:dyDescent="0.2">
      <c r="A141" s="58" t="s">
        <v>407</v>
      </c>
      <c r="B141" s="14" t="s">
        <v>213</v>
      </c>
      <c r="C141" s="14">
        <v>71064478</v>
      </c>
      <c r="D141" s="11" t="str">
        <f t="shared" si="23"/>
        <v>N/A</v>
      </c>
      <c r="E141" s="14">
        <v>74019494</v>
      </c>
      <c r="F141" s="11" t="str">
        <f t="shared" si="24"/>
        <v>N/A</v>
      </c>
      <c r="G141" s="14">
        <v>72120384</v>
      </c>
      <c r="H141" s="11" t="str">
        <f t="shared" si="25"/>
        <v>N/A</v>
      </c>
      <c r="I141" s="12">
        <v>4.1580000000000004</v>
      </c>
      <c r="J141" s="12">
        <v>-2.57</v>
      </c>
      <c r="K141" s="14" t="s">
        <v>213</v>
      </c>
      <c r="L141" s="9" t="str">
        <f t="shared" si="26"/>
        <v>N/A</v>
      </c>
    </row>
    <row r="142" spans="1:12" x14ac:dyDescent="0.2">
      <c r="A142" s="58" t="s">
        <v>1218</v>
      </c>
      <c r="B142" s="14" t="s">
        <v>213</v>
      </c>
      <c r="C142" s="14">
        <v>6301.1596028000004</v>
      </c>
      <c r="D142" s="11" t="str">
        <f t="shared" si="23"/>
        <v>N/A</v>
      </c>
      <c r="E142" s="14">
        <v>6021.7616336000001</v>
      </c>
      <c r="F142" s="11" t="str">
        <f t="shared" si="24"/>
        <v>N/A</v>
      </c>
      <c r="G142" s="14">
        <v>5690.8690918000002</v>
      </c>
      <c r="H142" s="11" t="str">
        <f t="shared" si="25"/>
        <v>N/A</v>
      </c>
      <c r="I142" s="12">
        <v>-4.43</v>
      </c>
      <c r="J142" s="12">
        <v>-5.49</v>
      </c>
      <c r="K142" s="14" t="s">
        <v>213</v>
      </c>
      <c r="L142" s="9" t="str">
        <f t="shared" si="26"/>
        <v>N/A</v>
      </c>
    </row>
    <row r="143" spans="1:12" x14ac:dyDescent="0.2">
      <c r="A143" s="58" t="s">
        <v>408</v>
      </c>
      <c r="B143" s="14" t="s">
        <v>213</v>
      </c>
      <c r="C143" s="14">
        <v>31899401</v>
      </c>
      <c r="D143" s="11" t="str">
        <f t="shared" si="23"/>
        <v>N/A</v>
      </c>
      <c r="E143" s="14">
        <v>33474324</v>
      </c>
      <c r="F143" s="11" t="str">
        <f t="shared" si="24"/>
        <v>N/A</v>
      </c>
      <c r="G143" s="14">
        <v>36058645</v>
      </c>
      <c r="H143" s="11" t="str">
        <f t="shared" si="25"/>
        <v>N/A</v>
      </c>
      <c r="I143" s="12">
        <v>4.9370000000000003</v>
      </c>
      <c r="J143" s="12">
        <v>7.72</v>
      </c>
      <c r="K143" s="14" t="s">
        <v>213</v>
      </c>
      <c r="L143" s="9" t="str">
        <f t="shared" si="26"/>
        <v>N/A</v>
      </c>
    </row>
    <row r="144" spans="1:12" ht="25.5" x14ac:dyDescent="0.2">
      <c r="A144" s="58" t="s">
        <v>1219</v>
      </c>
      <c r="B144" s="14" t="s">
        <v>213</v>
      </c>
      <c r="C144" s="14">
        <v>842.80696980000005</v>
      </c>
      <c r="D144" s="11" t="str">
        <f t="shared" si="23"/>
        <v>N/A</v>
      </c>
      <c r="E144" s="14">
        <v>780.46920028</v>
      </c>
      <c r="F144" s="11" t="str">
        <f t="shared" si="24"/>
        <v>N/A</v>
      </c>
      <c r="G144" s="14">
        <v>774.88814630000002</v>
      </c>
      <c r="H144" s="11" t="str">
        <f t="shared" si="25"/>
        <v>N/A</v>
      </c>
      <c r="I144" s="12">
        <v>-7.4</v>
      </c>
      <c r="J144" s="12">
        <v>-0.71499999999999997</v>
      </c>
      <c r="K144" s="14" t="s">
        <v>213</v>
      </c>
      <c r="L144" s="9" t="str">
        <f t="shared" si="26"/>
        <v>N/A</v>
      </c>
    </row>
    <row r="145" spans="1:13" x14ac:dyDescent="0.2">
      <c r="A145" s="58"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58"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58" t="s">
        <v>410</v>
      </c>
      <c r="B147" s="14" t="s">
        <v>213</v>
      </c>
      <c r="C147" s="14">
        <v>85523712</v>
      </c>
      <c r="D147" s="11" t="str">
        <f t="shared" ref="D147:D160" si="27">IF($B147="N/A","N/A",IF(C147&gt;10,"No",IF(C147&lt;-10,"No","Yes")))</f>
        <v>N/A</v>
      </c>
      <c r="E147" s="14">
        <v>83971468</v>
      </c>
      <c r="F147" s="11" t="str">
        <f t="shared" ref="F147:F160" si="28">IF($B147="N/A","N/A",IF(E147&gt;10,"No",IF(E147&lt;-10,"No","Yes")))</f>
        <v>N/A</v>
      </c>
      <c r="G147" s="14">
        <v>85269303</v>
      </c>
      <c r="H147" s="11" t="str">
        <f t="shared" ref="H147:H160" si="29">IF($B147="N/A","N/A",IF(G147&gt;10,"No",IF(G147&lt;-10,"No","Yes")))</f>
        <v>N/A</v>
      </c>
      <c r="I147" s="12">
        <v>-1.81</v>
      </c>
      <c r="J147" s="12">
        <v>1.546</v>
      </c>
      <c r="K147" s="14" t="s">
        <v>213</v>
      </c>
      <c r="L147" s="9" t="str">
        <f t="shared" si="26"/>
        <v>N/A</v>
      </c>
    </row>
    <row r="148" spans="1:13" x14ac:dyDescent="0.2">
      <c r="A148" s="58" t="s">
        <v>1221</v>
      </c>
      <c r="B148" s="14" t="s">
        <v>213</v>
      </c>
      <c r="C148" s="14">
        <v>1212.8958474999999</v>
      </c>
      <c r="D148" s="11" t="str">
        <f t="shared" si="27"/>
        <v>N/A</v>
      </c>
      <c r="E148" s="14">
        <v>975.92445638000004</v>
      </c>
      <c r="F148" s="11" t="str">
        <f t="shared" si="28"/>
        <v>N/A</v>
      </c>
      <c r="G148" s="14">
        <v>850.26128272999995</v>
      </c>
      <c r="H148" s="11" t="str">
        <f t="shared" si="29"/>
        <v>N/A</v>
      </c>
      <c r="I148" s="12">
        <v>-19.5</v>
      </c>
      <c r="J148" s="12">
        <v>-12.9</v>
      </c>
      <c r="K148" s="14" t="s">
        <v>213</v>
      </c>
      <c r="L148" s="9" t="str">
        <f t="shared" si="26"/>
        <v>N/A</v>
      </c>
    </row>
    <row r="149" spans="1:13" x14ac:dyDescent="0.2">
      <c r="A149" s="58" t="s">
        <v>411</v>
      </c>
      <c r="B149" s="14" t="s">
        <v>213</v>
      </c>
      <c r="C149" s="14">
        <v>760887</v>
      </c>
      <c r="D149" s="11" t="str">
        <f t="shared" si="27"/>
        <v>N/A</v>
      </c>
      <c r="E149" s="14">
        <v>604585</v>
      </c>
      <c r="F149" s="11" t="str">
        <f t="shared" si="28"/>
        <v>N/A</v>
      </c>
      <c r="G149" s="14">
        <v>1101637</v>
      </c>
      <c r="H149" s="11" t="str">
        <f t="shared" si="29"/>
        <v>N/A</v>
      </c>
      <c r="I149" s="12">
        <v>-20.5</v>
      </c>
      <c r="J149" s="12">
        <v>82.21</v>
      </c>
      <c r="K149" s="14" t="s">
        <v>213</v>
      </c>
      <c r="L149" s="9" t="str">
        <f t="shared" si="26"/>
        <v>N/A</v>
      </c>
    </row>
    <row r="150" spans="1:13" x14ac:dyDescent="0.2">
      <c r="A150" s="58" t="s">
        <v>1222</v>
      </c>
      <c r="B150" s="14" t="s">
        <v>213</v>
      </c>
      <c r="C150" s="14">
        <v>71.104289319000003</v>
      </c>
      <c r="D150" s="11" t="str">
        <f t="shared" si="27"/>
        <v>N/A</v>
      </c>
      <c r="E150" s="14">
        <v>83.345051006000006</v>
      </c>
      <c r="F150" s="11" t="str">
        <f t="shared" si="28"/>
        <v>N/A</v>
      </c>
      <c r="G150" s="14">
        <v>98.792664334999998</v>
      </c>
      <c r="H150" s="11" t="str">
        <f t="shared" si="29"/>
        <v>N/A</v>
      </c>
      <c r="I150" s="12">
        <v>17.22</v>
      </c>
      <c r="J150" s="12">
        <v>18.53</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38532004</v>
      </c>
      <c r="D153" s="11" t="str">
        <f t="shared" si="27"/>
        <v>N/A</v>
      </c>
      <c r="E153" s="14">
        <v>32737495</v>
      </c>
      <c r="F153" s="11" t="str">
        <f t="shared" si="28"/>
        <v>N/A</v>
      </c>
      <c r="G153" s="14">
        <v>31057919</v>
      </c>
      <c r="H153" s="11" t="str">
        <f t="shared" si="29"/>
        <v>N/A</v>
      </c>
      <c r="I153" s="12">
        <v>-15</v>
      </c>
      <c r="J153" s="12">
        <v>-5.13</v>
      </c>
      <c r="K153" s="14" t="s">
        <v>213</v>
      </c>
      <c r="L153" s="9" t="str">
        <f t="shared" si="26"/>
        <v>N/A</v>
      </c>
      <c r="M153" s="66"/>
    </row>
    <row r="154" spans="1:13" x14ac:dyDescent="0.2">
      <c r="A154" s="58" t="s">
        <v>1224</v>
      </c>
      <c r="B154" s="14" t="s">
        <v>213</v>
      </c>
      <c r="C154" s="14">
        <v>56915.810931</v>
      </c>
      <c r="D154" s="11" t="str">
        <f t="shared" si="27"/>
        <v>N/A</v>
      </c>
      <c r="E154" s="14">
        <v>45979.627808999998</v>
      </c>
      <c r="F154" s="11" t="str">
        <f t="shared" si="28"/>
        <v>N/A</v>
      </c>
      <c r="G154" s="14">
        <v>44816.621934000003</v>
      </c>
      <c r="H154" s="11" t="str">
        <f t="shared" si="29"/>
        <v>N/A</v>
      </c>
      <c r="I154" s="12">
        <v>-19.2</v>
      </c>
      <c r="J154" s="12">
        <v>-2.5299999999999998</v>
      </c>
      <c r="K154" s="14" t="s">
        <v>213</v>
      </c>
      <c r="L154" s="9" t="str">
        <f t="shared" si="26"/>
        <v>N/A</v>
      </c>
      <c r="M154" s="67"/>
    </row>
    <row r="155" spans="1:13" x14ac:dyDescent="0.2">
      <c r="A155" s="58" t="s">
        <v>414</v>
      </c>
      <c r="B155" s="14" t="s">
        <v>213</v>
      </c>
      <c r="C155" s="14">
        <v>7594758</v>
      </c>
      <c r="D155" s="11" t="str">
        <f t="shared" si="27"/>
        <v>N/A</v>
      </c>
      <c r="E155" s="14">
        <v>9146344</v>
      </c>
      <c r="F155" s="11" t="str">
        <f t="shared" si="28"/>
        <v>N/A</v>
      </c>
      <c r="G155" s="14">
        <v>8903156</v>
      </c>
      <c r="H155" s="11" t="str">
        <f t="shared" si="29"/>
        <v>N/A</v>
      </c>
      <c r="I155" s="12">
        <v>20.43</v>
      </c>
      <c r="J155" s="12">
        <v>-2.66</v>
      </c>
      <c r="K155" s="14" t="s">
        <v>213</v>
      </c>
      <c r="L155" s="9" t="str">
        <f t="shared" si="26"/>
        <v>N/A</v>
      </c>
    </row>
    <row r="156" spans="1:13" x14ac:dyDescent="0.2">
      <c r="A156" s="58" t="s">
        <v>1225</v>
      </c>
      <c r="B156" s="14" t="s">
        <v>213</v>
      </c>
      <c r="C156" s="14">
        <v>49638.941176</v>
      </c>
      <c r="D156" s="11" t="str">
        <f t="shared" si="27"/>
        <v>N/A</v>
      </c>
      <c r="E156" s="14">
        <v>47390.383419999998</v>
      </c>
      <c r="F156" s="11" t="str">
        <f t="shared" si="28"/>
        <v>N/A</v>
      </c>
      <c r="G156" s="14">
        <v>42598.832536000002</v>
      </c>
      <c r="H156" s="11" t="str">
        <f t="shared" si="29"/>
        <v>N/A</v>
      </c>
      <c r="I156" s="12">
        <v>-4.53</v>
      </c>
      <c r="J156" s="12">
        <v>-10.1</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v>2046.5018854</v>
      </c>
      <c r="D164" s="135" t="str">
        <f t="shared" ref="D164" si="31">IF($B164="N/A","N/A",IF(C164&gt;10,"No",IF(C164&lt;-10,"No","Yes")))</f>
        <v>N/A</v>
      </c>
      <c r="E164" s="134">
        <v>1914.2132862999999</v>
      </c>
      <c r="F164" s="135" t="str">
        <f t="shared" ref="F164" si="32">IF($B164="N/A","N/A",IF(E164&gt;10,"No",IF(E164&lt;-10,"No","Yes")))</f>
        <v>N/A</v>
      </c>
      <c r="G164" s="134">
        <v>1866.8135540000001</v>
      </c>
      <c r="H164" s="135" t="str">
        <f t="shared" ref="H164" si="33">IF($B164="N/A","N/A",IF(G164&gt;10,"No",IF(G164&lt;-10,"No","Yes")))</f>
        <v>N/A</v>
      </c>
      <c r="I164" s="136">
        <v>-6.46</v>
      </c>
      <c r="J164" s="136">
        <v>-2.48</v>
      </c>
      <c r="K164" s="137" t="s">
        <v>739</v>
      </c>
      <c r="L164" s="138" t="str">
        <f>IF(J164="Div by 0", "N/A", IF(OR(J164="N/A",K164="N/A"),"N/A", IF(J164&gt;VALUE(MID(K164,1,2)), "No", IF(J164&lt;-1*VALUE(MID(K164,1,2)), "No", "Yes"))))</f>
        <v>Yes</v>
      </c>
      <c r="N164" s="67"/>
    </row>
    <row r="165" spans="1:16" x14ac:dyDescent="0.2">
      <c r="A165" s="58" t="s">
        <v>1229</v>
      </c>
      <c r="B165" s="14" t="s">
        <v>213</v>
      </c>
      <c r="C165" s="14">
        <v>1969.2975762999999</v>
      </c>
      <c r="D165" s="11" t="str">
        <f t="shared" ref="D165:D171" si="34">IF($B165="N/A","N/A",IF(C165&gt;10,"No",IF(C165&lt;-10,"No","Yes")))</f>
        <v>N/A</v>
      </c>
      <c r="E165" s="14">
        <v>1825.0887458</v>
      </c>
      <c r="F165" s="11" t="str">
        <f t="shared" ref="F165:F171" si="35">IF($B165="N/A","N/A",IF(E165&gt;10,"No",IF(E165&lt;-10,"No","Yes")))</f>
        <v>N/A</v>
      </c>
      <c r="G165" s="14">
        <v>1810.4732027</v>
      </c>
      <c r="H165" s="11" t="str">
        <f t="shared" ref="H165:H171" si="36">IF($B165="N/A","N/A",IF(G165&gt;10,"No",IF(G165&lt;-10,"No","Yes")))</f>
        <v>N/A</v>
      </c>
      <c r="I165" s="12">
        <v>-7.32</v>
      </c>
      <c r="J165" s="12">
        <v>-0.80100000000000005</v>
      </c>
      <c r="K165" s="45" t="s">
        <v>739</v>
      </c>
      <c r="L165" s="9" t="str">
        <f>IF(J165="Div by 0", "N/A", IF(OR(J165="N/A",K165="N/A"),"N/A", IF(J165&gt;VALUE(MID(K165,1,2)), "No", IF(J165&lt;-1*VALUE(MID(K165,1,2)), "No", "Yes"))))</f>
        <v>Yes</v>
      </c>
      <c r="N165" s="67"/>
    </row>
    <row r="166" spans="1:16" x14ac:dyDescent="0.2">
      <c r="A166" s="58" t="s">
        <v>1230</v>
      </c>
      <c r="B166" s="14" t="s">
        <v>213</v>
      </c>
      <c r="C166" s="14">
        <v>3635.9603732999999</v>
      </c>
      <c r="D166" s="11" t="str">
        <f t="shared" si="34"/>
        <v>N/A</v>
      </c>
      <c r="E166" s="14">
        <v>3693.3500598999999</v>
      </c>
      <c r="F166" s="11" t="str">
        <f t="shared" si="35"/>
        <v>N/A</v>
      </c>
      <c r="G166" s="14">
        <v>3064.4762513999999</v>
      </c>
      <c r="H166" s="11" t="str">
        <f t="shared" si="36"/>
        <v>N/A</v>
      </c>
      <c r="I166" s="12">
        <v>1.5780000000000001</v>
      </c>
      <c r="J166" s="12">
        <v>-17</v>
      </c>
      <c r="K166" s="45" t="s">
        <v>739</v>
      </c>
      <c r="L166" s="9" t="str">
        <f t="shared" ref="L166" si="37">IF(J166="Div by 0", "N/A", IF(OR(J166="N/A",K166="N/A"),"N/A", IF(J166&gt;VALUE(MID(K166,1,2)), "No", IF(J166&lt;-1*VALUE(MID(K166,1,2)), "No", "Yes"))))</f>
        <v>Yes</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1028374</v>
      </c>
      <c r="D6" s="11" t="str">
        <f t="shared" ref="D6:D11" si="0">IF($B6="N/A","N/A",IF(C6&gt;10,"No",IF(C6&lt;-10,"No","Yes")))</f>
        <v>N/A</v>
      </c>
      <c r="E6" s="1">
        <v>1102626</v>
      </c>
      <c r="F6" s="11" t="str">
        <f t="shared" ref="F6:F11" si="1">IF($B6="N/A","N/A",IF(E6&gt;10,"No",IF(E6&lt;-10,"No","Yes")))</f>
        <v>N/A</v>
      </c>
      <c r="G6" s="1">
        <v>1152757</v>
      </c>
      <c r="H6" s="11" t="str">
        <f t="shared" ref="H6:H11" si="2">IF($B6="N/A","N/A",IF(G6&gt;10,"No",IF(G6&lt;-10,"No","Yes")))</f>
        <v>N/A</v>
      </c>
      <c r="I6" s="12">
        <v>7.22</v>
      </c>
      <c r="J6" s="12">
        <v>4.5469999999999997</v>
      </c>
      <c r="K6" s="1" t="s">
        <v>739</v>
      </c>
      <c r="L6" s="9" t="str">
        <f t="shared" ref="L6:L14" si="3">IF(J6="Div by 0", "N/A", IF(K6="N/A","N/A", IF(J6&gt;VALUE(MID(K6,1,2)), "No", IF(J6&lt;-1*VALUE(MID(K6,1,2)), "No", "Yes"))))</f>
        <v>Yes</v>
      </c>
    </row>
    <row r="7" spans="1:12" x14ac:dyDescent="0.2">
      <c r="A7" s="18" t="s">
        <v>100</v>
      </c>
      <c r="B7" s="48" t="s">
        <v>213</v>
      </c>
      <c r="C7" s="1">
        <v>54441</v>
      </c>
      <c r="D7" s="11" t="str">
        <f t="shared" si="0"/>
        <v>N/A</v>
      </c>
      <c r="E7" s="1">
        <v>55152</v>
      </c>
      <c r="F7" s="11" t="str">
        <f t="shared" si="1"/>
        <v>N/A</v>
      </c>
      <c r="G7" s="1">
        <v>55507</v>
      </c>
      <c r="H7" s="11" t="str">
        <f t="shared" si="2"/>
        <v>N/A</v>
      </c>
      <c r="I7" s="12">
        <v>1.306</v>
      </c>
      <c r="J7" s="12">
        <v>0.64370000000000005</v>
      </c>
      <c r="K7" s="48" t="s">
        <v>739</v>
      </c>
      <c r="L7" s="9" t="str">
        <f t="shared" si="3"/>
        <v>Yes</v>
      </c>
    </row>
    <row r="8" spans="1:12" x14ac:dyDescent="0.2">
      <c r="A8" s="18" t="s">
        <v>101</v>
      </c>
      <c r="B8" s="48" t="s">
        <v>213</v>
      </c>
      <c r="C8" s="1">
        <v>132102</v>
      </c>
      <c r="D8" s="11" t="str">
        <f t="shared" si="0"/>
        <v>N/A</v>
      </c>
      <c r="E8" s="1">
        <v>131738</v>
      </c>
      <c r="F8" s="11" t="str">
        <f t="shared" si="1"/>
        <v>N/A</v>
      </c>
      <c r="G8" s="1">
        <v>129405</v>
      </c>
      <c r="H8" s="11" t="str">
        <f t="shared" si="2"/>
        <v>N/A</v>
      </c>
      <c r="I8" s="12">
        <v>-0.27600000000000002</v>
      </c>
      <c r="J8" s="12">
        <v>-1.77</v>
      </c>
      <c r="K8" s="48" t="s">
        <v>739</v>
      </c>
      <c r="L8" s="9" t="str">
        <f t="shared" si="3"/>
        <v>Yes</v>
      </c>
    </row>
    <row r="9" spans="1:12" x14ac:dyDescent="0.2">
      <c r="A9" s="18" t="s">
        <v>104</v>
      </c>
      <c r="B9" s="48" t="s">
        <v>213</v>
      </c>
      <c r="C9" s="1">
        <v>577519</v>
      </c>
      <c r="D9" s="11" t="str">
        <f t="shared" si="0"/>
        <v>N/A</v>
      </c>
      <c r="E9" s="1">
        <v>608159</v>
      </c>
      <c r="F9" s="11" t="str">
        <f t="shared" si="1"/>
        <v>N/A</v>
      </c>
      <c r="G9" s="1">
        <v>629179</v>
      </c>
      <c r="H9" s="11" t="str">
        <f t="shared" si="2"/>
        <v>N/A</v>
      </c>
      <c r="I9" s="12">
        <v>5.3049999999999997</v>
      </c>
      <c r="J9" s="12">
        <v>3.456</v>
      </c>
      <c r="K9" s="48" t="s">
        <v>739</v>
      </c>
      <c r="L9" s="9" t="str">
        <f t="shared" si="3"/>
        <v>Yes</v>
      </c>
    </row>
    <row r="10" spans="1:12" x14ac:dyDescent="0.2">
      <c r="A10" s="18" t="s">
        <v>105</v>
      </c>
      <c r="B10" s="48" t="s">
        <v>213</v>
      </c>
      <c r="C10" s="1">
        <v>264312</v>
      </c>
      <c r="D10" s="11" t="str">
        <f t="shared" si="0"/>
        <v>N/A</v>
      </c>
      <c r="E10" s="1">
        <v>307577</v>
      </c>
      <c r="F10" s="11" t="str">
        <f t="shared" si="1"/>
        <v>N/A</v>
      </c>
      <c r="G10" s="1">
        <v>338666</v>
      </c>
      <c r="H10" s="11" t="str">
        <f t="shared" si="2"/>
        <v>N/A</v>
      </c>
      <c r="I10" s="12">
        <v>16.37</v>
      </c>
      <c r="J10" s="12">
        <v>10.11</v>
      </c>
      <c r="K10" s="48" t="s">
        <v>739</v>
      </c>
      <c r="L10" s="9" t="str">
        <f t="shared" si="3"/>
        <v>Yes</v>
      </c>
    </row>
    <row r="11" spans="1:12" x14ac:dyDescent="0.2">
      <c r="A11" s="18" t="s">
        <v>77</v>
      </c>
      <c r="B11" s="1" t="s">
        <v>213</v>
      </c>
      <c r="C11" s="1">
        <v>864949.82</v>
      </c>
      <c r="D11" s="44" t="str">
        <f t="shared" si="0"/>
        <v>N/A</v>
      </c>
      <c r="E11" s="1">
        <v>937039.98</v>
      </c>
      <c r="F11" s="11" t="str">
        <f t="shared" si="1"/>
        <v>N/A</v>
      </c>
      <c r="G11" s="1">
        <v>986516.78</v>
      </c>
      <c r="H11" s="11" t="str">
        <f t="shared" si="2"/>
        <v>N/A</v>
      </c>
      <c r="I11" s="12">
        <v>8.3350000000000009</v>
      </c>
      <c r="J11" s="12">
        <v>5.28</v>
      </c>
      <c r="K11" s="1" t="s">
        <v>740</v>
      </c>
      <c r="L11" s="9" t="str">
        <f t="shared" si="3"/>
        <v>Yes</v>
      </c>
    </row>
    <row r="12" spans="1:12" x14ac:dyDescent="0.2">
      <c r="A12" s="18" t="s">
        <v>115</v>
      </c>
      <c r="B12" s="1" t="s">
        <v>213</v>
      </c>
      <c r="C12" s="1">
        <v>85254</v>
      </c>
      <c r="D12" s="1" t="s">
        <v>213</v>
      </c>
      <c r="E12" s="1">
        <v>88587</v>
      </c>
      <c r="F12" s="1" t="s">
        <v>213</v>
      </c>
      <c r="G12" s="1">
        <v>91681</v>
      </c>
      <c r="H12" s="1" t="s">
        <v>213</v>
      </c>
      <c r="I12" s="12">
        <v>3.9089999999999998</v>
      </c>
      <c r="J12" s="12">
        <v>3.4929999999999999</v>
      </c>
      <c r="K12" s="1" t="s">
        <v>740</v>
      </c>
      <c r="L12" s="9" t="str">
        <f t="shared" si="3"/>
        <v>Yes</v>
      </c>
    </row>
    <row r="13" spans="1:12" x14ac:dyDescent="0.2">
      <c r="A13" s="18" t="s">
        <v>449</v>
      </c>
      <c r="B13" s="1" t="s">
        <v>213</v>
      </c>
      <c r="C13" s="1">
        <v>46310</v>
      </c>
      <c r="D13" s="1" t="s">
        <v>213</v>
      </c>
      <c r="E13" s="1">
        <v>46871</v>
      </c>
      <c r="F13" s="1" t="s">
        <v>213</v>
      </c>
      <c r="G13" s="1">
        <v>48937</v>
      </c>
      <c r="H13" s="1" t="s">
        <v>213</v>
      </c>
      <c r="I13" s="12">
        <v>1.2110000000000001</v>
      </c>
      <c r="J13" s="12">
        <v>4.4080000000000004</v>
      </c>
      <c r="K13" s="1" t="s">
        <v>740</v>
      </c>
      <c r="L13" s="9" t="str">
        <f t="shared" si="3"/>
        <v>Yes</v>
      </c>
    </row>
    <row r="14" spans="1:12" x14ac:dyDescent="0.2">
      <c r="A14" s="18" t="s">
        <v>450</v>
      </c>
      <c r="B14" s="1" t="s">
        <v>213</v>
      </c>
      <c r="C14" s="1">
        <v>33843</v>
      </c>
      <c r="D14" s="1" t="s">
        <v>213</v>
      </c>
      <c r="E14" s="1">
        <v>35338</v>
      </c>
      <c r="F14" s="1" t="s">
        <v>213</v>
      </c>
      <c r="G14" s="1">
        <v>35180</v>
      </c>
      <c r="H14" s="1" t="s">
        <v>213</v>
      </c>
      <c r="I14" s="12">
        <v>4.4169999999999998</v>
      </c>
      <c r="J14" s="12">
        <v>-0.44700000000000001</v>
      </c>
      <c r="K14" s="1" t="s">
        <v>740</v>
      </c>
      <c r="L14" s="9" t="str">
        <f t="shared" si="3"/>
        <v>Yes</v>
      </c>
    </row>
    <row r="15" spans="1:12" x14ac:dyDescent="0.2">
      <c r="A15" s="4" t="s">
        <v>58</v>
      </c>
      <c r="B15" s="48" t="s">
        <v>213</v>
      </c>
      <c r="C15" s="14">
        <v>6817017565</v>
      </c>
      <c r="D15" s="11" t="str">
        <f t="shared" ref="D15:D20" si="4">IF($B15="N/A","N/A",IF(C15&gt;10,"No",IF(C15&lt;-10,"No","Yes")))</f>
        <v>N/A</v>
      </c>
      <c r="E15" s="14">
        <v>6983918773</v>
      </c>
      <c r="F15" s="11" t="str">
        <f t="shared" ref="F15:F20" si="5">IF($B15="N/A","N/A",IF(E15&gt;10,"No",IF(E15&lt;-10,"No","Yes")))</f>
        <v>N/A</v>
      </c>
      <c r="G15" s="14">
        <v>7076806005</v>
      </c>
      <c r="H15" s="11" t="str">
        <f t="shared" ref="H15:H20" si="6">IF($B15="N/A","N/A",IF(G15&gt;10,"No",IF(G15&lt;-10,"No","Yes")))</f>
        <v>N/A</v>
      </c>
      <c r="I15" s="12">
        <v>2.448</v>
      </c>
      <c r="J15" s="12">
        <v>1.33</v>
      </c>
      <c r="K15" s="48" t="s">
        <v>739</v>
      </c>
      <c r="L15" s="9" t="str">
        <f t="shared" ref="L15:L20" si="7">IF(J15="Div by 0", "N/A", IF(K15="N/A","N/A", IF(J15&gt;VALUE(MID(K15,1,2)), "No", IF(J15&lt;-1*VALUE(MID(K15,1,2)), "No", "Yes"))))</f>
        <v>Yes</v>
      </c>
    </row>
    <row r="16" spans="1:12" x14ac:dyDescent="0.2">
      <c r="A16" s="4" t="s">
        <v>1133</v>
      </c>
      <c r="B16" s="48" t="s">
        <v>213</v>
      </c>
      <c r="C16" s="14">
        <v>6628.9283519000001</v>
      </c>
      <c r="D16" s="11" t="str">
        <f t="shared" si="4"/>
        <v>N/A</v>
      </c>
      <c r="E16" s="14">
        <v>6333.8963284000001</v>
      </c>
      <c r="F16" s="11" t="str">
        <f t="shared" si="5"/>
        <v>N/A</v>
      </c>
      <c r="G16" s="14">
        <v>6139.0267028999997</v>
      </c>
      <c r="H16" s="11" t="str">
        <f t="shared" si="6"/>
        <v>N/A</v>
      </c>
      <c r="I16" s="12">
        <v>-4.45</v>
      </c>
      <c r="J16" s="12">
        <v>-3.08</v>
      </c>
      <c r="K16" s="48" t="s">
        <v>739</v>
      </c>
      <c r="L16" s="9" t="str">
        <f t="shared" si="7"/>
        <v>Yes</v>
      </c>
    </row>
    <row r="17" spans="1:12" x14ac:dyDescent="0.2">
      <c r="A17" s="4" t="s">
        <v>1233</v>
      </c>
      <c r="B17" s="48" t="s">
        <v>213</v>
      </c>
      <c r="C17" s="14">
        <v>22550.051616000001</v>
      </c>
      <c r="D17" s="11" t="str">
        <f t="shared" si="4"/>
        <v>N/A</v>
      </c>
      <c r="E17" s="14">
        <v>22876.931807000001</v>
      </c>
      <c r="F17" s="11" t="str">
        <f t="shared" si="5"/>
        <v>N/A</v>
      </c>
      <c r="G17" s="14">
        <v>23714.905778</v>
      </c>
      <c r="H17" s="11" t="str">
        <f t="shared" si="6"/>
        <v>N/A</v>
      </c>
      <c r="I17" s="12">
        <v>1.45</v>
      </c>
      <c r="J17" s="12">
        <v>3.6629999999999998</v>
      </c>
      <c r="K17" s="48" t="s">
        <v>739</v>
      </c>
      <c r="L17" s="9" t="str">
        <f t="shared" si="7"/>
        <v>Yes</v>
      </c>
    </row>
    <row r="18" spans="1:12" x14ac:dyDescent="0.2">
      <c r="A18" s="4" t="s">
        <v>1234</v>
      </c>
      <c r="B18" s="48" t="s">
        <v>213</v>
      </c>
      <c r="C18" s="14">
        <v>22467.529893999999</v>
      </c>
      <c r="D18" s="11" t="str">
        <f t="shared" si="4"/>
        <v>N/A</v>
      </c>
      <c r="E18" s="14">
        <v>22533.670877</v>
      </c>
      <c r="F18" s="11" t="str">
        <f t="shared" si="5"/>
        <v>N/A</v>
      </c>
      <c r="G18" s="14">
        <v>22599.464510999998</v>
      </c>
      <c r="H18" s="11" t="str">
        <f t="shared" si="6"/>
        <v>N/A</v>
      </c>
      <c r="I18" s="12">
        <v>0.2944</v>
      </c>
      <c r="J18" s="12">
        <v>0.29199999999999998</v>
      </c>
      <c r="K18" s="48" t="s">
        <v>739</v>
      </c>
      <c r="L18" s="9" t="str">
        <f t="shared" si="7"/>
        <v>Yes</v>
      </c>
    </row>
    <row r="19" spans="1:12" x14ac:dyDescent="0.2">
      <c r="A19" s="4" t="s">
        <v>1235</v>
      </c>
      <c r="B19" s="48" t="s">
        <v>213</v>
      </c>
      <c r="C19" s="14">
        <v>2614.3763009999998</v>
      </c>
      <c r="D19" s="11" t="str">
        <f t="shared" si="4"/>
        <v>N/A</v>
      </c>
      <c r="E19" s="14">
        <v>2499.039886</v>
      </c>
      <c r="F19" s="11" t="str">
        <f t="shared" si="5"/>
        <v>N/A</v>
      </c>
      <c r="G19" s="14">
        <v>2468.8270047000001</v>
      </c>
      <c r="H19" s="11" t="str">
        <f t="shared" si="6"/>
        <v>N/A</v>
      </c>
      <c r="I19" s="12">
        <v>-4.41</v>
      </c>
      <c r="J19" s="12">
        <v>-1.21</v>
      </c>
      <c r="K19" s="48" t="s">
        <v>739</v>
      </c>
      <c r="L19" s="9" t="str">
        <f t="shared" si="7"/>
        <v>Yes</v>
      </c>
    </row>
    <row r="20" spans="1:12" x14ac:dyDescent="0.2">
      <c r="A20" s="4" t="s">
        <v>1236</v>
      </c>
      <c r="B20" s="48" t="s">
        <v>213</v>
      </c>
      <c r="C20" s="14">
        <v>4205.3050334</v>
      </c>
      <c r="D20" s="11" t="str">
        <f t="shared" si="4"/>
        <v>N/A</v>
      </c>
      <c r="E20" s="14">
        <v>4011.5349912000001</v>
      </c>
      <c r="F20" s="11" t="str">
        <f t="shared" si="5"/>
        <v>N/A</v>
      </c>
      <c r="G20" s="14">
        <v>3787.3448146999999</v>
      </c>
      <c r="H20" s="11" t="str">
        <f t="shared" si="6"/>
        <v>N/A</v>
      </c>
      <c r="I20" s="12">
        <v>-4.6100000000000003</v>
      </c>
      <c r="J20" s="12">
        <v>-5.59</v>
      </c>
      <c r="K20" s="48" t="s">
        <v>739</v>
      </c>
      <c r="L20" s="9" t="str">
        <f t="shared" si="7"/>
        <v>Yes</v>
      </c>
    </row>
    <row r="21" spans="1:12" x14ac:dyDescent="0.2">
      <c r="A21" s="2" t="s">
        <v>1137</v>
      </c>
      <c r="B21" s="48" t="s">
        <v>213</v>
      </c>
      <c r="C21" s="14">
        <v>6678.4774361</v>
      </c>
      <c r="D21" s="11" t="str">
        <f t="shared" ref="D21:D22" si="8">IF($B21="N/A","N/A",IF(C21&gt;10,"No",IF(C21&lt;-10,"No","Yes")))</f>
        <v>N/A</v>
      </c>
      <c r="E21" s="14">
        <v>6467.7024868999997</v>
      </c>
      <c r="F21" s="11" t="str">
        <f t="shared" ref="F21:F22" si="9">IF($B21="N/A","N/A",IF(E21&gt;10,"No",IF(E21&lt;-10,"No","Yes")))</f>
        <v>N/A</v>
      </c>
      <c r="G21" s="14">
        <v>6326.6140367999997</v>
      </c>
      <c r="H21" s="11" t="str">
        <f t="shared" ref="H21:H22" si="10">IF($B21="N/A","N/A",IF(G21&gt;10,"No",IF(G21&lt;-10,"No","Yes")))</f>
        <v>N/A</v>
      </c>
      <c r="I21" s="12">
        <v>-3.16</v>
      </c>
      <c r="J21" s="12">
        <v>-2.1800000000000002</v>
      </c>
      <c r="K21" s="48" t="s">
        <v>739</v>
      </c>
      <c r="L21" s="9" t="str">
        <f>IF(J21="Div by 0", "N/A", IF(OR(J21="N/A",K21="N/A"),"N/A", IF(J21&gt;VALUE(MID(K21,1,2)), "No", IF(J21&lt;-1*VALUE(MID(K21,1,2)), "No", "Yes"))))</f>
        <v>Yes</v>
      </c>
    </row>
    <row r="22" spans="1:12" x14ac:dyDescent="0.2">
      <c r="A22" s="2" t="s">
        <v>1138</v>
      </c>
      <c r="B22" s="48" t="s">
        <v>213</v>
      </c>
      <c r="C22" s="14">
        <v>6565.4375491000001</v>
      </c>
      <c r="D22" s="11" t="str">
        <f t="shared" si="8"/>
        <v>N/A</v>
      </c>
      <c r="E22" s="14">
        <v>6163.4743988999999</v>
      </c>
      <c r="F22" s="11" t="str">
        <f t="shared" si="9"/>
        <v>N/A</v>
      </c>
      <c r="G22" s="14">
        <v>5900.6712928999996</v>
      </c>
      <c r="H22" s="11" t="str">
        <f t="shared" si="10"/>
        <v>N/A</v>
      </c>
      <c r="I22" s="12">
        <v>-6.12</v>
      </c>
      <c r="J22" s="12">
        <v>-4.26</v>
      </c>
      <c r="K22" s="48" t="s">
        <v>739</v>
      </c>
      <c r="L22" s="9" t="str">
        <f>IF(J22="Div by 0", "N/A", IF(OR(J22="N/A",K22="N/A"),"N/A", IF(J22&gt;VALUE(MID(K22,1,2)), "No", IF(J22&lt;-1*VALUE(MID(K22,1,2)), "No", "Yes"))))</f>
        <v>Yes</v>
      </c>
    </row>
    <row r="23" spans="1:12" x14ac:dyDescent="0.2">
      <c r="A23" s="4" t="s">
        <v>1237</v>
      </c>
      <c r="B23" s="48" t="s">
        <v>213</v>
      </c>
      <c r="C23" s="14">
        <v>21191.798039000001</v>
      </c>
      <c r="D23" s="11" t="str">
        <f>IF($B23="N/A","N/A",IF(C23&gt;10,"No",IF(C23&lt;-10,"No","Yes")))</f>
        <v>N/A</v>
      </c>
      <c r="E23" s="14">
        <v>21219.311839999998</v>
      </c>
      <c r="F23" s="11" t="str">
        <f>IF($B23="N/A","N/A",IF(E23&gt;10,"No",IF(E23&lt;-10,"No","Yes")))</f>
        <v>N/A</v>
      </c>
      <c r="G23" s="14">
        <v>21474.536054</v>
      </c>
      <c r="H23" s="11" t="str">
        <f>IF($B23="N/A","N/A",IF(G23&gt;10,"No",IF(G23&lt;-10,"No","Yes")))</f>
        <v>N/A</v>
      </c>
      <c r="I23" s="12">
        <v>0.1298</v>
      </c>
      <c r="J23" s="12">
        <v>1.2030000000000001</v>
      </c>
      <c r="K23" s="48" t="s">
        <v>739</v>
      </c>
      <c r="L23" s="9" t="str">
        <f>IF(J23="Div by 0", "N/A", IF(K23="N/A","N/A", IF(J23&gt;VALUE(MID(K23,1,2)), "No", IF(J23&lt;-1*VALUE(MID(K23,1,2)), "No", "Yes"))))</f>
        <v>Yes</v>
      </c>
    </row>
    <row r="24" spans="1:12" x14ac:dyDescent="0.2">
      <c r="A24" s="4" t="s">
        <v>1238</v>
      </c>
      <c r="B24" s="48" t="s">
        <v>213</v>
      </c>
      <c r="C24" s="14">
        <v>23422.714769999999</v>
      </c>
      <c r="D24" s="11" t="str">
        <f>IF($B24="N/A","N/A",IF(C24&gt;10,"No",IF(C24&lt;-10,"No","Yes")))</f>
        <v>N/A</v>
      </c>
      <c r="E24" s="14">
        <v>23711.427299999999</v>
      </c>
      <c r="F24" s="11" t="str">
        <f>IF($B24="N/A","N/A",IF(E24&gt;10,"No",IF(E24&lt;-10,"No","Yes")))</f>
        <v>N/A</v>
      </c>
      <c r="G24" s="14">
        <v>24261.691930000001</v>
      </c>
      <c r="H24" s="11" t="str">
        <f>IF($B24="N/A","N/A",IF(G24&gt;10,"No",IF(G24&lt;-10,"No","Yes")))</f>
        <v>N/A</v>
      </c>
      <c r="I24" s="12">
        <v>1.2330000000000001</v>
      </c>
      <c r="J24" s="12">
        <v>2.3210000000000002</v>
      </c>
      <c r="K24" s="48" t="s">
        <v>739</v>
      </c>
      <c r="L24" s="9" t="str">
        <f>IF(J24="Div by 0", "N/A", IF(K24="N/A","N/A", IF(J24&gt;VALUE(MID(K24,1,2)), "No", IF(J24&lt;-1*VALUE(MID(K24,1,2)), "No", "Yes"))))</f>
        <v>Yes</v>
      </c>
    </row>
    <row r="25" spans="1:12" x14ac:dyDescent="0.2">
      <c r="A25" s="4" t="s">
        <v>1239</v>
      </c>
      <c r="B25" s="48" t="s">
        <v>213</v>
      </c>
      <c r="C25" s="14">
        <v>20744.694825999999</v>
      </c>
      <c r="D25" s="11" t="str">
        <f>IF($B25="N/A","N/A",IF(C25&gt;10,"No",IF(C25&lt;-10,"No","Yes")))</f>
        <v>N/A</v>
      </c>
      <c r="E25" s="14">
        <v>21032.575245</v>
      </c>
      <c r="F25" s="11" t="str">
        <f>IF($B25="N/A","N/A",IF(E25&gt;10,"No",IF(E25&lt;-10,"No","Yes")))</f>
        <v>N/A</v>
      </c>
      <c r="G25" s="14">
        <v>21473.835985999998</v>
      </c>
      <c r="H25" s="11" t="str">
        <f>IF($B25="N/A","N/A",IF(G25&gt;10,"No",IF(G25&lt;-10,"No","Yes")))</f>
        <v>N/A</v>
      </c>
      <c r="I25" s="12">
        <v>1.3879999999999999</v>
      </c>
      <c r="J25" s="12">
        <v>2.0979999999999999</v>
      </c>
      <c r="K25" s="48" t="s">
        <v>739</v>
      </c>
      <c r="L25" s="9" t="str">
        <f>IF(J25="Div by 0", "N/A", IF(K25="N/A","N/A", IF(J25&gt;VALUE(MID(K25,1,2)), "No", IF(J25&lt;-1*VALUE(MID(K25,1,2)), "No", "Yes"))))</f>
        <v>Yes</v>
      </c>
    </row>
    <row r="26" spans="1:12" x14ac:dyDescent="0.2">
      <c r="A26" s="4" t="s">
        <v>1240</v>
      </c>
      <c r="B26" s="48" t="s">
        <v>213</v>
      </c>
      <c r="C26" s="14">
        <v>20751.333698999999</v>
      </c>
      <c r="D26" s="11" t="str">
        <f t="shared" ref="D26:D27" si="11">IF($B26="N/A","N/A",IF(C26&gt;10,"No",IF(C26&lt;-10,"No","Yes")))</f>
        <v>N/A</v>
      </c>
      <c r="E26" s="14">
        <v>20638.301602</v>
      </c>
      <c r="F26" s="11" t="str">
        <f t="shared" ref="F26:F30" si="12">IF($B26="N/A","N/A",IF(E26&gt;10,"No",IF(E26&lt;-10,"No","Yes")))</f>
        <v>N/A</v>
      </c>
      <c r="G26" s="14">
        <v>20898.497790000001</v>
      </c>
      <c r="H26" s="11" t="str">
        <f t="shared" ref="H26:H27" si="13">IF($B26="N/A","N/A",IF(G26&gt;10,"No",IF(G26&lt;-10,"No","Yes")))</f>
        <v>N/A</v>
      </c>
      <c r="I26" s="12">
        <v>-0.54500000000000004</v>
      </c>
      <c r="J26" s="12">
        <v>1.2609999999999999</v>
      </c>
      <c r="K26" s="48" t="s">
        <v>739</v>
      </c>
      <c r="L26" s="9" t="str">
        <f>IF(J26="Div by 0", "N/A", IF(OR(J26="N/A",K26="N/A"),"N/A", IF(J26&gt;VALUE(MID(K26,1,2)), "No", IF(J26&lt;-1*VALUE(MID(K26,1,2)), "No", "Yes"))))</f>
        <v>Yes</v>
      </c>
    </row>
    <row r="27" spans="1:12" x14ac:dyDescent="0.2">
      <c r="A27" s="4" t="s">
        <v>1241</v>
      </c>
      <c r="B27" s="48" t="s">
        <v>213</v>
      </c>
      <c r="C27" s="14">
        <v>21910.826901</v>
      </c>
      <c r="D27" s="11" t="str">
        <f t="shared" si="11"/>
        <v>N/A</v>
      </c>
      <c r="E27" s="14">
        <v>22157.082150999999</v>
      </c>
      <c r="F27" s="11" t="str">
        <f t="shared" si="12"/>
        <v>N/A</v>
      </c>
      <c r="G27" s="14">
        <v>22411.728854000001</v>
      </c>
      <c r="H27" s="11" t="str">
        <f t="shared" si="13"/>
        <v>N/A</v>
      </c>
      <c r="I27" s="12">
        <v>1.1240000000000001</v>
      </c>
      <c r="J27" s="12">
        <v>1.149</v>
      </c>
      <c r="K27" s="48" t="s">
        <v>739</v>
      </c>
      <c r="L27" s="9" t="str">
        <f>IF(J27="Div by 0", "N/A", IF(OR(J27="N/A",K27="N/A"),"N/A", IF(J27&gt;VALUE(MID(K27,1,2)), "No", IF(J27&lt;-1*VALUE(MID(K27,1,2)), "No", "Yes"))))</f>
        <v>Yes</v>
      </c>
    </row>
    <row r="28" spans="1:12" x14ac:dyDescent="0.2">
      <c r="A28" s="58" t="s">
        <v>1242</v>
      </c>
      <c r="B28" s="14" t="s">
        <v>213</v>
      </c>
      <c r="C28" s="14">
        <v>2046.5018854</v>
      </c>
      <c r="D28" s="11" t="str">
        <f t="shared" ref="D28:D30" si="14">IF($B28="N/A","N/A",IF(C28&gt;10,"No",IF(C28&lt;-10,"No","Yes")))</f>
        <v>N/A</v>
      </c>
      <c r="E28" s="14">
        <v>1914.2132862999999</v>
      </c>
      <c r="F28" s="11" t="str">
        <f t="shared" si="12"/>
        <v>N/A</v>
      </c>
      <c r="G28" s="14">
        <v>1866.8135540000001</v>
      </c>
      <c r="H28" s="11" t="str">
        <f t="shared" ref="H28:H30" si="15">IF($B28="N/A","N/A",IF(G28&gt;10,"No",IF(G28&lt;-10,"No","Yes")))</f>
        <v>N/A</v>
      </c>
      <c r="I28" s="12">
        <v>-6.46</v>
      </c>
      <c r="J28" s="12">
        <v>-2.48</v>
      </c>
      <c r="K28" s="45" t="s">
        <v>739</v>
      </c>
      <c r="L28" s="9" t="str">
        <f>IF(J28="Div by 0", "N/A", IF(OR(J28="N/A",K28="N/A"),"N/A", IF(J28&gt;VALUE(MID(K28,1,2)), "No", IF(J28&lt;-1*VALUE(MID(K28,1,2)), "No", "Yes"))))</f>
        <v>Yes</v>
      </c>
    </row>
    <row r="29" spans="1:12" x14ac:dyDescent="0.2">
      <c r="A29" s="58" t="s">
        <v>1243</v>
      </c>
      <c r="B29" s="14" t="s">
        <v>213</v>
      </c>
      <c r="C29" s="14">
        <v>1969.2975762999999</v>
      </c>
      <c r="D29" s="11" t="str">
        <f t="shared" si="14"/>
        <v>N/A</v>
      </c>
      <c r="E29" s="14">
        <v>1825.0887458</v>
      </c>
      <c r="F29" s="11" t="str">
        <f t="shared" si="12"/>
        <v>N/A</v>
      </c>
      <c r="G29" s="14">
        <v>1810.4732027</v>
      </c>
      <c r="H29" s="11" t="str">
        <f t="shared" si="15"/>
        <v>N/A</v>
      </c>
      <c r="I29" s="12">
        <v>-7.32</v>
      </c>
      <c r="J29" s="12">
        <v>-0.80100000000000005</v>
      </c>
      <c r="K29" s="45" t="s">
        <v>739</v>
      </c>
      <c r="L29" s="9" t="str">
        <f t="shared" ref="L29:L30" si="16">IF(J29="Div by 0", "N/A", IF(OR(J29="N/A",K29="N/A"),"N/A", IF(J29&gt;VALUE(MID(K29,1,2)), "No", IF(J29&lt;-1*VALUE(MID(K29,1,2)), "No", "Yes"))))</f>
        <v>Yes</v>
      </c>
    </row>
    <row r="30" spans="1:12" x14ac:dyDescent="0.2">
      <c r="A30" s="58" t="s">
        <v>1244</v>
      </c>
      <c r="B30" s="14" t="s">
        <v>213</v>
      </c>
      <c r="C30" s="14">
        <v>3635.9603732999999</v>
      </c>
      <c r="D30" s="11" t="str">
        <f t="shared" si="14"/>
        <v>N/A</v>
      </c>
      <c r="E30" s="14">
        <v>3693.3500598999999</v>
      </c>
      <c r="F30" s="11" t="str">
        <f t="shared" si="12"/>
        <v>N/A</v>
      </c>
      <c r="G30" s="14">
        <v>3064.4762513999999</v>
      </c>
      <c r="H30" s="11" t="str">
        <f t="shared" si="15"/>
        <v>N/A</v>
      </c>
      <c r="I30" s="12">
        <v>1.5780000000000001</v>
      </c>
      <c r="J30" s="12">
        <v>-17</v>
      </c>
      <c r="K30" s="45" t="s">
        <v>739</v>
      </c>
      <c r="L30" s="9" t="str">
        <f t="shared" si="16"/>
        <v>Yes</v>
      </c>
    </row>
    <row r="31" spans="1:12" x14ac:dyDescent="0.2">
      <c r="A31" s="46" t="s">
        <v>2</v>
      </c>
      <c r="B31" s="35" t="s">
        <v>213</v>
      </c>
      <c r="C31" s="13">
        <v>86.810246078000006</v>
      </c>
      <c r="D31" s="44" t="str">
        <f t="shared" ref="D31:D69" si="17">IF($B31="N/A","N/A",IF(C31&gt;10,"No",IF(C31&lt;-10,"No","Yes")))</f>
        <v>N/A</v>
      </c>
      <c r="E31" s="13">
        <v>87.816630480000001</v>
      </c>
      <c r="F31" s="44" t="str">
        <f t="shared" ref="F31:F69" si="18">IF($B31="N/A","N/A",IF(E31&gt;10,"No",IF(E31&lt;-10,"No","Yes")))</f>
        <v>N/A</v>
      </c>
      <c r="G31" s="13">
        <v>88.305948260999998</v>
      </c>
      <c r="H31" s="44" t="str">
        <f t="shared" ref="H31:H69" si="19">IF($B31="N/A","N/A",IF(G31&gt;10,"No",IF(G31&lt;-10,"No","Yes")))</f>
        <v>N/A</v>
      </c>
      <c r="I31" s="12">
        <v>1.159</v>
      </c>
      <c r="J31" s="12">
        <v>0.55720000000000003</v>
      </c>
      <c r="K31" s="45" t="s">
        <v>739</v>
      </c>
      <c r="L31" s="9" t="str">
        <f t="shared" ref="L31:L99" si="20">IF(J31="Div by 0", "N/A", IF(K31="N/A","N/A", IF(J31&gt;VALUE(MID(K31,1,2)), "No", IF(J31&lt;-1*VALUE(MID(K31,1,2)), "No", "Yes"))))</f>
        <v>Yes</v>
      </c>
    </row>
    <row r="32" spans="1:12" x14ac:dyDescent="0.2">
      <c r="A32" s="46" t="s">
        <v>22</v>
      </c>
      <c r="B32" s="35" t="s">
        <v>213</v>
      </c>
      <c r="C32" s="1">
        <v>892734</v>
      </c>
      <c r="D32" s="44" t="str">
        <f t="shared" si="17"/>
        <v>N/A</v>
      </c>
      <c r="E32" s="1">
        <v>968289</v>
      </c>
      <c r="F32" s="44" t="str">
        <f t="shared" si="18"/>
        <v>N/A</v>
      </c>
      <c r="G32" s="1">
        <v>1017953</v>
      </c>
      <c r="H32" s="44" t="str">
        <f t="shared" si="19"/>
        <v>N/A</v>
      </c>
      <c r="I32" s="12">
        <v>8.4629999999999992</v>
      </c>
      <c r="J32" s="12">
        <v>5.1289999999999996</v>
      </c>
      <c r="K32" s="45" t="s">
        <v>739</v>
      </c>
      <c r="L32" s="9" t="str">
        <f t="shared" si="20"/>
        <v>Yes</v>
      </c>
    </row>
    <row r="33" spans="1:12" x14ac:dyDescent="0.2">
      <c r="A33" s="46" t="s">
        <v>451</v>
      </c>
      <c r="B33" s="48" t="s">
        <v>213</v>
      </c>
      <c r="C33" s="1">
        <v>1348</v>
      </c>
      <c r="D33" s="1" t="str">
        <f t="shared" si="17"/>
        <v>N/A</v>
      </c>
      <c r="E33" s="1">
        <v>1500</v>
      </c>
      <c r="F33" s="1" t="str">
        <f t="shared" si="18"/>
        <v>N/A</v>
      </c>
      <c r="G33" s="1">
        <v>1747</v>
      </c>
      <c r="H33" s="11" t="str">
        <f t="shared" si="19"/>
        <v>N/A</v>
      </c>
      <c r="I33" s="12">
        <v>11.28</v>
      </c>
      <c r="J33" s="12">
        <v>16.47</v>
      </c>
      <c r="K33" s="48" t="s">
        <v>739</v>
      </c>
      <c r="L33" s="9" t="str">
        <f t="shared" si="20"/>
        <v>Yes</v>
      </c>
    </row>
    <row r="34" spans="1:12" x14ac:dyDescent="0.2">
      <c r="A34" s="46" t="s">
        <v>1245</v>
      </c>
      <c r="B34" s="5" t="s">
        <v>213</v>
      </c>
      <c r="C34" s="1">
        <v>893</v>
      </c>
      <c r="D34" s="9" t="str">
        <f t="shared" ref="D34:D38" si="21">IF($B34="N/A","N/A",IF(C34&lt;0,"No","Yes"))</f>
        <v>N/A</v>
      </c>
      <c r="E34" s="1">
        <v>929</v>
      </c>
      <c r="F34" s="9" t="str">
        <f t="shared" ref="F34:F38" si="22">IF($B34="N/A","N/A",IF(E34&lt;0,"No","Yes"))</f>
        <v>N/A</v>
      </c>
      <c r="G34" s="1">
        <v>1134</v>
      </c>
      <c r="H34" s="9" t="str">
        <f t="shared" ref="H34:H38" si="23">IF($B34="N/A","N/A",IF(G34&lt;0,"No","Yes"))</f>
        <v>N/A</v>
      </c>
      <c r="I34" s="12">
        <v>4.0309999999999997</v>
      </c>
      <c r="J34" s="12">
        <v>22.07</v>
      </c>
      <c r="K34" s="1" t="s">
        <v>739</v>
      </c>
      <c r="L34" s="9" t="str">
        <f t="shared" si="20"/>
        <v>Yes</v>
      </c>
    </row>
    <row r="35" spans="1:12" x14ac:dyDescent="0.2">
      <c r="A35" s="46" t="s">
        <v>1246</v>
      </c>
      <c r="B35" s="5" t="s">
        <v>213</v>
      </c>
      <c r="C35" s="1">
        <v>243</v>
      </c>
      <c r="D35" s="9" t="str">
        <f t="shared" si="21"/>
        <v>N/A</v>
      </c>
      <c r="E35" s="1">
        <v>285</v>
      </c>
      <c r="F35" s="9" t="str">
        <f t="shared" si="22"/>
        <v>N/A</v>
      </c>
      <c r="G35" s="1">
        <v>279</v>
      </c>
      <c r="H35" s="9" t="str">
        <f t="shared" si="23"/>
        <v>N/A</v>
      </c>
      <c r="I35" s="12">
        <v>17.28</v>
      </c>
      <c r="J35" s="12">
        <v>-2.11</v>
      </c>
      <c r="K35" s="1" t="s">
        <v>739</v>
      </c>
      <c r="L35" s="9" t="str">
        <f t="shared" si="20"/>
        <v>Yes</v>
      </c>
    </row>
    <row r="36" spans="1:12" x14ac:dyDescent="0.2">
      <c r="A36" s="46" t="s">
        <v>1247</v>
      </c>
      <c r="B36" s="5" t="s">
        <v>213</v>
      </c>
      <c r="C36" s="1">
        <v>210</v>
      </c>
      <c r="D36" s="9" t="str">
        <f t="shared" si="21"/>
        <v>N/A</v>
      </c>
      <c r="E36" s="1">
        <v>282</v>
      </c>
      <c r="F36" s="9" t="str">
        <f t="shared" si="22"/>
        <v>N/A</v>
      </c>
      <c r="G36" s="1">
        <v>326</v>
      </c>
      <c r="H36" s="9" t="str">
        <f t="shared" si="23"/>
        <v>N/A</v>
      </c>
      <c r="I36" s="12">
        <v>34.29</v>
      </c>
      <c r="J36" s="12">
        <v>15.6</v>
      </c>
      <c r="K36" s="1" t="s">
        <v>739</v>
      </c>
      <c r="L36" s="9" t="str">
        <f t="shared" si="20"/>
        <v>Yes</v>
      </c>
    </row>
    <row r="37" spans="1:12" x14ac:dyDescent="0.2">
      <c r="A37" s="46" t="s">
        <v>1248</v>
      </c>
      <c r="B37" s="5" t="s">
        <v>213</v>
      </c>
      <c r="C37" s="1">
        <v>11</v>
      </c>
      <c r="D37" s="9" t="str">
        <f t="shared" si="21"/>
        <v>N/A</v>
      </c>
      <c r="E37" s="1">
        <v>11</v>
      </c>
      <c r="F37" s="9" t="str">
        <f t="shared" si="22"/>
        <v>N/A</v>
      </c>
      <c r="G37" s="1">
        <v>11</v>
      </c>
      <c r="H37" s="9" t="str">
        <f t="shared" si="23"/>
        <v>N/A</v>
      </c>
      <c r="I37" s="12">
        <v>100</v>
      </c>
      <c r="J37" s="12">
        <v>100</v>
      </c>
      <c r="K37" s="1" t="s">
        <v>739</v>
      </c>
      <c r="L37" s="9" t="str">
        <f t="shared" si="20"/>
        <v>No</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87021</v>
      </c>
      <c r="D39" s="1" t="str">
        <f t="shared" si="17"/>
        <v>N/A</v>
      </c>
      <c r="E39" s="1">
        <v>88702</v>
      </c>
      <c r="F39" s="1" t="str">
        <f t="shared" si="18"/>
        <v>N/A</v>
      </c>
      <c r="G39" s="1">
        <v>86133</v>
      </c>
      <c r="H39" s="11" t="str">
        <f t="shared" si="19"/>
        <v>N/A</v>
      </c>
      <c r="I39" s="12">
        <v>1.9319999999999999</v>
      </c>
      <c r="J39" s="12">
        <v>-2.9</v>
      </c>
      <c r="K39" s="48" t="s">
        <v>739</v>
      </c>
      <c r="L39" s="9" t="str">
        <f t="shared" si="20"/>
        <v>Yes</v>
      </c>
    </row>
    <row r="40" spans="1:12" x14ac:dyDescent="0.2">
      <c r="A40" s="46" t="s">
        <v>1250</v>
      </c>
      <c r="B40" s="5" t="s">
        <v>213</v>
      </c>
      <c r="C40" s="1">
        <v>71632</v>
      </c>
      <c r="D40" s="9" t="str">
        <f t="shared" ref="D40:D45" si="24">IF($B40="N/A","N/A",IF(C40&lt;0,"No","Yes"))</f>
        <v>N/A</v>
      </c>
      <c r="E40" s="1">
        <v>74628</v>
      </c>
      <c r="F40" s="9" t="str">
        <f t="shared" ref="F40:F45" si="25">IF($B40="N/A","N/A",IF(E40&lt;0,"No","Yes"))</f>
        <v>N/A</v>
      </c>
      <c r="G40" s="1">
        <v>75345</v>
      </c>
      <c r="H40" s="9" t="str">
        <f t="shared" ref="H40:H45" si="26">IF($B40="N/A","N/A",IF(G40&lt;0,"No","Yes"))</f>
        <v>N/A</v>
      </c>
      <c r="I40" s="12">
        <v>4.1820000000000004</v>
      </c>
      <c r="J40" s="12">
        <v>0.96079999999999999</v>
      </c>
      <c r="K40" s="1" t="s">
        <v>739</v>
      </c>
      <c r="L40" s="9" t="str">
        <f t="shared" si="20"/>
        <v>Yes</v>
      </c>
    </row>
    <row r="41" spans="1:12" x14ac:dyDescent="0.2">
      <c r="A41" s="46" t="s">
        <v>1251</v>
      </c>
      <c r="B41" s="5" t="s">
        <v>213</v>
      </c>
      <c r="C41" s="1">
        <v>13833</v>
      </c>
      <c r="D41" s="9" t="str">
        <f t="shared" si="24"/>
        <v>N/A</v>
      </c>
      <c r="E41" s="1">
        <v>12181</v>
      </c>
      <c r="F41" s="9" t="str">
        <f t="shared" si="25"/>
        <v>N/A</v>
      </c>
      <c r="G41" s="1">
        <v>9089</v>
      </c>
      <c r="H41" s="9" t="str">
        <f t="shared" si="26"/>
        <v>N/A</v>
      </c>
      <c r="I41" s="12">
        <v>-11.9</v>
      </c>
      <c r="J41" s="12">
        <v>-25.4</v>
      </c>
      <c r="K41" s="1" t="s">
        <v>739</v>
      </c>
      <c r="L41" s="9" t="str">
        <f t="shared" si="20"/>
        <v>Yes</v>
      </c>
    </row>
    <row r="42" spans="1:12" x14ac:dyDescent="0.2">
      <c r="A42" s="46" t="s">
        <v>1252</v>
      </c>
      <c r="B42" s="5" t="s">
        <v>213</v>
      </c>
      <c r="C42" s="1">
        <v>616</v>
      </c>
      <c r="D42" s="9" t="str">
        <f t="shared" si="24"/>
        <v>N/A</v>
      </c>
      <c r="E42" s="1">
        <v>865</v>
      </c>
      <c r="F42" s="9" t="str">
        <f t="shared" si="25"/>
        <v>N/A</v>
      </c>
      <c r="G42" s="1">
        <v>761</v>
      </c>
      <c r="H42" s="9" t="str">
        <f t="shared" si="26"/>
        <v>N/A</v>
      </c>
      <c r="I42" s="12">
        <v>40.42</v>
      </c>
      <c r="J42" s="12">
        <v>-12</v>
      </c>
      <c r="K42" s="1" t="s">
        <v>739</v>
      </c>
      <c r="L42" s="9" t="str">
        <f t="shared" si="20"/>
        <v>Yes</v>
      </c>
    </row>
    <row r="43" spans="1:12" x14ac:dyDescent="0.2">
      <c r="A43" s="46" t="s">
        <v>1253</v>
      </c>
      <c r="B43" s="5" t="s">
        <v>213</v>
      </c>
      <c r="C43" s="1">
        <v>22</v>
      </c>
      <c r="D43" s="9" t="str">
        <f t="shared" si="24"/>
        <v>N/A</v>
      </c>
      <c r="E43" s="1">
        <v>42</v>
      </c>
      <c r="F43" s="9" t="str">
        <f t="shared" si="25"/>
        <v>N/A</v>
      </c>
      <c r="G43" s="1">
        <v>40</v>
      </c>
      <c r="H43" s="9" t="str">
        <f t="shared" si="26"/>
        <v>N/A</v>
      </c>
      <c r="I43" s="12">
        <v>90.91</v>
      </c>
      <c r="J43" s="12">
        <v>-4.76</v>
      </c>
      <c r="K43" s="1" t="s">
        <v>739</v>
      </c>
      <c r="L43" s="9" t="str">
        <f t="shared" si="20"/>
        <v>Yes</v>
      </c>
    </row>
    <row r="44" spans="1:12" x14ac:dyDescent="0.2">
      <c r="A44" s="46" t="s">
        <v>1254</v>
      </c>
      <c r="B44" s="5" t="s">
        <v>213</v>
      </c>
      <c r="C44" s="1">
        <v>918</v>
      </c>
      <c r="D44" s="9" t="str">
        <f t="shared" si="24"/>
        <v>N/A</v>
      </c>
      <c r="E44" s="1">
        <v>986</v>
      </c>
      <c r="F44" s="9" t="str">
        <f t="shared" si="25"/>
        <v>N/A</v>
      </c>
      <c r="G44" s="1">
        <v>897</v>
      </c>
      <c r="H44" s="9" t="str">
        <f t="shared" si="26"/>
        <v>N/A</v>
      </c>
      <c r="I44" s="12">
        <v>7.407</v>
      </c>
      <c r="J44" s="12">
        <v>-9.0299999999999994</v>
      </c>
      <c r="K44" s="1" t="s">
        <v>739</v>
      </c>
      <c r="L44" s="9" t="str">
        <f t="shared" si="20"/>
        <v>Yes</v>
      </c>
    </row>
    <row r="45" spans="1:12" x14ac:dyDescent="0.2">
      <c r="A45" s="46" t="s">
        <v>1255</v>
      </c>
      <c r="B45" s="5" t="s">
        <v>213</v>
      </c>
      <c r="C45" s="1">
        <v>0</v>
      </c>
      <c r="D45" s="9" t="str">
        <f t="shared" si="24"/>
        <v>N/A</v>
      </c>
      <c r="E45" s="1">
        <v>0</v>
      </c>
      <c r="F45" s="9" t="str">
        <f t="shared" si="25"/>
        <v>N/A</v>
      </c>
      <c r="G45" s="1">
        <v>11</v>
      </c>
      <c r="H45" s="9" t="str">
        <f t="shared" si="26"/>
        <v>N/A</v>
      </c>
      <c r="I45" s="12" t="s">
        <v>1747</v>
      </c>
      <c r="J45" s="12" t="s">
        <v>1747</v>
      </c>
      <c r="K45" s="1" t="s">
        <v>739</v>
      </c>
      <c r="L45" s="9" t="str">
        <f t="shared" si="20"/>
        <v>N/A</v>
      </c>
    </row>
    <row r="46" spans="1:12" x14ac:dyDescent="0.2">
      <c r="A46" s="46" t="s">
        <v>453</v>
      </c>
      <c r="B46" s="48" t="s">
        <v>213</v>
      </c>
      <c r="C46" s="1">
        <v>562385</v>
      </c>
      <c r="D46" s="1" t="str">
        <f t="shared" si="17"/>
        <v>N/A</v>
      </c>
      <c r="E46" s="1">
        <v>593651</v>
      </c>
      <c r="F46" s="1" t="str">
        <f t="shared" si="18"/>
        <v>N/A</v>
      </c>
      <c r="G46" s="1">
        <v>615864</v>
      </c>
      <c r="H46" s="11" t="str">
        <f t="shared" si="19"/>
        <v>N/A</v>
      </c>
      <c r="I46" s="12">
        <v>5.56</v>
      </c>
      <c r="J46" s="12">
        <v>3.742</v>
      </c>
      <c r="K46" s="48" t="s">
        <v>739</v>
      </c>
      <c r="L46" s="9" t="str">
        <f t="shared" si="20"/>
        <v>Yes</v>
      </c>
    </row>
    <row r="47" spans="1:12" x14ac:dyDescent="0.2">
      <c r="A47" s="46" t="s">
        <v>1256</v>
      </c>
      <c r="B47" s="5" t="s">
        <v>213</v>
      </c>
      <c r="C47" s="1">
        <v>278860</v>
      </c>
      <c r="D47" s="9" t="str">
        <f t="shared" ref="D47:D53" si="27">IF($B47="N/A","N/A",IF(C47&lt;0,"No","Yes"))</f>
        <v>N/A</v>
      </c>
      <c r="E47" s="1">
        <v>307400</v>
      </c>
      <c r="F47" s="9" t="str">
        <f t="shared" ref="F47:F53" si="28">IF($B47="N/A","N/A",IF(E47&lt;0,"No","Yes"))</f>
        <v>N/A</v>
      </c>
      <c r="G47" s="1">
        <v>322758</v>
      </c>
      <c r="H47" s="9" t="str">
        <f t="shared" ref="H47:H53" si="29">IF($B47="N/A","N/A",IF(G47&lt;0,"No","Yes"))</f>
        <v>N/A</v>
      </c>
      <c r="I47" s="12">
        <v>10.23</v>
      </c>
      <c r="J47" s="12">
        <v>4.9960000000000004</v>
      </c>
      <c r="K47" s="1" t="s">
        <v>739</v>
      </c>
      <c r="L47" s="9" t="str">
        <f t="shared" si="20"/>
        <v>Yes</v>
      </c>
    </row>
    <row r="48" spans="1:12" x14ac:dyDescent="0.2">
      <c r="A48" s="46"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6" t="s">
        <v>1258</v>
      </c>
      <c r="B49" s="5" t="s">
        <v>213</v>
      </c>
      <c r="C49" s="1">
        <v>845</v>
      </c>
      <c r="D49" s="9" t="str">
        <f t="shared" si="27"/>
        <v>N/A</v>
      </c>
      <c r="E49" s="1">
        <v>854</v>
      </c>
      <c r="F49" s="9" t="str">
        <f t="shared" si="28"/>
        <v>N/A</v>
      </c>
      <c r="G49" s="1">
        <v>888</v>
      </c>
      <c r="H49" s="9" t="str">
        <f t="shared" si="29"/>
        <v>N/A</v>
      </c>
      <c r="I49" s="12">
        <v>1.0649999999999999</v>
      </c>
      <c r="J49" s="12">
        <v>3.9809999999999999</v>
      </c>
      <c r="K49" s="1" t="s">
        <v>739</v>
      </c>
      <c r="L49" s="9" t="str">
        <f t="shared" si="20"/>
        <v>Yes</v>
      </c>
    </row>
    <row r="50" spans="1:12" x14ac:dyDescent="0.2">
      <c r="A50" s="46" t="s">
        <v>1259</v>
      </c>
      <c r="B50" s="5" t="s">
        <v>213</v>
      </c>
      <c r="C50" s="1">
        <v>236058</v>
      </c>
      <c r="D50" s="9" t="str">
        <f t="shared" si="27"/>
        <v>N/A</v>
      </c>
      <c r="E50" s="1">
        <v>229666</v>
      </c>
      <c r="F50" s="9" t="str">
        <f t="shared" si="28"/>
        <v>N/A</v>
      </c>
      <c r="G50" s="1">
        <v>235198</v>
      </c>
      <c r="H50" s="9" t="str">
        <f t="shared" si="29"/>
        <v>N/A</v>
      </c>
      <c r="I50" s="12">
        <v>-2.71</v>
      </c>
      <c r="J50" s="12">
        <v>2.4089999999999998</v>
      </c>
      <c r="K50" s="1" t="s">
        <v>739</v>
      </c>
      <c r="L50" s="9" t="str">
        <f t="shared" si="20"/>
        <v>Yes</v>
      </c>
    </row>
    <row r="51" spans="1:12" x14ac:dyDescent="0.2">
      <c r="A51" s="46" t="s">
        <v>1260</v>
      </c>
      <c r="B51" s="5" t="s">
        <v>213</v>
      </c>
      <c r="C51" s="1">
        <v>28682</v>
      </c>
      <c r="D51" s="9" t="str">
        <f t="shared" si="27"/>
        <v>N/A</v>
      </c>
      <c r="E51" s="1">
        <v>38129</v>
      </c>
      <c r="F51" s="9" t="str">
        <f t="shared" si="28"/>
        <v>N/A</v>
      </c>
      <c r="G51" s="1">
        <v>40001</v>
      </c>
      <c r="H51" s="9" t="str">
        <f t="shared" si="29"/>
        <v>N/A</v>
      </c>
      <c r="I51" s="12">
        <v>32.94</v>
      </c>
      <c r="J51" s="12">
        <v>4.91</v>
      </c>
      <c r="K51" s="1" t="s">
        <v>739</v>
      </c>
      <c r="L51" s="9" t="str">
        <f t="shared" si="20"/>
        <v>Yes</v>
      </c>
    </row>
    <row r="52" spans="1:12" x14ac:dyDescent="0.2">
      <c r="A52" s="46" t="s">
        <v>1261</v>
      </c>
      <c r="B52" s="5" t="s">
        <v>213</v>
      </c>
      <c r="C52" s="1">
        <v>16837</v>
      </c>
      <c r="D52" s="9" t="str">
        <f t="shared" si="27"/>
        <v>N/A</v>
      </c>
      <c r="E52" s="1">
        <v>16627</v>
      </c>
      <c r="F52" s="9" t="str">
        <f t="shared" si="28"/>
        <v>N/A</v>
      </c>
      <c r="G52" s="1">
        <v>16126</v>
      </c>
      <c r="H52" s="9" t="str">
        <f t="shared" si="29"/>
        <v>N/A</v>
      </c>
      <c r="I52" s="12">
        <v>-1.25</v>
      </c>
      <c r="J52" s="12">
        <v>-3.01</v>
      </c>
      <c r="K52" s="1" t="s">
        <v>739</v>
      </c>
      <c r="L52" s="9" t="str">
        <f t="shared" si="20"/>
        <v>Yes</v>
      </c>
    </row>
    <row r="53" spans="1:12" x14ac:dyDescent="0.2">
      <c r="A53" s="46" t="s">
        <v>1262</v>
      </c>
      <c r="B53" s="5" t="s">
        <v>213</v>
      </c>
      <c r="C53" s="1">
        <v>1103</v>
      </c>
      <c r="D53" s="9" t="str">
        <f t="shared" si="27"/>
        <v>N/A</v>
      </c>
      <c r="E53" s="1">
        <v>975</v>
      </c>
      <c r="F53" s="9" t="str">
        <f t="shared" si="28"/>
        <v>N/A</v>
      </c>
      <c r="G53" s="1">
        <v>893</v>
      </c>
      <c r="H53" s="9" t="str">
        <f t="shared" si="29"/>
        <v>N/A</v>
      </c>
      <c r="I53" s="12">
        <v>-11.6</v>
      </c>
      <c r="J53" s="12">
        <v>-8.41</v>
      </c>
      <c r="K53" s="1" t="s">
        <v>739</v>
      </c>
      <c r="L53" s="9" t="str">
        <f t="shared" si="20"/>
        <v>Yes</v>
      </c>
    </row>
    <row r="54" spans="1:12" x14ac:dyDescent="0.2">
      <c r="A54" s="46" t="s">
        <v>454</v>
      </c>
      <c r="B54" s="48" t="s">
        <v>213</v>
      </c>
      <c r="C54" s="1">
        <v>241980</v>
      </c>
      <c r="D54" s="1" t="str">
        <f t="shared" si="17"/>
        <v>N/A</v>
      </c>
      <c r="E54" s="1">
        <v>284436</v>
      </c>
      <c r="F54" s="1" t="str">
        <f t="shared" si="18"/>
        <v>N/A</v>
      </c>
      <c r="G54" s="1">
        <v>314209</v>
      </c>
      <c r="H54" s="11" t="str">
        <f t="shared" si="19"/>
        <v>N/A</v>
      </c>
      <c r="I54" s="12">
        <v>17.55</v>
      </c>
      <c r="J54" s="12">
        <v>10.47</v>
      </c>
      <c r="K54" s="48" t="s">
        <v>739</v>
      </c>
      <c r="L54" s="9" t="str">
        <f t="shared" si="20"/>
        <v>Yes</v>
      </c>
    </row>
    <row r="55" spans="1:12" x14ac:dyDescent="0.2">
      <c r="A55" s="46" t="s">
        <v>1263</v>
      </c>
      <c r="B55" s="5" t="s">
        <v>213</v>
      </c>
      <c r="C55" s="1">
        <v>142203</v>
      </c>
      <c r="D55" s="9" t="str">
        <f t="shared" ref="D55:D60" si="30">IF($B55="N/A","N/A",IF(C55&lt;0,"No","Yes"))</f>
        <v>N/A</v>
      </c>
      <c r="E55" s="1">
        <v>159955</v>
      </c>
      <c r="F55" s="9" t="str">
        <f t="shared" ref="F55:F60" si="31">IF($B55="N/A","N/A",IF(E55&lt;0,"No","Yes"))</f>
        <v>N/A</v>
      </c>
      <c r="G55" s="1">
        <v>174223</v>
      </c>
      <c r="H55" s="9" t="str">
        <f t="shared" ref="H55:H60" si="32">IF($B55="N/A","N/A",IF(G55&lt;0,"No","Yes"))</f>
        <v>N/A</v>
      </c>
      <c r="I55" s="12">
        <v>12.48</v>
      </c>
      <c r="J55" s="12">
        <v>8.92</v>
      </c>
      <c r="K55" s="1" t="s">
        <v>739</v>
      </c>
      <c r="L55" s="9" t="str">
        <f t="shared" si="20"/>
        <v>Yes</v>
      </c>
    </row>
    <row r="56" spans="1:12" x14ac:dyDescent="0.2">
      <c r="A56" s="46"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6" t="s">
        <v>1265</v>
      </c>
      <c r="B57" s="5" t="s">
        <v>213</v>
      </c>
      <c r="C57" s="1">
        <v>653</v>
      </c>
      <c r="D57" s="9" t="str">
        <f t="shared" si="30"/>
        <v>N/A</v>
      </c>
      <c r="E57" s="1">
        <v>899</v>
      </c>
      <c r="F57" s="9" t="str">
        <f t="shared" si="31"/>
        <v>N/A</v>
      </c>
      <c r="G57" s="1">
        <v>955</v>
      </c>
      <c r="H57" s="9" t="str">
        <f t="shared" si="32"/>
        <v>N/A</v>
      </c>
      <c r="I57" s="12">
        <v>37.67</v>
      </c>
      <c r="J57" s="12">
        <v>6.2290000000000001</v>
      </c>
      <c r="K57" s="1" t="s">
        <v>739</v>
      </c>
      <c r="L57" s="9" t="str">
        <f t="shared" si="20"/>
        <v>Yes</v>
      </c>
    </row>
    <row r="58" spans="1:12" x14ac:dyDescent="0.2">
      <c r="A58" s="46" t="s">
        <v>1266</v>
      </c>
      <c r="B58" s="5" t="s">
        <v>213</v>
      </c>
      <c r="C58" s="1">
        <v>10395</v>
      </c>
      <c r="D58" s="9" t="str">
        <f t="shared" si="30"/>
        <v>N/A</v>
      </c>
      <c r="E58" s="1">
        <v>10217</v>
      </c>
      <c r="F58" s="9" t="str">
        <f t="shared" si="31"/>
        <v>N/A</v>
      </c>
      <c r="G58" s="1">
        <v>10607</v>
      </c>
      <c r="H58" s="9" t="str">
        <f t="shared" si="32"/>
        <v>N/A</v>
      </c>
      <c r="I58" s="12">
        <v>-1.71</v>
      </c>
      <c r="J58" s="12">
        <v>3.8170000000000002</v>
      </c>
      <c r="K58" s="1" t="s">
        <v>739</v>
      </c>
      <c r="L58" s="9" t="str">
        <f t="shared" si="20"/>
        <v>Yes</v>
      </c>
    </row>
    <row r="59" spans="1:12" x14ac:dyDescent="0.2">
      <c r="A59" s="46" t="s">
        <v>1267</v>
      </c>
      <c r="B59" s="5" t="s">
        <v>213</v>
      </c>
      <c r="C59" s="1">
        <v>23010</v>
      </c>
      <c r="D59" s="9" t="str">
        <f t="shared" si="30"/>
        <v>N/A</v>
      </c>
      <c r="E59" s="1">
        <v>31708</v>
      </c>
      <c r="F59" s="9" t="str">
        <f t="shared" si="31"/>
        <v>N/A</v>
      </c>
      <c r="G59" s="1">
        <v>34583</v>
      </c>
      <c r="H59" s="9" t="str">
        <f t="shared" si="32"/>
        <v>N/A</v>
      </c>
      <c r="I59" s="12">
        <v>37.799999999999997</v>
      </c>
      <c r="J59" s="12">
        <v>9.0670000000000002</v>
      </c>
      <c r="K59" s="1" t="s">
        <v>739</v>
      </c>
      <c r="L59" s="9" t="str">
        <f t="shared" si="20"/>
        <v>Yes</v>
      </c>
    </row>
    <row r="60" spans="1:12" x14ac:dyDescent="0.2">
      <c r="A60" s="46" t="s">
        <v>1268</v>
      </c>
      <c r="B60" s="5" t="s">
        <v>213</v>
      </c>
      <c r="C60" s="1">
        <v>65719</v>
      </c>
      <c r="D60" s="9" t="str">
        <f t="shared" si="30"/>
        <v>N/A</v>
      </c>
      <c r="E60" s="1">
        <v>81657</v>
      </c>
      <c r="F60" s="9" t="str">
        <f t="shared" si="31"/>
        <v>N/A</v>
      </c>
      <c r="G60" s="1">
        <v>93841</v>
      </c>
      <c r="H60" s="9" t="str">
        <f t="shared" si="32"/>
        <v>N/A</v>
      </c>
      <c r="I60" s="12">
        <v>24.25</v>
      </c>
      <c r="J60" s="12">
        <v>14.92</v>
      </c>
      <c r="K60" s="1" t="s">
        <v>739</v>
      </c>
      <c r="L60" s="9" t="str">
        <f t="shared" si="20"/>
        <v>Yes</v>
      </c>
    </row>
    <row r="61" spans="1:12" x14ac:dyDescent="0.2">
      <c r="A61" s="3" t="s">
        <v>186</v>
      </c>
      <c r="B61" s="35" t="s">
        <v>213</v>
      </c>
      <c r="C61" s="1">
        <v>892551</v>
      </c>
      <c r="D61" s="1" t="str">
        <f t="shared" si="17"/>
        <v>N/A</v>
      </c>
      <c r="E61" s="1">
        <v>968107</v>
      </c>
      <c r="F61" s="1" t="str">
        <f t="shared" si="18"/>
        <v>N/A</v>
      </c>
      <c r="G61" s="1">
        <v>1017772</v>
      </c>
      <c r="H61" s="11" t="str">
        <f t="shared" si="19"/>
        <v>N/A</v>
      </c>
      <c r="I61" s="12">
        <v>8.4649999999999999</v>
      </c>
      <c r="J61" s="12">
        <v>5.13</v>
      </c>
      <c r="K61" s="45" t="s">
        <v>739</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1747</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185</v>
      </c>
      <c r="D66" s="1" t="str">
        <f t="shared" si="17"/>
        <v>N/A</v>
      </c>
      <c r="E66" s="1">
        <v>182</v>
      </c>
      <c r="F66" s="1" t="str">
        <f t="shared" si="18"/>
        <v>N/A</v>
      </c>
      <c r="G66" s="1">
        <v>184</v>
      </c>
      <c r="H66" s="11" t="str">
        <f t="shared" si="19"/>
        <v>N/A</v>
      </c>
      <c r="I66" s="12">
        <v>-1.62</v>
      </c>
      <c r="J66" s="12">
        <v>1.099</v>
      </c>
      <c r="K66" s="45" t="s">
        <v>739</v>
      </c>
      <c r="L66" s="9" t="str">
        <f t="shared" si="33"/>
        <v>Yes</v>
      </c>
    </row>
    <row r="67" spans="1:12" x14ac:dyDescent="0.2">
      <c r="A67" s="3" t="s">
        <v>192</v>
      </c>
      <c r="B67" s="35" t="s">
        <v>213</v>
      </c>
      <c r="C67" s="1">
        <v>0</v>
      </c>
      <c r="D67" s="1" t="str">
        <f t="shared" si="17"/>
        <v>N/A</v>
      </c>
      <c r="E67" s="1">
        <v>0</v>
      </c>
      <c r="F67" s="1" t="str">
        <f t="shared" si="18"/>
        <v>N/A</v>
      </c>
      <c r="G67" s="1">
        <v>0</v>
      </c>
      <c r="H67" s="11" t="str">
        <f t="shared" si="19"/>
        <v>N/A</v>
      </c>
      <c r="I67" s="12" t="s">
        <v>1747</v>
      </c>
      <c r="J67" s="12" t="s">
        <v>1747</v>
      </c>
      <c r="K67" s="45" t="s">
        <v>739</v>
      </c>
      <c r="L67" s="9" t="str">
        <f t="shared" si="33"/>
        <v>N/A</v>
      </c>
    </row>
    <row r="68" spans="1:12" x14ac:dyDescent="0.2">
      <c r="A68" s="2" t="s">
        <v>193</v>
      </c>
      <c r="B68" s="48" t="s">
        <v>213</v>
      </c>
      <c r="C68" s="1">
        <v>0</v>
      </c>
      <c r="D68" s="1" t="str">
        <f t="shared" si="17"/>
        <v>N/A</v>
      </c>
      <c r="E68" s="1">
        <v>0</v>
      </c>
      <c r="F68" s="1" t="str">
        <f t="shared" si="18"/>
        <v>N/A</v>
      </c>
      <c r="G68" s="1">
        <v>0</v>
      </c>
      <c r="H68" s="11" t="str">
        <f t="shared" si="19"/>
        <v>N/A</v>
      </c>
      <c r="I68" s="57" t="s">
        <v>1747</v>
      </c>
      <c r="J68" s="57" t="s">
        <v>1747</v>
      </c>
      <c r="K68" s="48" t="s">
        <v>739</v>
      </c>
      <c r="L68" s="9" t="str">
        <f t="shared" si="33"/>
        <v>N/A</v>
      </c>
    </row>
    <row r="69" spans="1:12" x14ac:dyDescent="0.2">
      <c r="A69" s="2" t="s">
        <v>194</v>
      </c>
      <c r="B69" s="48" t="s">
        <v>213</v>
      </c>
      <c r="C69" s="1">
        <v>0</v>
      </c>
      <c r="D69" s="1" t="str">
        <f t="shared" si="17"/>
        <v>N/A</v>
      </c>
      <c r="E69" s="1">
        <v>0</v>
      </c>
      <c r="F69" s="1" t="str">
        <f t="shared" si="18"/>
        <v>N/A</v>
      </c>
      <c r="G69" s="1">
        <v>0</v>
      </c>
      <c r="H69" s="11" t="str">
        <f t="shared" si="19"/>
        <v>N/A</v>
      </c>
      <c r="I69" s="57" t="s">
        <v>1747</v>
      </c>
      <c r="J69" s="57" t="s">
        <v>1747</v>
      </c>
      <c r="K69" s="48" t="s">
        <v>739</v>
      </c>
      <c r="L69" s="9" t="str">
        <f t="shared" si="33"/>
        <v>N/A</v>
      </c>
    </row>
    <row r="70" spans="1:12" x14ac:dyDescent="0.2">
      <c r="A70" s="46" t="s">
        <v>78</v>
      </c>
      <c r="B70" s="48" t="s">
        <v>294</v>
      </c>
      <c r="C70" s="13">
        <v>7.6453890726999996</v>
      </c>
      <c r="D70" s="44" t="str">
        <f>IF($B70="N/A","N/A",IF(C70&gt;=20,"No",IF(C70&lt;0,"No","Yes")))</f>
        <v>Yes</v>
      </c>
      <c r="E70" s="13">
        <v>8.2811247699999999</v>
      </c>
      <c r="F70" s="44" t="str">
        <f>IF($B70="N/A","N/A",IF(E70&gt;=20,"No",IF(E70&lt;0,"No","Yes")))</f>
        <v>Yes</v>
      </c>
      <c r="G70" s="13">
        <v>7.7758750450000003</v>
      </c>
      <c r="H70" s="44" t="str">
        <f>IF($B70="N/A","N/A",IF(G70&gt;=20,"No",IF(G70&lt;0,"No","Yes")))</f>
        <v>Yes</v>
      </c>
      <c r="I70" s="12">
        <v>8.3149999999999995</v>
      </c>
      <c r="J70" s="12">
        <v>-6.1</v>
      </c>
      <c r="K70" s="45" t="s">
        <v>739</v>
      </c>
      <c r="L70" s="9" t="str">
        <f t="shared" si="20"/>
        <v>Yes</v>
      </c>
    </row>
    <row r="71" spans="1:12" x14ac:dyDescent="0.2">
      <c r="A71" s="46" t="s">
        <v>79</v>
      </c>
      <c r="B71" s="35" t="s">
        <v>213</v>
      </c>
      <c r="C71" s="13">
        <v>0</v>
      </c>
      <c r="D71" s="44" t="str">
        <f>IF($B71="N/A","N/A",IF(C71&gt;10,"No",IF(C71&lt;-10,"No","Yes")))</f>
        <v>N/A</v>
      </c>
      <c r="E71" s="13">
        <v>0</v>
      </c>
      <c r="F71" s="44" t="str">
        <f>IF($B71="N/A","N/A",IF(E71&gt;10,"No",IF(E71&lt;-10,"No","Yes")))</f>
        <v>N/A</v>
      </c>
      <c r="G71" s="13">
        <v>0</v>
      </c>
      <c r="H71" s="44" t="str">
        <f>IF($B71="N/A","N/A",IF(G71&gt;10,"No",IF(G71&lt;-10,"No","Yes")))</f>
        <v>N/A</v>
      </c>
      <c r="I71" s="12" t="s">
        <v>1747</v>
      </c>
      <c r="J71" s="12" t="s">
        <v>1747</v>
      </c>
      <c r="K71" s="45" t="s">
        <v>739</v>
      </c>
      <c r="L71" s="9" t="str">
        <f t="shared" si="20"/>
        <v>N/A</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1747</v>
      </c>
      <c r="J72" s="12" t="s">
        <v>1747</v>
      </c>
      <c r="K72" s="45" t="s">
        <v>739</v>
      </c>
      <c r="L72" s="9" t="str">
        <f t="shared" si="20"/>
        <v>N/A</v>
      </c>
    </row>
    <row r="73" spans="1:12" x14ac:dyDescent="0.2">
      <c r="A73" s="46" t="s">
        <v>81</v>
      </c>
      <c r="B73" s="35" t="s">
        <v>213</v>
      </c>
      <c r="C73" s="13">
        <v>31.414392060000001</v>
      </c>
      <c r="D73" s="44" t="str">
        <f>IF($B73="N/A","N/A",IF(C73&gt;10,"No",IF(C73&lt;-10,"No","Yes")))</f>
        <v>N/A</v>
      </c>
      <c r="E73" s="13">
        <v>31.596203624000001</v>
      </c>
      <c r="F73" s="44" t="str">
        <f>IF($B73="N/A","N/A",IF(E73&gt;10,"No",IF(E73&lt;-10,"No","Yes")))</f>
        <v>N/A</v>
      </c>
      <c r="G73" s="13">
        <v>31.323517315</v>
      </c>
      <c r="H73" s="44" t="str">
        <f>IF($B73="N/A","N/A",IF(G73&gt;10,"No",IF(G73&lt;-10,"No","Yes")))</f>
        <v>N/A</v>
      </c>
      <c r="I73" s="12">
        <v>0.57879999999999998</v>
      </c>
      <c r="J73" s="12">
        <v>-0.86299999999999999</v>
      </c>
      <c r="K73" s="45" t="s">
        <v>739</v>
      </c>
      <c r="L73" s="9" t="str">
        <f t="shared" si="20"/>
        <v>Yes</v>
      </c>
    </row>
    <row r="74" spans="1:12" x14ac:dyDescent="0.2">
      <c r="A74" s="46" t="s">
        <v>121</v>
      </c>
      <c r="B74" s="35" t="s">
        <v>213</v>
      </c>
      <c r="C74" s="13">
        <v>0</v>
      </c>
      <c r="D74" s="44" t="str">
        <f>IF($B74="N/A","N/A",IF(C74&gt;10,"No",IF(C74&lt;-10,"No","Yes")))</f>
        <v>N/A</v>
      </c>
      <c r="E74" s="13">
        <v>0</v>
      </c>
      <c r="F74" s="44" t="str">
        <f>IF($B74="N/A","N/A",IF(E74&gt;10,"No",IF(E74&lt;-10,"No","Yes")))</f>
        <v>N/A</v>
      </c>
      <c r="G74" s="13">
        <v>0</v>
      </c>
      <c r="H74" s="44" t="str">
        <f>IF($B74="N/A","N/A",IF(G74&gt;10,"No",IF(G74&lt;-10,"No","Yes")))</f>
        <v>N/A</v>
      </c>
      <c r="I74" s="12" t="s">
        <v>1747</v>
      </c>
      <c r="J74" s="12" t="s">
        <v>1747</v>
      </c>
      <c r="K74" s="45" t="s">
        <v>739</v>
      </c>
      <c r="L74" s="9" t="str">
        <f t="shared" si="20"/>
        <v>N/A</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1747</v>
      </c>
      <c r="J75" s="12" t="s">
        <v>1747</v>
      </c>
      <c r="K75" s="45" t="s">
        <v>739</v>
      </c>
      <c r="L75" s="9" t="str">
        <f t="shared" si="20"/>
        <v>N/A</v>
      </c>
    </row>
    <row r="76" spans="1:12" x14ac:dyDescent="0.2">
      <c r="A76" s="46" t="s">
        <v>195</v>
      </c>
      <c r="B76" s="35" t="s">
        <v>213</v>
      </c>
      <c r="C76" s="13">
        <v>98.384950984</v>
      </c>
      <c r="D76" s="44" t="str">
        <f t="shared" ref="D76:D98" si="34">IF($B76="N/A","N/A",IF(C76&gt;10,"No",IF(C76&lt;-10,"No","Yes")))</f>
        <v>N/A</v>
      </c>
      <c r="E76" s="13">
        <v>98.552421261000006</v>
      </c>
      <c r="F76" s="44" t="str">
        <f t="shared" ref="F76:F98" si="35">IF($B76="N/A","N/A",IF(E76&gt;10,"No",IF(E76&lt;-10,"No","Yes")))</f>
        <v>N/A</v>
      </c>
      <c r="G76" s="13">
        <v>98.636062713000001</v>
      </c>
      <c r="H76" s="44" t="str">
        <f t="shared" ref="H76:H98" si="36">IF($B76="N/A","N/A",IF(G76&gt;10,"No",IF(G76&lt;-10,"No","Yes")))</f>
        <v>N/A</v>
      </c>
      <c r="I76" s="12">
        <v>0.17019999999999999</v>
      </c>
      <c r="J76" s="12">
        <v>8.4900000000000003E-2</v>
      </c>
      <c r="K76" s="45" t="s">
        <v>739</v>
      </c>
      <c r="L76" s="9" t="str">
        <f>IF(J76="Div by 0", "N/A", IF(OR(J76="N/A",K76="N/A"),"N/A", IF(J76&gt;VALUE(MID(K76,1,2)), "No", IF(J76&lt;-1*VALUE(MID(K76,1,2)), "No", "Yes"))))</f>
        <v>Yes</v>
      </c>
    </row>
    <row r="77" spans="1:12" x14ac:dyDescent="0.2">
      <c r="A77" s="46" t="s">
        <v>196</v>
      </c>
      <c r="B77" s="35" t="s">
        <v>213</v>
      </c>
      <c r="C77" s="13">
        <v>0</v>
      </c>
      <c r="D77" s="44" t="str">
        <f t="shared" si="34"/>
        <v>N/A</v>
      </c>
      <c r="E77" s="13">
        <v>0</v>
      </c>
      <c r="F77" s="44" t="str">
        <f t="shared" si="35"/>
        <v>N/A</v>
      </c>
      <c r="G77" s="13">
        <v>0</v>
      </c>
      <c r="H77" s="44" t="str">
        <f t="shared" si="36"/>
        <v>N/A</v>
      </c>
      <c r="I77" s="12" t="s">
        <v>1747</v>
      </c>
      <c r="J77" s="12" t="s">
        <v>1747</v>
      </c>
      <c r="K77" s="45" t="s">
        <v>739</v>
      </c>
      <c r="L77" s="9" t="str">
        <f t="shared" ref="L77:L81" si="37">IF(J77="Div by 0", "N/A", IF(OR(J77="N/A",K77="N/A"),"N/A", IF(J77&gt;VALUE(MID(K77,1,2)), "No", IF(J77&lt;-1*VALUE(MID(K77,1,2)), "No", "Yes"))))</f>
        <v>N/A</v>
      </c>
    </row>
    <row r="78" spans="1:12" x14ac:dyDescent="0.2">
      <c r="A78" s="46" t="s">
        <v>197</v>
      </c>
      <c r="B78" s="35" t="s">
        <v>213</v>
      </c>
      <c r="C78" s="13">
        <v>0</v>
      </c>
      <c r="D78" s="44" t="str">
        <f t="shared" si="34"/>
        <v>N/A</v>
      </c>
      <c r="E78" s="13">
        <v>0</v>
      </c>
      <c r="F78" s="44" t="str">
        <f t="shared" si="35"/>
        <v>N/A</v>
      </c>
      <c r="G78" s="13">
        <v>0</v>
      </c>
      <c r="H78" s="44" t="str">
        <f t="shared" si="36"/>
        <v>N/A</v>
      </c>
      <c r="I78" s="12" t="s">
        <v>1747</v>
      </c>
      <c r="J78" s="12" t="s">
        <v>1747</v>
      </c>
      <c r="K78" s="45" t="s">
        <v>739</v>
      </c>
      <c r="L78" s="9" t="str">
        <f t="shared" si="37"/>
        <v>N/A</v>
      </c>
    </row>
    <row r="79" spans="1:12" x14ac:dyDescent="0.2">
      <c r="A79" s="46" t="s">
        <v>198</v>
      </c>
      <c r="B79" s="35" t="s">
        <v>213</v>
      </c>
      <c r="C79" s="13">
        <v>95.884332924999995</v>
      </c>
      <c r="D79" s="44" t="str">
        <f t="shared" si="34"/>
        <v>N/A</v>
      </c>
      <c r="E79" s="13">
        <v>96.494907130000001</v>
      </c>
      <c r="F79" s="44" t="str">
        <f t="shared" si="35"/>
        <v>N/A</v>
      </c>
      <c r="G79" s="13">
        <v>95.937949783999997</v>
      </c>
      <c r="H79" s="44" t="str">
        <f t="shared" si="36"/>
        <v>N/A</v>
      </c>
      <c r="I79" s="12">
        <v>0.63680000000000003</v>
      </c>
      <c r="J79" s="12">
        <v>-0.57699999999999996</v>
      </c>
      <c r="K79" s="45" t="s">
        <v>739</v>
      </c>
      <c r="L79" s="9" t="str">
        <f t="shared" si="37"/>
        <v>Yes</v>
      </c>
    </row>
    <row r="80" spans="1:12" x14ac:dyDescent="0.2">
      <c r="A80" s="46" t="s">
        <v>199</v>
      </c>
      <c r="B80" s="35" t="s">
        <v>213</v>
      </c>
      <c r="C80" s="13">
        <v>0</v>
      </c>
      <c r="D80" s="44" t="str">
        <f t="shared" si="34"/>
        <v>N/A</v>
      </c>
      <c r="E80" s="13">
        <v>0</v>
      </c>
      <c r="F80" s="44" t="str">
        <f t="shared" si="35"/>
        <v>N/A</v>
      </c>
      <c r="G80" s="13">
        <v>0</v>
      </c>
      <c r="H80" s="44" t="str">
        <f t="shared" si="36"/>
        <v>N/A</v>
      </c>
      <c r="I80" s="12" t="s">
        <v>1747</v>
      </c>
      <c r="J80" s="12" t="s">
        <v>1747</v>
      </c>
      <c r="K80" s="45" t="s">
        <v>739</v>
      </c>
      <c r="L80" s="9" t="str">
        <f t="shared" si="37"/>
        <v>N/A</v>
      </c>
    </row>
    <row r="81" spans="1:12" x14ac:dyDescent="0.2">
      <c r="A81" s="46" t="s">
        <v>200</v>
      </c>
      <c r="B81" s="48" t="s">
        <v>213</v>
      </c>
      <c r="C81" s="13">
        <v>0</v>
      </c>
      <c r="D81" s="44" t="str">
        <f t="shared" si="34"/>
        <v>N/A</v>
      </c>
      <c r="E81" s="13">
        <v>0</v>
      </c>
      <c r="F81" s="44" t="str">
        <f t="shared" si="35"/>
        <v>N/A</v>
      </c>
      <c r="G81" s="13">
        <v>0</v>
      </c>
      <c r="H81" s="44" t="str">
        <f t="shared" si="36"/>
        <v>N/A</v>
      </c>
      <c r="I81" s="12" t="s">
        <v>1747</v>
      </c>
      <c r="J81" s="12" t="s">
        <v>1747</v>
      </c>
      <c r="K81" s="48" t="s">
        <v>739</v>
      </c>
      <c r="L81" s="9" t="str">
        <f t="shared" si="37"/>
        <v>N/A</v>
      </c>
    </row>
    <row r="82" spans="1:12" x14ac:dyDescent="0.2">
      <c r="A82" s="46" t="s">
        <v>73</v>
      </c>
      <c r="B82" s="35" t="s">
        <v>213</v>
      </c>
      <c r="C82" s="36">
        <v>863946</v>
      </c>
      <c r="D82" s="44" t="str">
        <f t="shared" si="34"/>
        <v>N/A</v>
      </c>
      <c r="E82" s="36">
        <v>935875</v>
      </c>
      <c r="F82" s="44" t="str">
        <f t="shared" si="35"/>
        <v>N/A</v>
      </c>
      <c r="G82" s="36">
        <v>982987</v>
      </c>
      <c r="H82" s="44" t="str">
        <f t="shared" si="36"/>
        <v>N/A</v>
      </c>
      <c r="I82" s="12">
        <v>8.3260000000000005</v>
      </c>
      <c r="J82" s="12">
        <v>5.0339999999999998</v>
      </c>
      <c r="K82" s="45" t="s">
        <v>739</v>
      </c>
      <c r="L82" s="9" t="str">
        <f t="shared" si="20"/>
        <v>Yes</v>
      </c>
    </row>
    <row r="83" spans="1:12" x14ac:dyDescent="0.2">
      <c r="A83" s="46" t="s">
        <v>1269</v>
      </c>
      <c r="B83" s="35" t="s">
        <v>213</v>
      </c>
      <c r="C83" s="8">
        <v>83.165383022</v>
      </c>
      <c r="D83" s="44" t="str">
        <f t="shared" si="34"/>
        <v>N/A</v>
      </c>
      <c r="E83" s="8">
        <v>84.737491652000003</v>
      </c>
      <c r="F83" s="44" t="str">
        <f t="shared" si="35"/>
        <v>N/A</v>
      </c>
      <c r="G83" s="8">
        <v>85.352603849000005</v>
      </c>
      <c r="H83" s="44" t="str">
        <f t="shared" si="36"/>
        <v>N/A</v>
      </c>
      <c r="I83" s="12">
        <v>1.89</v>
      </c>
      <c r="J83" s="12">
        <v>0.72589999999999999</v>
      </c>
      <c r="K83" s="45" t="s">
        <v>739</v>
      </c>
      <c r="L83" s="9" t="str">
        <f t="shared" si="20"/>
        <v>Yes</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1747</v>
      </c>
      <c r="J85" s="12" t="s">
        <v>1747</v>
      </c>
      <c r="K85" s="45" t="s">
        <v>739</v>
      </c>
      <c r="L85" s="9" t="str">
        <f t="shared" si="20"/>
        <v>N/A</v>
      </c>
    </row>
    <row r="86" spans="1:12" x14ac:dyDescent="0.2">
      <c r="A86" s="46" t="s">
        <v>1272</v>
      </c>
      <c r="B86" s="35" t="s">
        <v>213</v>
      </c>
      <c r="C86" s="8">
        <v>0</v>
      </c>
      <c r="D86" s="44" t="str">
        <f t="shared" si="34"/>
        <v>N/A</v>
      </c>
      <c r="E86" s="8">
        <v>0</v>
      </c>
      <c r="F86" s="44" t="str">
        <f t="shared" si="35"/>
        <v>N/A</v>
      </c>
      <c r="G86" s="8">
        <v>0</v>
      </c>
      <c r="H86" s="44" t="str">
        <f t="shared" si="36"/>
        <v>N/A</v>
      </c>
      <c r="I86" s="12" t="s">
        <v>1747</v>
      </c>
      <c r="J86" s="12" t="s">
        <v>1747</v>
      </c>
      <c r="K86" s="45" t="s">
        <v>739</v>
      </c>
      <c r="L86" s="9" t="str">
        <f t="shared" si="20"/>
        <v>N/A</v>
      </c>
    </row>
    <row r="87" spans="1:12" x14ac:dyDescent="0.2">
      <c r="A87" s="46" t="s">
        <v>1273</v>
      </c>
      <c r="B87" s="35" t="s">
        <v>213</v>
      </c>
      <c r="C87" s="8">
        <v>1.6667708400000002E-2</v>
      </c>
      <c r="D87" s="44" t="str">
        <f t="shared" si="34"/>
        <v>N/A</v>
      </c>
      <c r="E87" s="8">
        <v>1.5600374E-2</v>
      </c>
      <c r="F87" s="44" t="str">
        <f t="shared" si="35"/>
        <v>N/A</v>
      </c>
      <c r="G87" s="8">
        <v>1.44457658E-2</v>
      </c>
      <c r="H87" s="44" t="str">
        <f t="shared" si="36"/>
        <v>N/A</v>
      </c>
      <c r="I87" s="12">
        <v>-6.4</v>
      </c>
      <c r="J87" s="12">
        <v>-7.4</v>
      </c>
      <c r="K87" s="45" t="s">
        <v>739</v>
      </c>
      <c r="L87" s="9" t="str">
        <f t="shared" si="20"/>
        <v>Yes</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1747</v>
      </c>
      <c r="J97" s="12" t="s">
        <v>1747</v>
      </c>
      <c r="K97" s="45" t="s">
        <v>739</v>
      </c>
      <c r="L97" s="9" t="str">
        <f t="shared" si="20"/>
        <v>N/A</v>
      </c>
    </row>
    <row r="98" spans="1:12" x14ac:dyDescent="0.2">
      <c r="A98" s="46" t="s">
        <v>1284</v>
      </c>
      <c r="B98" s="35" t="s">
        <v>213</v>
      </c>
      <c r="C98" s="8">
        <v>16.81794927</v>
      </c>
      <c r="D98" s="44" t="str">
        <f t="shared" si="34"/>
        <v>N/A</v>
      </c>
      <c r="E98" s="8">
        <v>15.246907974000001</v>
      </c>
      <c r="F98" s="44" t="str">
        <f t="shared" si="35"/>
        <v>N/A</v>
      </c>
      <c r="G98" s="8">
        <v>14.632950384999999</v>
      </c>
      <c r="H98" s="44" t="str">
        <f t="shared" si="36"/>
        <v>N/A</v>
      </c>
      <c r="I98" s="12">
        <v>-9.34</v>
      </c>
      <c r="J98" s="12">
        <v>-4.03</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2631896518</v>
      </c>
      <c r="D100" s="44" t="str">
        <f>IF($B100="N/A","N/A",IF(C100&gt;10,"No",IF(C100&lt;-10,"No","Yes")))</f>
        <v>N/A</v>
      </c>
      <c r="E100" s="47">
        <v>2681426123</v>
      </c>
      <c r="F100" s="44" t="str">
        <f>IF($B100="N/A","N/A",IF(E100&gt;10,"No",IF(E100&lt;-10,"No","Yes")))</f>
        <v>N/A</v>
      </c>
      <c r="G100" s="47">
        <v>2676324761</v>
      </c>
      <c r="H100" s="44" t="str">
        <f>IF($B100="N/A","N/A",IF(G100&gt;10,"No",IF(G100&lt;-10,"No","Yes")))</f>
        <v>N/A</v>
      </c>
      <c r="I100" s="12">
        <v>1.8819999999999999</v>
      </c>
      <c r="J100" s="12">
        <v>-0.19</v>
      </c>
      <c r="K100" s="45" t="s">
        <v>739</v>
      </c>
      <c r="L100" s="9" t="str">
        <f t="shared" ref="L100:L111" si="38">IF(J100="Div by 0", "N/A", IF(K100="N/A","N/A", IF(J100&gt;VALUE(MID(K100,1,2)), "No", IF(J100&lt;-1*VALUE(MID(K100,1,2)), "No", "Yes"))))</f>
        <v>Yes</v>
      </c>
    </row>
    <row r="101" spans="1:12" x14ac:dyDescent="0.2">
      <c r="A101" s="46" t="s">
        <v>455</v>
      </c>
      <c r="B101" s="35" t="s">
        <v>213</v>
      </c>
      <c r="C101" s="47">
        <v>2631896518</v>
      </c>
      <c r="D101" s="44" t="str">
        <f>IF($B101="N/A","N/A",IF(C101&gt;10,"No",IF(C101&lt;-10,"No","Yes")))</f>
        <v>N/A</v>
      </c>
      <c r="E101" s="47">
        <v>2681426123</v>
      </c>
      <c r="F101" s="44" t="str">
        <f>IF($B101="N/A","N/A",IF(E101&gt;10,"No",IF(E101&lt;-10,"No","Yes")))</f>
        <v>N/A</v>
      </c>
      <c r="G101" s="47">
        <v>2676324761</v>
      </c>
      <c r="H101" s="44" t="str">
        <f>IF($B101="N/A","N/A",IF(G101&gt;10,"No",IF(G101&lt;-10,"No","Yes")))</f>
        <v>N/A</v>
      </c>
      <c r="I101" s="12">
        <v>1.8819999999999999</v>
      </c>
      <c r="J101" s="12">
        <v>-0.19</v>
      </c>
      <c r="K101" s="45" t="s">
        <v>739</v>
      </c>
      <c r="L101" s="9" t="str">
        <f t="shared" si="38"/>
        <v>Yes</v>
      </c>
    </row>
    <row r="102" spans="1:12" x14ac:dyDescent="0.2">
      <c r="A102" s="46" t="s">
        <v>456</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1747</v>
      </c>
      <c r="J102" s="12" t="s">
        <v>1747</v>
      </c>
      <c r="K102" s="45" t="s">
        <v>739</v>
      </c>
      <c r="L102" s="9" t="str">
        <f t="shared" si="38"/>
        <v>N/A</v>
      </c>
    </row>
    <row r="103" spans="1:12" x14ac:dyDescent="0.2">
      <c r="A103" s="46" t="s">
        <v>457</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1747</v>
      </c>
      <c r="J103" s="12" t="s">
        <v>1747</v>
      </c>
      <c r="K103" s="45" t="s">
        <v>739</v>
      </c>
      <c r="L103" s="9" t="str">
        <f t="shared" si="38"/>
        <v>N/A</v>
      </c>
    </row>
    <row r="104" spans="1:12" x14ac:dyDescent="0.2">
      <c r="A104" s="46" t="s">
        <v>108</v>
      </c>
      <c r="B104" s="61" t="s">
        <v>295</v>
      </c>
      <c r="C104" s="8">
        <v>0.9147241747</v>
      </c>
      <c r="D104" s="44" t="str">
        <f>IF($B104="N/A","N/A",IF(C104&gt;2,"No",IF(C104&lt;0.9,"No","Yes")))</f>
        <v>Yes</v>
      </c>
      <c r="E104" s="8">
        <v>0.82917161240000004</v>
      </c>
      <c r="F104" s="44" t="str">
        <f>IF($B104="N/A","N/A",IF(E104&gt;2,"No",IF(E104&lt;0.9,"No","Yes")))</f>
        <v>No</v>
      </c>
      <c r="G104" s="8">
        <v>0.81772506690000002</v>
      </c>
      <c r="H104" s="44" t="str">
        <f>IF($B104="N/A","N/A",IF(G104&gt;2,"No",IF(G104&lt;0.9,"No","Yes")))</f>
        <v>No</v>
      </c>
      <c r="I104" s="12">
        <v>-9.35</v>
      </c>
      <c r="J104" s="12">
        <v>-1.38</v>
      </c>
      <c r="K104" s="45" t="s">
        <v>739</v>
      </c>
      <c r="L104" s="9" t="str">
        <f t="shared" si="38"/>
        <v>Yes</v>
      </c>
    </row>
    <row r="105" spans="1:12" x14ac:dyDescent="0.2">
      <c r="A105" s="46" t="s">
        <v>458</v>
      </c>
      <c r="B105" s="61" t="s">
        <v>295</v>
      </c>
      <c r="C105" s="8">
        <v>0.9147241747</v>
      </c>
      <c r="D105" s="44" t="str">
        <f>IF($B105="N/A","N/A",IF(C105&gt;2,"No",IF(C105&lt;0.9,"No","Yes")))</f>
        <v>Yes</v>
      </c>
      <c r="E105" s="8">
        <v>0.82917161240000004</v>
      </c>
      <c r="F105" s="44" t="str">
        <f>IF($B105="N/A","N/A",IF(E105&gt;2,"No",IF(E105&lt;0.9,"No","Yes")))</f>
        <v>No</v>
      </c>
      <c r="G105" s="8">
        <v>0.81772506690000002</v>
      </c>
      <c r="H105" s="44" t="str">
        <f>IF($B105="N/A","N/A",IF(G105&gt;2,"No",IF(G105&lt;0.9,"No","Yes")))</f>
        <v>No</v>
      </c>
      <c r="I105" s="12">
        <v>-9.35</v>
      </c>
      <c r="J105" s="12">
        <v>-1.38</v>
      </c>
      <c r="K105" s="45" t="s">
        <v>739</v>
      </c>
      <c r="L105" s="9" t="str">
        <f t="shared" si="38"/>
        <v>Yes</v>
      </c>
    </row>
    <row r="106" spans="1:12" x14ac:dyDescent="0.2">
      <c r="A106" s="46" t="s">
        <v>459</v>
      </c>
      <c r="B106" s="61" t="s">
        <v>295</v>
      </c>
      <c r="C106" s="8" t="s">
        <v>1747</v>
      </c>
      <c r="D106" s="44" t="str">
        <f>IF($B106="N/A","N/A",IF(C106&gt;2,"No",IF(C106&lt;0.9,"No","Yes")))</f>
        <v>No</v>
      </c>
      <c r="E106" s="8" t="s">
        <v>1747</v>
      </c>
      <c r="F106" s="44" t="str">
        <f>IF($B106="N/A","N/A",IF(E106&gt;2,"No",IF(E106&lt;0.9,"No","Yes")))</f>
        <v>No</v>
      </c>
      <c r="G106" s="8" t="s">
        <v>1747</v>
      </c>
      <c r="H106" s="44" t="str">
        <f>IF($B106="N/A","N/A",IF(G106&gt;2,"No",IF(G106&lt;0.9,"No","Yes")))</f>
        <v>No</v>
      </c>
      <c r="I106" s="12" t="s">
        <v>1747</v>
      </c>
      <c r="J106" s="12" t="s">
        <v>1747</v>
      </c>
      <c r="K106" s="45" t="s">
        <v>739</v>
      </c>
      <c r="L106" s="9" t="str">
        <f t="shared" si="38"/>
        <v>N/A</v>
      </c>
    </row>
    <row r="107" spans="1:12" x14ac:dyDescent="0.2">
      <c r="A107" s="46" t="s">
        <v>460</v>
      </c>
      <c r="B107" s="61" t="s">
        <v>295</v>
      </c>
      <c r="C107" s="8" t="s">
        <v>1747</v>
      </c>
      <c r="D107" s="44" t="str">
        <f>IF($B107="N/A","N/A",IF(C107&gt;2,"No",IF(C107&lt;0.9,"No","Yes")))</f>
        <v>No</v>
      </c>
      <c r="E107" s="8" t="s">
        <v>1747</v>
      </c>
      <c r="F107" s="44" t="str">
        <f>IF($B107="N/A","N/A",IF(E107&gt;2,"No",IF(E107&lt;0.9,"No","Yes")))</f>
        <v>No</v>
      </c>
      <c r="G107" s="8" t="s">
        <v>1747</v>
      </c>
      <c r="H107" s="44" t="str">
        <f>IF($B107="N/A","N/A",IF(G107&gt;2,"No",IF(G107&lt;0.9,"No","Yes")))</f>
        <v>No</v>
      </c>
      <c r="I107" s="12" t="s">
        <v>1747</v>
      </c>
      <c r="J107" s="12" t="s">
        <v>1747</v>
      </c>
      <c r="K107" s="45" t="s">
        <v>739</v>
      </c>
      <c r="L107" s="9" t="str">
        <f t="shared" si="38"/>
        <v>N/A</v>
      </c>
    </row>
    <row r="108" spans="1:12" x14ac:dyDescent="0.2">
      <c r="A108" s="46" t="s">
        <v>1286</v>
      </c>
      <c r="B108" s="35" t="s">
        <v>213</v>
      </c>
      <c r="C108" s="47">
        <v>305.70229418999998</v>
      </c>
      <c r="D108" s="44" t="str">
        <f>IF($B108="N/A","N/A",IF(C108&gt;10,"No",IF(C108&lt;-10,"No","Yes")))</f>
        <v>N/A</v>
      </c>
      <c r="E108" s="47">
        <v>281.21700976</v>
      </c>
      <c r="F108" s="44" t="str">
        <f>IF($B108="N/A","N/A",IF(E108&gt;10,"No",IF(E108&lt;-10,"No","Yes")))</f>
        <v>N/A</v>
      </c>
      <c r="G108" s="47">
        <v>264.98823797</v>
      </c>
      <c r="H108" s="44" t="str">
        <f>IF($B108="N/A","N/A",IF(G108&gt;10,"No",IF(G108&lt;-10,"No","Yes")))</f>
        <v>N/A</v>
      </c>
      <c r="I108" s="12">
        <v>-8.01</v>
      </c>
      <c r="J108" s="12">
        <v>-5.77</v>
      </c>
      <c r="K108" s="45" t="s">
        <v>739</v>
      </c>
      <c r="L108" s="9" t="str">
        <f t="shared" si="38"/>
        <v>Yes</v>
      </c>
    </row>
    <row r="109" spans="1:12" x14ac:dyDescent="0.2">
      <c r="A109" s="46" t="s">
        <v>1287</v>
      </c>
      <c r="B109" s="35" t="s">
        <v>213</v>
      </c>
      <c r="C109" s="47">
        <v>305.70229418999998</v>
      </c>
      <c r="D109" s="44" t="str">
        <f>IF($B109="N/A","N/A",IF(C109&gt;10,"No",IF(C109&lt;-10,"No","Yes")))</f>
        <v>N/A</v>
      </c>
      <c r="E109" s="47">
        <v>281.21700976</v>
      </c>
      <c r="F109" s="44" t="str">
        <f>IF($B109="N/A","N/A",IF(E109&gt;10,"No",IF(E109&lt;-10,"No","Yes")))</f>
        <v>N/A</v>
      </c>
      <c r="G109" s="47">
        <v>264.98823797</v>
      </c>
      <c r="H109" s="44" t="str">
        <f>IF($B109="N/A","N/A",IF(G109&gt;10,"No",IF(G109&lt;-10,"No","Yes")))</f>
        <v>N/A</v>
      </c>
      <c r="I109" s="12">
        <v>-8.01</v>
      </c>
      <c r="J109" s="12">
        <v>-5.77</v>
      </c>
      <c r="K109" s="45" t="s">
        <v>739</v>
      </c>
      <c r="L109" s="9" t="str">
        <f t="shared" si="38"/>
        <v>Yes</v>
      </c>
    </row>
    <row r="110" spans="1:12" x14ac:dyDescent="0.2">
      <c r="A110" s="46" t="s">
        <v>1288</v>
      </c>
      <c r="B110" s="35" t="s">
        <v>213</v>
      </c>
      <c r="C110" s="47" t="s">
        <v>1747</v>
      </c>
      <c r="D110" s="44" t="str">
        <f>IF($B110="N/A","N/A",IF(C110&gt;10,"No",IF(C110&lt;-10,"No","Yes")))</f>
        <v>N/A</v>
      </c>
      <c r="E110" s="47" t="s">
        <v>1747</v>
      </c>
      <c r="F110" s="44" t="str">
        <f>IF($B110="N/A","N/A",IF(E110&gt;10,"No",IF(E110&lt;-10,"No","Yes")))</f>
        <v>N/A</v>
      </c>
      <c r="G110" s="47" t="s">
        <v>1747</v>
      </c>
      <c r="H110" s="44" t="str">
        <f>IF($B110="N/A","N/A",IF(G110&gt;10,"No",IF(G110&lt;-10,"No","Yes")))</f>
        <v>N/A</v>
      </c>
      <c r="I110" s="12" t="s">
        <v>1747</v>
      </c>
      <c r="J110" s="12" t="s">
        <v>1747</v>
      </c>
      <c r="K110" s="45" t="s">
        <v>739</v>
      </c>
      <c r="L110" s="9" t="str">
        <f t="shared" si="38"/>
        <v>N/A</v>
      </c>
    </row>
    <row r="111" spans="1:12" x14ac:dyDescent="0.2">
      <c r="A111" s="46" t="s">
        <v>1289</v>
      </c>
      <c r="B111" s="35" t="s">
        <v>213</v>
      </c>
      <c r="C111" s="47" t="s">
        <v>1747</v>
      </c>
      <c r="D111" s="44" t="str">
        <f>IF($B111="N/A","N/A",IF(C111&gt;10,"No",IF(C111&lt;-10,"No","Yes")))</f>
        <v>N/A</v>
      </c>
      <c r="E111" s="47" t="s">
        <v>1747</v>
      </c>
      <c r="F111" s="44" t="str">
        <f>IF($B111="N/A","N/A",IF(E111&gt;10,"No",IF(E111&lt;-10,"No","Yes")))</f>
        <v>N/A</v>
      </c>
      <c r="G111" s="47" t="s">
        <v>1747</v>
      </c>
      <c r="H111" s="44" t="str">
        <f>IF($B111="N/A","N/A",IF(G111&gt;10,"No",IF(G111&lt;-10,"No","Yes")))</f>
        <v>N/A</v>
      </c>
      <c r="I111" s="12" t="s">
        <v>1747</v>
      </c>
      <c r="J111" s="12" t="s">
        <v>1747</v>
      </c>
      <c r="K111" s="45" t="s">
        <v>739</v>
      </c>
      <c r="L111" s="9" t="str">
        <f t="shared" si="38"/>
        <v>N/A</v>
      </c>
    </row>
    <row r="112" spans="1:12" x14ac:dyDescent="0.2">
      <c r="A112" s="46" t="s">
        <v>325</v>
      </c>
      <c r="B112" s="48" t="s">
        <v>296</v>
      </c>
      <c r="C112" s="8">
        <v>91.662018025999998</v>
      </c>
      <c r="D112" s="44" t="str">
        <f>IF(OR($B112="N/A",$C112="N/A"),"N/A",IF(C112&gt;98,"Yes","No"))</f>
        <v>No</v>
      </c>
      <c r="E112" s="8">
        <v>90.359386505000003</v>
      </c>
      <c r="F112" s="44" t="str">
        <f>IF(OR($B112="N/A",$E112="N/A"),"N/A",IF(E112&gt;98,"Yes","No"))</f>
        <v>No</v>
      </c>
      <c r="G112" s="8">
        <v>89.572013639000005</v>
      </c>
      <c r="H112" s="44" t="str">
        <f t="shared" ref="H112:H115" si="39">IF($B112="N/A","N/A",IF(G112&gt;98,"Yes","No"))</f>
        <v>No</v>
      </c>
      <c r="I112" s="12">
        <v>-1.42</v>
      </c>
      <c r="J112" s="12">
        <v>-0.871</v>
      </c>
      <c r="K112" s="45" t="s">
        <v>739</v>
      </c>
      <c r="L112" s="9" t="str">
        <f>IF(J112="Div by 0", "N/A", IF(OR(J112="N/A",K112="N/A"),"N/A", IF(J112&gt;VALUE(MID(K112,1,2)), "No", IF(J112&lt;-1*VALUE(MID(K112,1,2)), "No", "Yes"))))</f>
        <v>Yes</v>
      </c>
    </row>
    <row r="113" spans="1:12" x14ac:dyDescent="0.2">
      <c r="A113" s="46" t="s">
        <v>461</v>
      </c>
      <c r="B113" s="48" t="s">
        <v>296</v>
      </c>
      <c r="C113" s="8">
        <v>91.662018025999998</v>
      </c>
      <c r="D113" s="44" t="str">
        <f t="shared" ref="D113:D115" si="40">IF(OR($B113="N/A",$C113="N/A"),"N/A",IF(C113&gt;98,"Yes","No"))</f>
        <v>No</v>
      </c>
      <c r="E113" s="8">
        <v>90.359386505000003</v>
      </c>
      <c r="F113" s="44" t="str">
        <f t="shared" ref="F113:F115" si="41">IF(OR($B113="N/A",$E113="N/A"),"N/A",IF(E113&gt;98,"Yes","No"))</f>
        <v>No</v>
      </c>
      <c r="G113" s="8">
        <v>89.572013639000005</v>
      </c>
      <c r="H113" s="44" t="str">
        <f t="shared" si="39"/>
        <v>No</v>
      </c>
      <c r="I113" s="12">
        <v>-1.42</v>
      </c>
      <c r="J113" s="12">
        <v>-0.871</v>
      </c>
      <c r="K113" s="45" t="s">
        <v>739</v>
      </c>
      <c r="L113" s="9" t="str">
        <f t="shared" ref="L113:L115" si="42">IF(J113="Div by 0", "N/A", IF(OR(J113="N/A",K113="N/A"),"N/A", IF(J113&gt;VALUE(MID(K113,1,2)), "No", IF(J113&lt;-1*VALUE(MID(K113,1,2)), "No", "Yes"))))</f>
        <v>Yes</v>
      </c>
    </row>
    <row r="114" spans="1:12" x14ac:dyDescent="0.2">
      <c r="A114" s="46" t="s">
        <v>462</v>
      </c>
      <c r="B114" s="48" t="s">
        <v>296</v>
      </c>
      <c r="C114" s="8" t="s">
        <v>1747</v>
      </c>
      <c r="D114" s="44" t="str">
        <f t="shared" si="40"/>
        <v>Yes</v>
      </c>
      <c r="E114" s="8" t="s">
        <v>1747</v>
      </c>
      <c r="F114" s="44" t="str">
        <f t="shared" si="41"/>
        <v>Yes</v>
      </c>
      <c r="G114" s="8" t="s">
        <v>1747</v>
      </c>
      <c r="H114" s="44" t="str">
        <f t="shared" si="39"/>
        <v>Yes</v>
      </c>
      <c r="I114" s="12" t="s">
        <v>1747</v>
      </c>
      <c r="J114" s="12" t="s">
        <v>1747</v>
      </c>
      <c r="K114" s="45" t="s">
        <v>739</v>
      </c>
      <c r="L114" s="9" t="str">
        <f t="shared" si="42"/>
        <v>N/A</v>
      </c>
    </row>
    <row r="115" spans="1:12" x14ac:dyDescent="0.2">
      <c r="A115" s="46" t="s">
        <v>463</v>
      </c>
      <c r="B115" s="48" t="s">
        <v>296</v>
      </c>
      <c r="C115" s="8" t="s">
        <v>1747</v>
      </c>
      <c r="D115" s="44" t="str">
        <f t="shared" si="40"/>
        <v>Yes</v>
      </c>
      <c r="E115" s="8" t="s">
        <v>1747</v>
      </c>
      <c r="F115" s="44" t="str">
        <f t="shared" si="41"/>
        <v>Yes</v>
      </c>
      <c r="G115" s="8" t="s">
        <v>1747</v>
      </c>
      <c r="H115" s="44" t="str">
        <f t="shared" si="39"/>
        <v>Yes</v>
      </c>
      <c r="I115" s="12" t="s">
        <v>1747</v>
      </c>
      <c r="J115" s="12" t="s">
        <v>1747</v>
      </c>
      <c r="K115" s="45" t="s">
        <v>739</v>
      </c>
      <c r="L115" s="9" t="str">
        <f t="shared" si="42"/>
        <v>N/A</v>
      </c>
    </row>
    <row r="116" spans="1:12" x14ac:dyDescent="0.2">
      <c r="A116" s="3" t="s">
        <v>464</v>
      </c>
      <c r="B116" s="48" t="s">
        <v>213</v>
      </c>
      <c r="C116" s="50">
        <v>892734</v>
      </c>
      <c r="D116" s="44" t="str">
        <f>IF($B116="N/A","N/A",IF(C116&gt;10,"No",IF(C116&lt;-10,"No","Yes")))</f>
        <v>N/A</v>
      </c>
      <c r="E116" s="50">
        <v>968289</v>
      </c>
      <c r="F116" s="44" t="str">
        <f>IF($B116="N/A","N/A",IF(E116&gt;10,"No",IF(E116&lt;-10,"No","Yes")))</f>
        <v>N/A</v>
      </c>
      <c r="G116" s="50">
        <v>1017953</v>
      </c>
      <c r="H116" s="44" t="str">
        <f>IF($B116="N/A","N/A",IF(G116&gt;10,"No",IF(G116&lt;-10,"No","Yes")))</f>
        <v>N/A</v>
      </c>
      <c r="I116" s="12">
        <v>8.4629999999999992</v>
      </c>
      <c r="J116" s="12">
        <v>5.1289999999999996</v>
      </c>
      <c r="K116" s="48" t="s">
        <v>739</v>
      </c>
      <c r="L116" s="9" t="str">
        <f>IF(J116="Div by 0", "N/A", IF(OR(J116="N/A",K116="N/A"),"N/A", IF(J116&gt;VALUE(MID(K116,1,2)), "No", IF(J116&lt;-1*VALUE(MID(K116,1,2)), "No", "Yes"))))</f>
        <v>Yes</v>
      </c>
    </row>
    <row r="117" spans="1:12" x14ac:dyDescent="0.2">
      <c r="A117" s="3" t="s">
        <v>211</v>
      </c>
      <c r="B117" s="48" t="s">
        <v>213</v>
      </c>
      <c r="C117" s="8">
        <v>82.158739333</v>
      </c>
      <c r="D117" s="44" t="str">
        <f>IF($B117="N/A","N/A",IF(C117&gt;10,"No",IF(C117&lt;-10,"No","Yes")))</f>
        <v>N/A</v>
      </c>
      <c r="E117" s="8">
        <v>82.896841749000004</v>
      </c>
      <c r="F117" s="44" t="str">
        <f>IF($B117="N/A","N/A",IF(E117&gt;10,"No",IF(E117&lt;-10,"No","Yes")))</f>
        <v>N/A</v>
      </c>
      <c r="G117" s="8">
        <v>82.879759675000003</v>
      </c>
      <c r="H117" s="44" t="str">
        <f>IF($B117="N/A","N/A",IF(G117&gt;10,"No",IF(G117&lt;-10,"No","Yes")))</f>
        <v>N/A</v>
      </c>
      <c r="I117" s="12">
        <v>0.89839999999999998</v>
      </c>
      <c r="J117" s="12">
        <v>-2.1000000000000001E-2</v>
      </c>
      <c r="K117" s="48" t="s">
        <v>739</v>
      </c>
      <c r="L117" s="9" t="str">
        <f>IF(J117="Div by 0", "N/A", IF(OR(J117="N/A",K117="N/A"),"N/A", IF(J117&gt;VALUE(MID(K117,1,2)), "No", IF(J117&lt;-1*VALUE(MID(K117,1,2)), "No", "Yes"))))</f>
        <v>Yes</v>
      </c>
    </row>
    <row r="118" spans="1:12" x14ac:dyDescent="0.2">
      <c r="A118" s="4" t="s">
        <v>1628</v>
      </c>
      <c r="B118" s="48" t="s">
        <v>213</v>
      </c>
      <c r="C118" s="14">
        <v>0</v>
      </c>
      <c r="D118" s="11" t="str">
        <f>IF($B118="N/A","N/A",IF(C118&gt;10,"No",IF(C118&lt;-10,"No","Yes")))</f>
        <v>N/A</v>
      </c>
      <c r="E118" s="14">
        <v>0</v>
      </c>
      <c r="F118" s="11" t="str">
        <f>IF($B118="N/A","N/A",IF(E118&gt;10,"No",IF(E118&lt;-10,"No","Yes")))</f>
        <v>N/A</v>
      </c>
      <c r="G118" s="14">
        <v>0</v>
      </c>
      <c r="H118" s="11" t="str">
        <f>IF($B118="N/A","N/A",IF(G118&gt;10,"No",IF(G118&lt;-10,"No","Yes")))</f>
        <v>N/A</v>
      </c>
      <c r="I118" s="57" t="s">
        <v>1747</v>
      </c>
      <c r="J118" s="57" t="s">
        <v>1747</v>
      </c>
      <c r="K118" s="48" t="s">
        <v>739</v>
      </c>
      <c r="L118" s="9" t="str">
        <f>IF(J118="Div by 0", "N/A", IF(K118="N/A","N/A", IF(J118&gt;VALUE(MID(K118,1,2)), "No", IF(J118&lt;-1*VALUE(MID(K118,1,2)), "No", "Yes"))))</f>
        <v>N/A</v>
      </c>
    </row>
    <row r="119" spans="1:12" x14ac:dyDescent="0.2">
      <c r="A119" s="4" t="s">
        <v>1629</v>
      </c>
      <c r="B119" s="48" t="s">
        <v>213</v>
      </c>
      <c r="C119" s="14">
        <v>0</v>
      </c>
      <c r="D119" s="11" t="str">
        <f>IF($B119="N/A","N/A",IF(C119&gt;10,"No",IF(C119&lt;-10,"No","Yes")))</f>
        <v>N/A</v>
      </c>
      <c r="E119" s="14">
        <v>0</v>
      </c>
      <c r="F119" s="11" t="str">
        <f>IF($B119="N/A","N/A",IF(E119&gt;10,"No",IF(E119&lt;-10,"No","Yes")))</f>
        <v>N/A</v>
      </c>
      <c r="G119" s="14">
        <v>0</v>
      </c>
      <c r="H119" s="11" t="str">
        <f>IF($B119="N/A","N/A",IF(G119&gt;10,"No",IF(G119&lt;-10,"No","Yes")))</f>
        <v>N/A</v>
      </c>
      <c r="I119" s="57" t="s">
        <v>1747</v>
      </c>
      <c r="J119" s="57" t="s">
        <v>1747</v>
      </c>
      <c r="K119" s="48" t="s">
        <v>739</v>
      </c>
      <c r="L119" s="9" t="str">
        <f>IF(J119="Div by 0", "N/A", IF(K119="N/A","N/A", IF(J119&gt;VALUE(MID(K119,1,2)), "No", IF(J119&lt;-1*VALUE(MID(K119,1,2)), "No", "Yes"))))</f>
        <v>N/A</v>
      </c>
    </row>
    <row r="120" spans="1:12" x14ac:dyDescent="0.2">
      <c r="A120" s="4" t="s">
        <v>1630</v>
      </c>
      <c r="B120" s="48" t="s">
        <v>213</v>
      </c>
      <c r="C120" s="1">
        <v>0</v>
      </c>
      <c r="D120" s="11" t="str">
        <f>IF($B120="N/A","N/A",IF(C120&gt;10,"No",IF(C120&lt;-10,"No","Yes")))</f>
        <v>N/A</v>
      </c>
      <c r="E120" s="1">
        <v>0</v>
      </c>
      <c r="F120" s="11" t="str">
        <f>IF($B120="N/A","N/A",IF(E120&gt;10,"No",IF(E120&lt;-10,"No","Yes")))</f>
        <v>N/A</v>
      </c>
      <c r="G120" s="1">
        <v>0</v>
      </c>
      <c r="H120" s="11" t="str">
        <f>IF($B120="N/A","N/A",IF(G120&gt;10,"No",IF(G120&lt;-10,"No","Yes")))</f>
        <v>N/A</v>
      </c>
      <c r="I120" s="57" t="s">
        <v>1747</v>
      </c>
      <c r="J120" s="57" t="s">
        <v>1747</v>
      </c>
      <c r="K120" s="48"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7" t="s">
        <v>1747</v>
      </c>
      <c r="J121" s="57"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7" t="s">
        <v>1747</v>
      </c>
      <c r="J122" s="57"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7" t="s">
        <v>1747</v>
      </c>
      <c r="J123" s="57"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7" t="s">
        <v>1747</v>
      </c>
      <c r="J124" s="57" t="s">
        <v>1747</v>
      </c>
      <c r="K124" s="5" t="s">
        <v>739</v>
      </c>
      <c r="L124" s="9" t="str">
        <f t="shared" si="44"/>
        <v>N/A</v>
      </c>
    </row>
    <row r="125" spans="1:12" x14ac:dyDescent="0.2">
      <c r="A125" s="2" t="s">
        <v>1635</v>
      </c>
      <c r="B125" s="5" t="s">
        <v>213</v>
      </c>
      <c r="C125" s="62">
        <v>0</v>
      </c>
      <c r="D125" s="9" t="str">
        <f t="shared" si="43"/>
        <v>N/A</v>
      </c>
      <c r="E125" s="62">
        <v>0</v>
      </c>
      <c r="F125" s="9" t="str">
        <f t="shared" si="43"/>
        <v>N/A</v>
      </c>
      <c r="G125" s="62">
        <v>0</v>
      </c>
      <c r="H125" s="9" t="str">
        <f t="shared" si="43"/>
        <v>N/A</v>
      </c>
      <c r="I125" s="12" t="s">
        <v>1747</v>
      </c>
      <c r="J125" s="12" t="s">
        <v>1747</v>
      </c>
      <c r="K125" s="48" t="s">
        <v>739</v>
      </c>
      <c r="L125" s="9" t="str">
        <f>IF(J125="Div by 0", "N/A", IF(OR(J125="N/A",K125="N/A"),"N/A", IF(J125&gt;VALUE(MID(K125,1,2)), "No", IF(J125&lt;-1*VALUE(MID(K125,1,2)), "No", "Yes"))))</f>
        <v>N/A</v>
      </c>
    </row>
    <row r="126" spans="1:12" ht="25.5" x14ac:dyDescent="0.2">
      <c r="A126" s="2" t="s">
        <v>1636</v>
      </c>
      <c r="B126" s="5" t="s">
        <v>213</v>
      </c>
      <c r="C126" s="62">
        <v>0</v>
      </c>
      <c r="D126" s="9" t="str">
        <f t="shared" si="43"/>
        <v>N/A</v>
      </c>
      <c r="E126" s="62">
        <v>0</v>
      </c>
      <c r="F126" s="9" t="str">
        <f t="shared" si="43"/>
        <v>N/A</v>
      </c>
      <c r="G126" s="62">
        <v>0</v>
      </c>
      <c r="H126" s="9" t="str">
        <f t="shared" si="43"/>
        <v>N/A</v>
      </c>
      <c r="I126" s="12" t="s">
        <v>1747</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2">
        <v>0</v>
      </c>
      <c r="D127" s="9" t="str">
        <f t="shared" si="43"/>
        <v>N/A</v>
      </c>
      <c r="E127" s="62">
        <v>0</v>
      </c>
      <c r="F127" s="9" t="str">
        <f t="shared" si="43"/>
        <v>N/A</v>
      </c>
      <c r="G127" s="62">
        <v>0</v>
      </c>
      <c r="H127" s="9" t="str">
        <f t="shared" si="43"/>
        <v>N/A</v>
      </c>
      <c r="I127" s="12" t="s">
        <v>1747</v>
      </c>
      <c r="J127" s="12" t="s">
        <v>1747</v>
      </c>
      <c r="K127" s="5" t="s">
        <v>739</v>
      </c>
      <c r="L127" s="9" t="str">
        <f t="shared" si="45"/>
        <v>N/A</v>
      </c>
    </row>
    <row r="128" spans="1:12" ht="25.5" x14ac:dyDescent="0.2">
      <c r="A128" s="2" t="s">
        <v>1638</v>
      </c>
      <c r="B128" s="5" t="s">
        <v>213</v>
      </c>
      <c r="C128" s="62">
        <v>0</v>
      </c>
      <c r="D128" s="9" t="str">
        <f t="shared" si="43"/>
        <v>N/A</v>
      </c>
      <c r="E128" s="62">
        <v>0</v>
      </c>
      <c r="F128" s="9" t="str">
        <f t="shared" si="43"/>
        <v>N/A</v>
      </c>
      <c r="G128" s="62">
        <v>0</v>
      </c>
      <c r="H128" s="9" t="str">
        <f t="shared" si="43"/>
        <v>N/A</v>
      </c>
      <c r="I128" s="12" t="s">
        <v>1747</v>
      </c>
      <c r="J128" s="12" t="s">
        <v>1747</v>
      </c>
      <c r="K128" s="5" t="s">
        <v>739</v>
      </c>
      <c r="L128" s="9" t="str">
        <f t="shared" si="45"/>
        <v>N/A</v>
      </c>
    </row>
    <row r="129" spans="1:12" ht="25.5" x14ac:dyDescent="0.2">
      <c r="A129" s="2" t="s">
        <v>1639</v>
      </c>
      <c r="B129" s="5" t="s">
        <v>213</v>
      </c>
      <c r="C129" s="62">
        <v>0</v>
      </c>
      <c r="D129" s="9" t="str">
        <f t="shared" si="43"/>
        <v>N/A</v>
      </c>
      <c r="E129" s="62">
        <v>0</v>
      </c>
      <c r="F129" s="9" t="str">
        <f t="shared" si="43"/>
        <v>N/A</v>
      </c>
      <c r="G129" s="62">
        <v>0</v>
      </c>
      <c r="H129" s="9" t="str">
        <f t="shared" si="43"/>
        <v>N/A</v>
      </c>
      <c r="I129" s="12" t="s">
        <v>1747</v>
      </c>
      <c r="J129" s="12" t="s">
        <v>1747</v>
      </c>
      <c r="K129" s="5" t="s">
        <v>739</v>
      </c>
      <c r="L129" s="9" t="str">
        <f t="shared" si="45"/>
        <v>N/A</v>
      </c>
    </row>
    <row r="130" spans="1:12" ht="25.5" x14ac:dyDescent="0.2">
      <c r="A130" s="2" t="s">
        <v>1640</v>
      </c>
      <c r="B130" s="5" t="s">
        <v>213</v>
      </c>
      <c r="C130" s="62" t="s">
        <v>1747</v>
      </c>
      <c r="D130" s="9" t="str">
        <f t="shared" si="43"/>
        <v>N/A</v>
      </c>
      <c r="E130" s="62" t="s">
        <v>1747</v>
      </c>
      <c r="F130" s="9" t="str">
        <f t="shared" si="43"/>
        <v>N/A</v>
      </c>
      <c r="G130" s="62" t="s">
        <v>1747</v>
      </c>
      <c r="H130" s="9" t="str">
        <f t="shared" si="43"/>
        <v>N/A</v>
      </c>
      <c r="I130" s="12" t="s">
        <v>1747</v>
      </c>
      <c r="J130" s="12" t="s">
        <v>1747</v>
      </c>
      <c r="K130" s="48" t="s">
        <v>739</v>
      </c>
      <c r="L130" s="9" t="str">
        <f>IF(J130="Div by 0", "N/A", IF(OR(J130="N/A",K130="N/A"),"N/A", IF(J130&gt;VALUE(MID(K130,1,2)), "No", IF(J130&lt;-1*VALUE(MID(K130,1,2)), "No", "Yes"))))</f>
        <v>N/A</v>
      </c>
    </row>
    <row r="131" spans="1:12" ht="25.5" x14ac:dyDescent="0.2">
      <c r="A131" s="2" t="s">
        <v>1641</v>
      </c>
      <c r="B131" s="5" t="s">
        <v>213</v>
      </c>
      <c r="C131" s="62" t="s">
        <v>1747</v>
      </c>
      <c r="D131" s="9" t="str">
        <f t="shared" si="43"/>
        <v>N/A</v>
      </c>
      <c r="E131" s="62" t="s">
        <v>1747</v>
      </c>
      <c r="F131" s="9" t="str">
        <f t="shared" si="43"/>
        <v>N/A</v>
      </c>
      <c r="G131" s="62" t="s">
        <v>1747</v>
      </c>
      <c r="H131" s="9" t="str">
        <f t="shared" si="43"/>
        <v>N/A</v>
      </c>
      <c r="I131" s="12" t="s">
        <v>1747</v>
      </c>
      <c r="J131" s="12" t="s">
        <v>1747</v>
      </c>
      <c r="K131" s="5" t="s">
        <v>739</v>
      </c>
      <c r="L131" s="9" t="str">
        <f t="shared" si="44"/>
        <v>N/A</v>
      </c>
    </row>
    <row r="132" spans="1:12" ht="25.5" x14ac:dyDescent="0.2">
      <c r="A132" s="2" t="s">
        <v>496</v>
      </c>
      <c r="B132" s="5" t="s">
        <v>213</v>
      </c>
      <c r="C132" s="62" t="s">
        <v>1747</v>
      </c>
      <c r="D132" s="9" t="str">
        <f t="shared" si="43"/>
        <v>N/A</v>
      </c>
      <c r="E132" s="62" t="s">
        <v>1747</v>
      </c>
      <c r="F132" s="9" t="str">
        <f t="shared" si="43"/>
        <v>N/A</v>
      </c>
      <c r="G132" s="62" t="s">
        <v>1747</v>
      </c>
      <c r="H132" s="9" t="str">
        <f t="shared" si="43"/>
        <v>N/A</v>
      </c>
      <c r="I132" s="12" t="s">
        <v>1747</v>
      </c>
      <c r="J132" s="12" t="s">
        <v>1747</v>
      </c>
      <c r="K132" s="5" t="s">
        <v>739</v>
      </c>
      <c r="L132" s="9" t="str">
        <f t="shared" si="44"/>
        <v>N/A</v>
      </c>
    </row>
    <row r="133" spans="1:12" ht="25.5" x14ac:dyDescent="0.2">
      <c r="A133" s="2" t="s">
        <v>497</v>
      </c>
      <c r="B133" s="5" t="s">
        <v>213</v>
      </c>
      <c r="C133" s="62" t="s">
        <v>1747</v>
      </c>
      <c r="D133" s="9" t="str">
        <f t="shared" si="43"/>
        <v>N/A</v>
      </c>
      <c r="E133" s="62" t="s">
        <v>1747</v>
      </c>
      <c r="F133" s="9" t="str">
        <f t="shared" si="43"/>
        <v>N/A</v>
      </c>
      <c r="G133" s="62" t="s">
        <v>1747</v>
      </c>
      <c r="H133" s="9" t="str">
        <f t="shared" si="43"/>
        <v>N/A</v>
      </c>
      <c r="I133" s="12" t="s">
        <v>1747</v>
      </c>
      <c r="J133" s="12" t="s">
        <v>1747</v>
      </c>
      <c r="K133" s="5" t="s">
        <v>739</v>
      </c>
      <c r="L133" s="9" t="str">
        <f t="shared" si="44"/>
        <v>N/A</v>
      </c>
    </row>
    <row r="134" spans="1:12" ht="25.5" x14ac:dyDescent="0.2">
      <c r="A134" s="2" t="s">
        <v>498</v>
      </c>
      <c r="B134" s="5" t="s">
        <v>213</v>
      </c>
      <c r="C134" s="62" t="s">
        <v>1747</v>
      </c>
      <c r="D134" s="9" t="str">
        <f t="shared" si="43"/>
        <v>N/A</v>
      </c>
      <c r="E134" s="62" t="s">
        <v>1747</v>
      </c>
      <c r="F134" s="9" t="str">
        <f t="shared" si="43"/>
        <v>N/A</v>
      </c>
      <c r="G134" s="62" t="s">
        <v>1747</v>
      </c>
      <c r="H134" s="9" t="str">
        <f t="shared" si="43"/>
        <v>N/A</v>
      </c>
      <c r="I134" s="12" t="s">
        <v>1747</v>
      </c>
      <c r="J134" s="12" t="s">
        <v>1747</v>
      </c>
      <c r="K134" s="5" t="s">
        <v>739</v>
      </c>
      <c r="L134" s="9" t="str">
        <f t="shared" si="44"/>
        <v>N/A</v>
      </c>
    </row>
    <row r="135" spans="1:12" ht="25.5" x14ac:dyDescent="0.2">
      <c r="A135" s="2" t="s">
        <v>499</v>
      </c>
      <c r="B135" s="35" t="s">
        <v>213</v>
      </c>
      <c r="C135" s="62" t="s">
        <v>1747</v>
      </c>
      <c r="D135" s="44" t="str">
        <f t="shared" ref="D135:D141" si="46">IF($B135="N/A","N/A",IF(C135&gt;10,"No",IF(C135&lt;-10,"No","Yes")))</f>
        <v>N/A</v>
      </c>
      <c r="E135" s="62" t="s">
        <v>1747</v>
      </c>
      <c r="F135" s="44" t="str">
        <f t="shared" ref="F135:F141" si="47">IF($B135="N/A","N/A",IF(E135&gt;10,"No",IF(E135&lt;-10,"No","Yes")))</f>
        <v>N/A</v>
      </c>
      <c r="G135" s="62" t="s">
        <v>1747</v>
      </c>
      <c r="H135" s="44" t="str">
        <f t="shared" ref="H135:H141" si="48">IF($B135="N/A","N/A",IF(G135&gt;10,"No",IF(G135&lt;-10,"No","Yes")))</f>
        <v>N/A</v>
      </c>
      <c r="I135" s="12" t="s">
        <v>1747</v>
      </c>
      <c r="J135" s="12" t="s">
        <v>1747</v>
      </c>
      <c r="K135" s="5" t="s">
        <v>739</v>
      </c>
      <c r="L135" s="9" t="str">
        <f t="shared" si="44"/>
        <v>N/A</v>
      </c>
    </row>
    <row r="136" spans="1:12" ht="25.5" x14ac:dyDescent="0.2">
      <c r="A136" s="2" t="s">
        <v>500</v>
      </c>
      <c r="B136" s="35" t="s">
        <v>213</v>
      </c>
      <c r="C136" s="62" t="s">
        <v>1747</v>
      </c>
      <c r="D136" s="44" t="str">
        <f t="shared" si="46"/>
        <v>N/A</v>
      </c>
      <c r="E136" s="62" t="s">
        <v>1747</v>
      </c>
      <c r="F136" s="44" t="str">
        <f t="shared" si="47"/>
        <v>N/A</v>
      </c>
      <c r="G136" s="62" t="s">
        <v>1747</v>
      </c>
      <c r="H136" s="44" t="str">
        <f t="shared" si="48"/>
        <v>N/A</v>
      </c>
      <c r="I136" s="12" t="s">
        <v>1747</v>
      </c>
      <c r="J136" s="12" t="s">
        <v>1747</v>
      </c>
      <c r="K136" s="5" t="s">
        <v>739</v>
      </c>
      <c r="L136" s="9" t="str">
        <f t="shared" si="44"/>
        <v>N/A</v>
      </c>
    </row>
    <row r="137" spans="1:12" ht="25.5" x14ac:dyDescent="0.2">
      <c r="A137" s="2" t="s">
        <v>501</v>
      </c>
      <c r="B137" s="35" t="s">
        <v>213</v>
      </c>
      <c r="C137" s="62" t="s">
        <v>1747</v>
      </c>
      <c r="D137" s="44" t="str">
        <f t="shared" si="46"/>
        <v>N/A</v>
      </c>
      <c r="E137" s="62" t="s">
        <v>1747</v>
      </c>
      <c r="F137" s="44" t="str">
        <f t="shared" si="47"/>
        <v>N/A</v>
      </c>
      <c r="G137" s="62" t="s">
        <v>1747</v>
      </c>
      <c r="H137" s="44" t="str">
        <f t="shared" si="48"/>
        <v>N/A</v>
      </c>
      <c r="I137" s="12" t="s">
        <v>1747</v>
      </c>
      <c r="J137" s="12" t="s">
        <v>1747</v>
      </c>
      <c r="K137" s="5" t="s">
        <v>739</v>
      </c>
      <c r="L137" s="9" t="str">
        <f t="shared" si="44"/>
        <v>N/A</v>
      </c>
    </row>
    <row r="138" spans="1:12" ht="25.5" x14ac:dyDescent="0.2">
      <c r="A138" s="2" t="s">
        <v>502</v>
      </c>
      <c r="B138" s="35" t="s">
        <v>213</v>
      </c>
      <c r="C138" s="62" t="s">
        <v>1747</v>
      </c>
      <c r="D138" s="44" t="str">
        <f t="shared" si="46"/>
        <v>N/A</v>
      </c>
      <c r="E138" s="62" t="s">
        <v>1747</v>
      </c>
      <c r="F138" s="44" t="str">
        <f t="shared" si="47"/>
        <v>N/A</v>
      </c>
      <c r="G138" s="62" t="s">
        <v>1747</v>
      </c>
      <c r="H138" s="44" t="str">
        <f t="shared" si="48"/>
        <v>N/A</v>
      </c>
      <c r="I138" s="12" t="s">
        <v>1747</v>
      </c>
      <c r="J138" s="12" t="s">
        <v>1747</v>
      </c>
      <c r="K138" s="5" t="s">
        <v>739</v>
      </c>
      <c r="L138" s="9" t="str">
        <f t="shared" si="44"/>
        <v>N/A</v>
      </c>
    </row>
    <row r="139" spans="1:12" ht="25.5" x14ac:dyDescent="0.2">
      <c r="A139" s="2" t="s">
        <v>503</v>
      </c>
      <c r="B139" s="35" t="s">
        <v>213</v>
      </c>
      <c r="C139" s="62" t="s">
        <v>1747</v>
      </c>
      <c r="D139" s="44" t="str">
        <f t="shared" si="46"/>
        <v>N/A</v>
      </c>
      <c r="E139" s="62" t="s">
        <v>1747</v>
      </c>
      <c r="F139" s="44" t="str">
        <f t="shared" si="47"/>
        <v>N/A</v>
      </c>
      <c r="G139" s="62" t="s">
        <v>1747</v>
      </c>
      <c r="H139" s="44" t="str">
        <f t="shared" si="48"/>
        <v>N/A</v>
      </c>
      <c r="I139" s="12" t="s">
        <v>1747</v>
      </c>
      <c r="J139" s="12" t="s">
        <v>1747</v>
      </c>
      <c r="K139" s="5" t="s">
        <v>739</v>
      </c>
      <c r="L139" s="9" t="str">
        <f t="shared" si="44"/>
        <v>N/A</v>
      </c>
    </row>
    <row r="140" spans="1:12" ht="25.5" x14ac:dyDescent="0.2">
      <c r="A140" s="2" t="s">
        <v>504</v>
      </c>
      <c r="B140" s="35" t="s">
        <v>213</v>
      </c>
      <c r="C140" s="62" t="s">
        <v>1747</v>
      </c>
      <c r="D140" s="44" t="str">
        <f t="shared" si="46"/>
        <v>N/A</v>
      </c>
      <c r="E140" s="62" t="s">
        <v>1747</v>
      </c>
      <c r="F140" s="44" t="str">
        <f t="shared" si="47"/>
        <v>N/A</v>
      </c>
      <c r="G140" s="62" t="s">
        <v>1747</v>
      </c>
      <c r="H140" s="44" t="str">
        <f t="shared" si="48"/>
        <v>N/A</v>
      </c>
      <c r="I140" s="12" t="s">
        <v>1747</v>
      </c>
      <c r="J140" s="12" t="s">
        <v>1747</v>
      </c>
      <c r="K140" s="5" t="s">
        <v>739</v>
      </c>
      <c r="L140" s="9" t="str">
        <f t="shared" si="44"/>
        <v>N/A</v>
      </c>
    </row>
    <row r="141" spans="1:12" ht="25.5" x14ac:dyDescent="0.2">
      <c r="A141" s="2" t="s">
        <v>505</v>
      </c>
      <c r="B141" s="35" t="s">
        <v>213</v>
      </c>
      <c r="C141" s="62" t="s">
        <v>1747</v>
      </c>
      <c r="D141" s="44" t="str">
        <f t="shared" si="46"/>
        <v>N/A</v>
      </c>
      <c r="E141" s="62" t="s">
        <v>1747</v>
      </c>
      <c r="F141" s="44" t="str">
        <f t="shared" si="47"/>
        <v>N/A</v>
      </c>
      <c r="G141" s="62" t="s">
        <v>1747</v>
      </c>
      <c r="H141" s="44" t="str">
        <f t="shared" si="48"/>
        <v>N/A</v>
      </c>
      <c r="I141" s="12" t="s">
        <v>1747</v>
      </c>
      <c r="J141" s="12" t="s">
        <v>1747</v>
      </c>
      <c r="K141" s="5" t="s">
        <v>739</v>
      </c>
      <c r="L141" s="9" t="str">
        <f t="shared" si="44"/>
        <v>N/A</v>
      </c>
    </row>
    <row r="142" spans="1:12" ht="25.5" x14ac:dyDescent="0.2">
      <c r="A142" s="2" t="s">
        <v>506</v>
      </c>
      <c r="B142" s="35" t="s">
        <v>213</v>
      </c>
      <c r="C142" s="62" t="s">
        <v>1747</v>
      </c>
      <c r="D142" s="9" t="str">
        <f t="shared" ref="D142" si="49">IF($B142="N/A","N/A",IF(C142&lt;0,"No","Yes"))</f>
        <v>N/A</v>
      </c>
      <c r="E142" s="62" t="s">
        <v>1747</v>
      </c>
      <c r="F142" s="9" t="str">
        <f t="shared" ref="F142" si="50">IF($B142="N/A","N/A",IF(E142&lt;0,"No","Yes"))</f>
        <v>N/A</v>
      </c>
      <c r="G142" s="62" t="s">
        <v>1747</v>
      </c>
      <c r="H142" s="9" t="str">
        <f t="shared" ref="H142" si="51">IF($B142="N/A","N/A",IF(G142&lt;0,"No","Yes"))</f>
        <v>N/A</v>
      </c>
      <c r="I142" s="12" t="s">
        <v>1747</v>
      </c>
      <c r="J142" s="12" t="s">
        <v>1747</v>
      </c>
      <c r="K142" s="5" t="s">
        <v>739</v>
      </c>
      <c r="L142" s="9" t="str">
        <f t="shared" si="44"/>
        <v>N/A</v>
      </c>
    </row>
    <row r="143" spans="1:12" x14ac:dyDescent="0.2">
      <c r="A143" s="3" t="s">
        <v>736</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1747</v>
      </c>
      <c r="J143" s="12" t="s">
        <v>1747</v>
      </c>
      <c r="K143" s="45" t="s">
        <v>739</v>
      </c>
      <c r="L143" s="9" t="str">
        <f>IF(J143="Div by 0", "N/A", IF(K143="N/A","N/A", IF(J143&gt;VALUE(MID(K143,1,2)), "No", IF(J143&lt;-1*VALUE(MID(K143,1,2)), "No", "Yes"))))</f>
        <v>N/A</v>
      </c>
    </row>
    <row r="144" spans="1:12" x14ac:dyDescent="0.2">
      <c r="A144" s="3" t="s">
        <v>737</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1747</v>
      </c>
      <c r="J144" s="12" t="s">
        <v>1747</v>
      </c>
      <c r="K144" s="45" t="s">
        <v>739</v>
      </c>
      <c r="L144" s="9" t="str">
        <f>IF(J144="Div by 0", "N/A", IF(K144="N/A","N/A", IF(J144&gt;VALUE(MID(K144,1,2)), "No", IF(J144&lt;-1*VALUE(MID(K144,1,2)), "No", "Yes"))))</f>
        <v>N/A</v>
      </c>
    </row>
    <row r="145" spans="1:12" x14ac:dyDescent="0.2">
      <c r="A145" s="2" t="s">
        <v>507</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1747</v>
      </c>
      <c r="J145" s="12" t="s">
        <v>1747</v>
      </c>
      <c r="K145" s="48" t="s">
        <v>739</v>
      </c>
      <c r="L145" s="9" t="str">
        <f>IF(J145="Div by 0", "N/A", IF(OR(J145="N/A",K145="N/A"),"N/A", IF(J145&gt;VALUE(MID(K145,1,2)), "No", IF(J145&lt;-1*VALUE(MID(K145,1,2)), "No", "Yes"))))</f>
        <v>N/A</v>
      </c>
    </row>
    <row r="146" spans="1:12" x14ac:dyDescent="0.2">
      <c r="A146" s="2" t="s">
        <v>508</v>
      </c>
      <c r="B146" s="5" t="s">
        <v>213</v>
      </c>
      <c r="C146" s="62">
        <v>0</v>
      </c>
      <c r="D146" s="9" t="str">
        <f t="shared" si="52"/>
        <v>N/A</v>
      </c>
      <c r="E146" s="62">
        <v>0</v>
      </c>
      <c r="F146" s="9" t="str">
        <f t="shared" si="53"/>
        <v>N/A</v>
      </c>
      <c r="G146" s="62">
        <v>0</v>
      </c>
      <c r="H146" s="9" t="str">
        <f t="shared" si="54"/>
        <v>N/A</v>
      </c>
      <c r="I146" s="12" t="s">
        <v>1747</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2">
        <v>0</v>
      </c>
      <c r="D147" s="9" t="str">
        <f t="shared" si="52"/>
        <v>N/A</v>
      </c>
      <c r="E147" s="62">
        <v>0</v>
      </c>
      <c r="F147" s="9" t="str">
        <f t="shared" si="53"/>
        <v>N/A</v>
      </c>
      <c r="G147" s="62">
        <v>0</v>
      </c>
      <c r="H147" s="9" t="str">
        <f t="shared" si="54"/>
        <v>N/A</v>
      </c>
      <c r="I147" s="12" t="s">
        <v>1747</v>
      </c>
      <c r="J147" s="12" t="s">
        <v>1747</v>
      </c>
      <c r="K147" s="5" t="s">
        <v>739</v>
      </c>
      <c r="L147" s="9" t="str">
        <f t="shared" si="55"/>
        <v>N/A</v>
      </c>
    </row>
    <row r="148" spans="1:12" x14ac:dyDescent="0.2">
      <c r="A148" s="2" t="s">
        <v>510</v>
      </c>
      <c r="B148" s="5" t="s">
        <v>213</v>
      </c>
      <c r="C148" s="62">
        <v>0</v>
      </c>
      <c r="D148" s="9" t="str">
        <f t="shared" si="52"/>
        <v>N/A</v>
      </c>
      <c r="E148" s="62">
        <v>0</v>
      </c>
      <c r="F148" s="9" t="str">
        <f t="shared" si="53"/>
        <v>N/A</v>
      </c>
      <c r="G148" s="62">
        <v>0</v>
      </c>
      <c r="H148" s="9" t="str">
        <f t="shared" si="54"/>
        <v>N/A</v>
      </c>
      <c r="I148" s="12" t="s">
        <v>1747</v>
      </c>
      <c r="J148" s="12" t="s">
        <v>1747</v>
      </c>
      <c r="K148" s="5" t="s">
        <v>739</v>
      </c>
      <c r="L148" s="9" t="str">
        <f t="shared" si="55"/>
        <v>N/A</v>
      </c>
    </row>
    <row r="149" spans="1:12" x14ac:dyDescent="0.2">
      <c r="A149" s="2" t="s">
        <v>511</v>
      </c>
      <c r="B149" s="5" t="s">
        <v>213</v>
      </c>
      <c r="C149" s="62">
        <v>0</v>
      </c>
      <c r="D149" s="9" t="str">
        <f t="shared" si="52"/>
        <v>N/A</v>
      </c>
      <c r="E149" s="62">
        <v>0</v>
      </c>
      <c r="F149" s="9" t="str">
        <f t="shared" si="53"/>
        <v>N/A</v>
      </c>
      <c r="G149" s="62">
        <v>0</v>
      </c>
      <c r="H149" s="9" t="str">
        <f t="shared" si="54"/>
        <v>N/A</v>
      </c>
      <c r="I149" s="12" t="s">
        <v>1747</v>
      </c>
      <c r="J149" s="12" t="s">
        <v>1747</v>
      </c>
      <c r="K149" s="5" t="s">
        <v>739</v>
      </c>
      <c r="L149" s="9" t="str">
        <f t="shared" si="55"/>
        <v>N/A</v>
      </c>
    </row>
    <row r="150" spans="1:12" x14ac:dyDescent="0.2">
      <c r="A150" s="4" t="s">
        <v>738</v>
      </c>
      <c r="B150" s="48" t="s">
        <v>213</v>
      </c>
      <c r="C150" s="1">
        <v>892734</v>
      </c>
      <c r="D150" s="11" t="str">
        <f t="shared" ref="D150:D172" si="56">IF($B150="N/A","N/A",IF(C150&gt;10,"No",IF(C150&lt;-10,"No","Yes")))</f>
        <v>N/A</v>
      </c>
      <c r="E150" s="1">
        <v>968289</v>
      </c>
      <c r="F150" s="11" t="str">
        <f t="shared" ref="F150:F172" si="57">IF($B150="N/A","N/A",IF(E150&gt;10,"No",IF(E150&lt;-10,"No","Yes")))</f>
        <v>N/A</v>
      </c>
      <c r="G150" s="1">
        <v>1017953</v>
      </c>
      <c r="H150" s="11" t="str">
        <f t="shared" ref="H150:H172" si="58">IF($B150="N/A","N/A",IF(G150&gt;10,"No",IF(G150&lt;-10,"No","Yes")))</f>
        <v>N/A</v>
      </c>
      <c r="I150" s="12">
        <v>8.4629999999999992</v>
      </c>
      <c r="J150" s="12">
        <v>5.1289999999999996</v>
      </c>
      <c r="K150" s="48" t="s">
        <v>739</v>
      </c>
      <c r="L150" s="9" t="str">
        <f t="shared" ref="L150:L172" si="59">IF(J150="Div by 0", "N/A", IF(K150="N/A","N/A", IF(J150&gt;VALUE(MID(K150,1,2)), "No", IF(J150&lt;-1*VALUE(MID(K150,1,2)), "No", "Yes"))))</f>
        <v>Yes</v>
      </c>
    </row>
    <row r="151" spans="1:12" x14ac:dyDescent="0.2">
      <c r="A151" s="4" t="s">
        <v>534</v>
      </c>
      <c r="B151" s="48" t="s">
        <v>213</v>
      </c>
      <c r="C151" s="1">
        <v>1348</v>
      </c>
      <c r="D151" s="11" t="str">
        <f t="shared" si="56"/>
        <v>N/A</v>
      </c>
      <c r="E151" s="1">
        <v>1500</v>
      </c>
      <c r="F151" s="11" t="str">
        <f t="shared" si="57"/>
        <v>N/A</v>
      </c>
      <c r="G151" s="1">
        <v>1747</v>
      </c>
      <c r="H151" s="11" t="str">
        <f t="shared" si="58"/>
        <v>N/A</v>
      </c>
      <c r="I151" s="12">
        <v>11.28</v>
      </c>
      <c r="J151" s="12">
        <v>16.47</v>
      </c>
      <c r="K151" s="48" t="s">
        <v>739</v>
      </c>
      <c r="L151" s="9" t="str">
        <f t="shared" si="59"/>
        <v>Yes</v>
      </c>
    </row>
    <row r="152" spans="1:12" x14ac:dyDescent="0.2">
      <c r="A152" s="4" t="s">
        <v>535</v>
      </c>
      <c r="B152" s="48" t="s">
        <v>213</v>
      </c>
      <c r="C152" s="1">
        <v>87021</v>
      </c>
      <c r="D152" s="11" t="str">
        <f t="shared" si="56"/>
        <v>N/A</v>
      </c>
      <c r="E152" s="1">
        <v>88702</v>
      </c>
      <c r="F152" s="11" t="str">
        <f t="shared" si="57"/>
        <v>N/A</v>
      </c>
      <c r="G152" s="1">
        <v>86133</v>
      </c>
      <c r="H152" s="11" t="str">
        <f t="shared" si="58"/>
        <v>N/A</v>
      </c>
      <c r="I152" s="12">
        <v>1.9319999999999999</v>
      </c>
      <c r="J152" s="12">
        <v>-2.9</v>
      </c>
      <c r="K152" s="48" t="s">
        <v>739</v>
      </c>
      <c r="L152" s="9" t="str">
        <f t="shared" si="59"/>
        <v>Yes</v>
      </c>
    </row>
    <row r="153" spans="1:12" x14ac:dyDescent="0.2">
      <c r="A153" s="4" t="s">
        <v>536</v>
      </c>
      <c r="B153" s="48" t="s">
        <v>213</v>
      </c>
      <c r="C153" s="1">
        <v>562385</v>
      </c>
      <c r="D153" s="11" t="str">
        <f t="shared" si="56"/>
        <v>N/A</v>
      </c>
      <c r="E153" s="1">
        <v>593651</v>
      </c>
      <c r="F153" s="11" t="str">
        <f t="shared" si="57"/>
        <v>N/A</v>
      </c>
      <c r="G153" s="1">
        <v>615864</v>
      </c>
      <c r="H153" s="11" t="str">
        <f t="shared" si="58"/>
        <v>N/A</v>
      </c>
      <c r="I153" s="12">
        <v>5.56</v>
      </c>
      <c r="J153" s="12">
        <v>3.742</v>
      </c>
      <c r="K153" s="48" t="s">
        <v>739</v>
      </c>
      <c r="L153" s="9" t="str">
        <f t="shared" si="59"/>
        <v>Yes</v>
      </c>
    </row>
    <row r="154" spans="1:12" x14ac:dyDescent="0.2">
      <c r="A154" s="4" t="s">
        <v>537</v>
      </c>
      <c r="B154" s="48" t="s">
        <v>213</v>
      </c>
      <c r="C154" s="1">
        <v>241980</v>
      </c>
      <c r="D154" s="11" t="str">
        <f t="shared" si="56"/>
        <v>N/A</v>
      </c>
      <c r="E154" s="1">
        <v>284436</v>
      </c>
      <c r="F154" s="11" t="str">
        <f t="shared" si="57"/>
        <v>N/A</v>
      </c>
      <c r="G154" s="1">
        <v>314209</v>
      </c>
      <c r="H154" s="11" t="str">
        <f t="shared" si="58"/>
        <v>N/A</v>
      </c>
      <c r="I154" s="12">
        <v>17.55</v>
      </c>
      <c r="J154" s="12">
        <v>10.47</v>
      </c>
      <c r="K154" s="48" t="s">
        <v>739</v>
      </c>
      <c r="L154" s="9" t="str">
        <f t="shared" si="59"/>
        <v>Yes</v>
      </c>
    </row>
    <row r="155" spans="1:12" x14ac:dyDescent="0.2">
      <c r="A155" s="2" t="s">
        <v>538</v>
      </c>
      <c r="B155" s="5" t="s">
        <v>213</v>
      </c>
      <c r="C155" s="62">
        <v>86.810246078000006</v>
      </c>
      <c r="D155" s="9" t="str">
        <f t="shared" ref="D155:D159" si="60">IF($B155="N/A","N/A",IF(C155&lt;0,"No","Yes"))</f>
        <v>N/A</v>
      </c>
      <c r="E155" s="62">
        <v>87.816630480000001</v>
      </c>
      <c r="F155" s="9" t="str">
        <f t="shared" ref="F155:F159" si="61">IF($B155="N/A","N/A",IF(E155&lt;0,"No","Yes"))</f>
        <v>N/A</v>
      </c>
      <c r="G155" s="62">
        <v>88.305948260999998</v>
      </c>
      <c r="H155" s="9" t="str">
        <f t="shared" ref="H155:H159" si="62">IF($B155="N/A","N/A",IF(G155&lt;0,"No","Yes"))</f>
        <v>N/A</v>
      </c>
      <c r="I155" s="12">
        <v>1.159</v>
      </c>
      <c r="J155" s="12">
        <v>0.55720000000000003</v>
      </c>
      <c r="K155" s="48" t="s">
        <v>739</v>
      </c>
      <c r="L155" s="9" t="str">
        <f>IF(J155="Div by 0", "N/A", IF(OR(J155="N/A",K155="N/A"),"N/A", IF(J155&gt;VALUE(MID(K155,1,2)), "No", IF(J155&lt;-1*VALUE(MID(K155,1,2)), "No", "Yes"))))</f>
        <v>Yes</v>
      </c>
    </row>
    <row r="156" spans="1:12" ht="25.5" x14ac:dyDescent="0.2">
      <c r="A156" s="2" t="s">
        <v>539</v>
      </c>
      <c r="B156" s="5" t="s">
        <v>213</v>
      </c>
      <c r="C156" s="62">
        <v>2.4760750169999999</v>
      </c>
      <c r="D156" s="9" t="str">
        <f t="shared" si="60"/>
        <v>N/A</v>
      </c>
      <c r="E156" s="62">
        <v>2.7197563098000002</v>
      </c>
      <c r="F156" s="9" t="str">
        <f t="shared" si="61"/>
        <v>N/A</v>
      </c>
      <c r="G156" s="62">
        <v>3.1473507846</v>
      </c>
      <c r="H156" s="9" t="str">
        <f t="shared" si="62"/>
        <v>N/A</v>
      </c>
      <c r="I156" s="12">
        <v>9.8409999999999993</v>
      </c>
      <c r="J156" s="12">
        <v>15.72</v>
      </c>
      <c r="K156" s="5" t="s">
        <v>739</v>
      </c>
      <c r="L156" s="9" t="str">
        <f t="shared" ref="L156:L159" si="63">IF(J156="Div by 0", "N/A", IF(OR(J156="N/A",K156="N/A"),"N/A", IF(J156&gt;VALUE(MID(K156,1,2)), "No", IF(J156&lt;-1*VALUE(MID(K156,1,2)), "No", "Yes"))))</f>
        <v>Yes</v>
      </c>
    </row>
    <row r="157" spans="1:12" ht="25.5" x14ac:dyDescent="0.2">
      <c r="A157" s="2" t="s">
        <v>540</v>
      </c>
      <c r="B157" s="5" t="s">
        <v>213</v>
      </c>
      <c r="C157" s="62">
        <v>65.874097288000002</v>
      </c>
      <c r="D157" s="9" t="str">
        <f t="shared" si="60"/>
        <v>N/A</v>
      </c>
      <c r="E157" s="62">
        <v>67.332128922999999</v>
      </c>
      <c r="F157" s="9" t="str">
        <f t="shared" si="61"/>
        <v>N/A</v>
      </c>
      <c r="G157" s="62">
        <v>66.560797496000006</v>
      </c>
      <c r="H157" s="9" t="str">
        <f t="shared" si="62"/>
        <v>N/A</v>
      </c>
      <c r="I157" s="12">
        <v>2.2130000000000001</v>
      </c>
      <c r="J157" s="12">
        <v>-1.1499999999999999</v>
      </c>
      <c r="K157" s="5" t="s">
        <v>739</v>
      </c>
      <c r="L157" s="9" t="str">
        <f t="shared" si="63"/>
        <v>Yes</v>
      </c>
    </row>
    <row r="158" spans="1:12" ht="25.5" x14ac:dyDescent="0.2">
      <c r="A158" s="2" t="s">
        <v>541</v>
      </c>
      <c r="B158" s="5" t="s">
        <v>213</v>
      </c>
      <c r="C158" s="62">
        <v>97.379480156</v>
      </c>
      <c r="D158" s="9" t="str">
        <f t="shared" si="60"/>
        <v>N/A</v>
      </c>
      <c r="E158" s="62">
        <v>97.614439645000004</v>
      </c>
      <c r="F158" s="9" t="str">
        <f t="shared" si="61"/>
        <v>N/A</v>
      </c>
      <c r="G158" s="62">
        <v>97.883750093000003</v>
      </c>
      <c r="H158" s="9" t="str">
        <f t="shared" si="62"/>
        <v>N/A</v>
      </c>
      <c r="I158" s="12">
        <v>0.24129999999999999</v>
      </c>
      <c r="J158" s="12">
        <v>0.27589999999999998</v>
      </c>
      <c r="K158" s="5" t="s">
        <v>739</v>
      </c>
      <c r="L158" s="9" t="str">
        <f t="shared" si="63"/>
        <v>Yes</v>
      </c>
    </row>
    <row r="159" spans="1:12" ht="25.5" x14ac:dyDescent="0.2">
      <c r="A159" s="2" t="s">
        <v>542</v>
      </c>
      <c r="B159" s="5" t="s">
        <v>213</v>
      </c>
      <c r="C159" s="62">
        <v>91.550894397999997</v>
      </c>
      <c r="D159" s="9" t="str">
        <f t="shared" si="60"/>
        <v>N/A</v>
      </c>
      <c r="E159" s="62">
        <v>92.476355514000005</v>
      </c>
      <c r="F159" s="9" t="str">
        <f t="shared" si="61"/>
        <v>N/A</v>
      </c>
      <c r="G159" s="62">
        <v>92.778430666000006</v>
      </c>
      <c r="H159" s="9" t="str">
        <f t="shared" si="62"/>
        <v>N/A</v>
      </c>
      <c r="I159" s="12">
        <v>1.0109999999999999</v>
      </c>
      <c r="J159" s="12">
        <v>0.32669999999999999</v>
      </c>
      <c r="K159" s="5" t="s">
        <v>739</v>
      </c>
      <c r="L159" s="9" t="str">
        <f t="shared" si="63"/>
        <v>Yes</v>
      </c>
    </row>
    <row r="160" spans="1:12" ht="25.5" x14ac:dyDescent="0.2">
      <c r="A160" s="4" t="s">
        <v>543</v>
      </c>
      <c r="B160" s="48" t="s">
        <v>213</v>
      </c>
      <c r="C160" s="1">
        <v>717483.28</v>
      </c>
      <c r="D160" s="11" t="str">
        <f t="shared" si="56"/>
        <v>N/A</v>
      </c>
      <c r="E160" s="1">
        <v>794628.96</v>
      </c>
      <c r="F160" s="11" t="str">
        <f t="shared" si="57"/>
        <v>N/A</v>
      </c>
      <c r="G160" s="1">
        <v>841667.77</v>
      </c>
      <c r="H160" s="11" t="str">
        <f t="shared" si="58"/>
        <v>N/A</v>
      </c>
      <c r="I160" s="12">
        <v>10.75</v>
      </c>
      <c r="J160" s="12">
        <v>5.92</v>
      </c>
      <c r="K160" s="48" t="s">
        <v>739</v>
      </c>
      <c r="L160" s="9" t="str">
        <f t="shared" si="59"/>
        <v>Yes</v>
      </c>
    </row>
    <row r="161" spans="1:12" x14ac:dyDescent="0.2">
      <c r="A161" s="4" t="s">
        <v>544</v>
      </c>
      <c r="B161" s="48" t="s">
        <v>213</v>
      </c>
      <c r="C161" s="14">
        <v>2631896518</v>
      </c>
      <c r="D161" s="11" t="str">
        <f t="shared" si="56"/>
        <v>N/A</v>
      </c>
      <c r="E161" s="14">
        <v>2681426123</v>
      </c>
      <c r="F161" s="11" t="str">
        <f t="shared" si="57"/>
        <v>N/A</v>
      </c>
      <c r="G161" s="14">
        <v>2676324761</v>
      </c>
      <c r="H161" s="11" t="str">
        <f t="shared" si="58"/>
        <v>N/A</v>
      </c>
      <c r="I161" s="12">
        <v>1.8819999999999999</v>
      </c>
      <c r="J161" s="12">
        <v>-0.19</v>
      </c>
      <c r="K161" s="48" t="s">
        <v>739</v>
      </c>
      <c r="L161" s="9" t="str">
        <f t="shared" si="59"/>
        <v>Yes</v>
      </c>
    </row>
    <row r="162" spans="1:12" x14ac:dyDescent="0.2">
      <c r="A162" s="4" t="s">
        <v>1290</v>
      </c>
      <c r="B162" s="48" t="s">
        <v>213</v>
      </c>
      <c r="C162" s="14">
        <v>2948.1307062999999</v>
      </c>
      <c r="D162" s="11" t="str">
        <f t="shared" si="56"/>
        <v>N/A</v>
      </c>
      <c r="E162" s="14">
        <v>2769.2415415</v>
      </c>
      <c r="F162" s="11" t="str">
        <f t="shared" si="57"/>
        <v>N/A</v>
      </c>
      <c r="G162" s="14">
        <v>2629.1240960999999</v>
      </c>
      <c r="H162" s="11" t="str">
        <f t="shared" si="58"/>
        <v>N/A</v>
      </c>
      <c r="I162" s="12">
        <v>-6.07</v>
      </c>
      <c r="J162" s="12">
        <v>-5.0599999999999996</v>
      </c>
      <c r="K162" s="48" t="s">
        <v>739</v>
      </c>
      <c r="L162" s="9" t="str">
        <f t="shared" si="59"/>
        <v>Yes</v>
      </c>
    </row>
    <row r="163" spans="1:12" ht="25.5" x14ac:dyDescent="0.2">
      <c r="A163" s="4" t="s">
        <v>1291</v>
      </c>
      <c r="B163" s="48" t="s">
        <v>213</v>
      </c>
      <c r="C163" s="14">
        <v>7908.4161721</v>
      </c>
      <c r="D163" s="11" t="str">
        <f t="shared" si="56"/>
        <v>N/A</v>
      </c>
      <c r="E163" s="14">
        <v>7234.7306667000003</v>
      </c>
      <c r="F163" s="11" t="str">
        <f t="shared" si="57"/>
        <v>N/A</v>
      </c>
      <c r="G163" s="14">
        <v>6344.4012592999998</v>
      </c>
      <c r="H163" s="11" t="str">
        <f t="shared" si="58"/>
        <v>N/A</v>
      </c>
      <c r="I163" s="12">
        <v>-8.52</v>
      </c>
      <c r="J163" s="12">
        <v>-12.3</v>
      </c>
      <c r="K163" s="48" t="s">
        <v>739</v>
      </c>
      <c r="L163" s="9" t="str">
        <f t="shared" si="59"/>
        <v>Yes</v>
      </c>
    </row>
    <row r="164" spans="1:12" ht="25.5" x14ac:dyDescent="0.2">
      <c r="A164" s="4" t="s">
        <v>1292</v>
      </c>
      <c r="B164" s="48" t="s">
        <v>213</v>
      </c>
      <c r="C164" s="14">
        <v>9721.1846105999994</v>
      </c>
      <c r="D164" s="11" t="str">
        <f t="shared" si="56"/>
        <v>N/A</v>
      </c>
      <c r="E164" s="14">
        <v>9320.8161596999998</v>
      </c>
      <c r="F164" s="11" t="str">
        <f t="shared" si="57"/>
        <v>N/A</v>
      </c>
      <c r="G164" s="14">
        <v>8943.5344409000008</v>
      </c>
      <c r="H164" s="11" t="str">
        <f t="shared" si="58"/>
        <v>N/A</v>
      </c>
      <c r="I164" s="12">
        <v>-4.12</v>
      </c>
      <c r="J164" s="12">
        <v>-4.05</v>
      </c>
      <c r="K164" s="48" t="s">
        <v>739</v>
      </c>
      <c r="L164" s="9" t="str">
        <f t="shared" si="59"/>
        <v>Yes</v>
      </c>
    </row>
    <row r="165" spans="1:12" ht="25.5" x14ac:dyDescent="0.2">
      <c r="A165" s="4" t="s">
        <v>1293</v>
      </c>
      <c r="B165" s="48" t="s">
        <v>213</v>
      </c>
      <c r="C165" s="14">
        <v>1523.9121935999999</v>
      </c>
      <c r="D165" s="11" t="str">
        <f t="shared" si="56"/>
        <v>N/A</v>
      </c>
      <c r="E165" s="14">
        <v>1395.4706114999999</v>
      </c>
      <c r="F165" s="11" t="str">
        <f t="shared" si="57"/>
        <v>N/A</v>
      </c>
      <c r="G165" s="14">
        <v>1358.2097768000001</v>
      </c>
      <c r="H165" s="11" t="str">
        <f t="shared" si="58"/>
        <v>N/A</v>
      </c>
      <c r="I165" s="12">
        <v>-8.43</v>
      </c>
      <c r="J165" s="12">
        <v>-2.67</v>
      </c>
      <c r="K165" s="48" t="s">
        <v>739</v>
      </c>
      <c r="L165" s="9" t="str">
        <f t="shared" si="59"/>
        <v>Yes</v>
      </c>
    </row>
    <row r="166" spans="1:12" ht="25.5" x14ac:dyDescent="0.2">
      <c r="A166" s="4" t="s">
        <v>1294</v>
      </c>
      <c r="B166" s="48" t="s">
        <v>213</v>
      </c>
      <c r="C166" s="14">
        <v>3794.7905116000002</v>
      </c>
      <c r="D166" s="11" t="str">
        <f t="shared" si="56"/>
        <v>N/A</v>
      </c>
      <c r="E166" s="14">
        <v>3569.7888733999998</v>
      </c>
      <c r="F166" s="11" t="str">
        <f t="shared" si="57"/>
        <v>N/A</v>
      </c>
      <c r="G166" s="14">
        <v>3368.5703910000002</v>
      </c>
      <c r="H166" s="11" t="str">
        <f t="shared" si="58"/>
        <v>N/A</v>
      </c>
      <c r="I166" s="12">
        <v>-5.93</v>
      </c>
      <c r="J166" s="12">
        <v>-5.64</v>
      </c>
      <c r="K166" s="48" t="s">
        <v>739</v>
      </c>
      <c r="L166" s="9" t="str">
        <f t="shared" si="59"/>
        <v>Yes</v>
      </c>
    </row>
    <row r="167" spans="1:12" x14ac:dyDescent="0.2">
      <c r="A167" s="46" t="s">
        <v>545</v>
      </c>
      <c r="B167" s="35" t="s">
        <v>213</v>
      </c>
      <c r="C167" s="47">
        <v>1560319272</v>
      </c>
      <c r="D167" s="44" t="str">
        <f t="shared" si="56"/>
        <v>N/A</v>
      </c>
      <c r="E167" s="47">
        <v>1646965465</v>
      </c>
      <c r="F167" s="44" t="str">
        <f t="shared" si="57"/>
        <v>N/A</v>
      </c>
      <c r="G167" s="47">
        <v>1665513151</v>
      </c>
      <c r="H167" s="44" t="str">
        <f t="shared" si="58"/>
        <v>N/A</v>
      </c>
      <c r="I167" s="12">
        <v>5.5529999999999999</v>
      </c>
      <c r="J167" s="12">
        <v>1.1259999999999999</v>
      </c>
      <c r="K167" s="45" t="s">
        <v>739</v>
      </c>
      <c r="L167" s="9" t="str">
        <f t="shared" si="59"/>
        <v>Yes</v>
      </c>
    </row>
    <row r="168" spans="1:12" x14ac:dyDescent="0.2">
      <c r="A168" s="46" t="s">
        <v>1295</v>
      </c>
      <c r="B168" s="35" t="s">
        <v>213</v>
      </c>
      <c r="C168" s="47">
        <v>1747.7986410000001</v>
      </c>
      <c r="D168" s="44" t="str">
        <f t="shared" si="56"/>
        <v>N/A</v>
      </c>
      <c r="E168" s="47">
        <v>1700.9027934999999</v>
      </c>
      <c r="F168" s="44" t="str">
        <f t="shared" si="57"/>
        <v>N/A</v>
      </c>
      <c r="G168" s="47">
        <v>1636.1395379000001</v>
      </c>
      <c r="H168" s="44" t="str">
        <f t="shared" si="58"/>
        <v>N/A</v>
      </c>
      <c r="I168" s="12">
        <v>-2.68</v>
      </c>
      <c r="J168" s="12">
        <v>-3.81</v>
      </c>
      <c r="K168" s="45" t="s">
        <v>739</v>
      </c>
      <c r="L168" s="9" t="str">
        <f t="shared" si="59"/>
        <v>Yes</v>
      </c>
    </row>
    <row r="169" spans="1:12" ht="25.5" x14ac:dyDescent="0.2">
      <c r="A169" s="46" t="s">
        <v>1296</v>
      </c>
      <c r="B169" s="48" t="s">
        <v>213</v>
      </c>
      <c r="C169" s="14">
        <v>5347.3197329000004</v>
      </c>
      <c r="D169" s="11" t="str">
        <f t="shared" si="56"/>
        <v>N/A</v>
      </c>
      <c r="E169" s="14">
        <v>6707.1906667000003</v>
      </c>
      <c r="F169" s="11" t="str">
        <f t="shared" si="57"/>
        <v>N/A</v>
      </c>
      <c r="G169" s="14">
        <v>6604.0062964999997</v>
      </c>
      <c r="H169" s="11" t="str">
        <f t="shared" si="58"/>
        <v>N/A</v>
      </c>
      <c r="I169" s="12">
        <v>25.43</v>
      </c>
      <c r="J169" s="12">
        <v>-1.54</v>
      </c>
      <c r="K169" s="48" t="s">
        <v>739</v>
      </c>
      <c r="L169" s="9" t="str">
        <f t="shared" si="59"/>
        <v>Yes</v>
      </c>
    </row>
    <row r="170" spans="1:12" ht="25.5" x14ac:dyDescent="0.2">
      <c r="A170" s="46" t="s">
        <v>1297</v>
      </c>
      <c r="B170" s="48" t="s">
        <v>213</v>
      </c>
      <c r="C170" s="14">
        <v>9800.8287424999999</v>
      </c>
      <c r="D170" s="11" t="str">
        <f t="shared" si="56"/>
        <v>N/A</v>
      </c>
      <c r="E170" s="14">
        <v>9930.3501161000004</v>
      </c>
      <c r="F170" s="11" t="str">
        <f t="shared" si="57"/>
        <v>N/A</v>
      </c>
      <c r="G170" s="14">
        <v>10029.936202999999</v>
      </c>
      <c r="H170" s="11" t="str">
        <f t="shared" si="58"/>
        <v>N/A</v>
      </c>
      <c r="I170" s="12">
        <v>1.3220000000000001</v>
      </c>
      <c r="J170" s="12">
        <v>1.0029999999999999</v>
      </c>
      <c r="K170" s="48" t="s">
        <v>739</v>
      </c>
      <c r="L170" s="9" t="str">
        <f t="shared" si="59"/>
        <v>Yes</v>
      </c>
    </row>
    <row r="171" spans="1:12" ht="25.5" x14ac:dyDescent="0.2">
      <c r="A171" s="46" t="s">
        <v>1298</v>
      </c>
      <c r="B171" s="48" t="s">
        <v>213</v>
      </c>
      <c r="C171" s="14">
        <v>958.41447762999996</v>
      </c>
      <c r="D171" s="11" t="str">
        <f t="shared" si="56"/>
        <v>N/A</v>
      </c>
      <c r="E171" s="14">
        <v>971.50031921000004</v>
      </c>
      <c r="F171" s="11" t="str">
        <f t="shared" si="57"/>
        <v>N/A</v>
      </c>
      <c r="G171" s="14">
        <v>977.90222191999999</v>
      </c>
      <c r="H171" s="11" t="str">
        <f t="shared" si="58"/>
        <v>N/A</v>
      </c>
      <c r="I171" s="12">
        <v>1.365</v>
      </c>
      <c r="J171" s="12">
        <v>0.65900000000000003</v>
      </c>
      <c r="K171" s="48" t="s">
        <v>739</v>
      </c>
      <c r="L171" s="9" t="str">
        <f t="shared" si="59"/>
        <v>Yes</v>
      </c>
    </row>
    <row r="172" spans="1:12" ht="25.5" x14ac:dyDescent="0.2">
      <c r="A172" s="46" t="s">
        <v>1299</v>
      </c>
      <c r="B172" s="48" t="s">
        <v>213</v>
      </c>
      <c r="C172" s="14">
        <v>666.31639392</v>
      </c>
      <c r="D172" s="11" t="str">
        <f t="shared" si="56"/>
        <v>N/A</v>
      </c>
      <c r="E172" s="14">
        <v>630.47795285999996</v>
      </c>
      <c r="F172" s="11" t="str">
        <f t="shared" si="57"/>
        <v>N/A</v>
      </c>
      <c r="G172" s="14">
        <v>597.73171042000001</v>
      </c>
      <c r="H172" s="11" t="str">
        <f t="shared" si="58"/>
        <v>N/A</v>
      </c>
      <c r="I172" s="12">
        <v>-5.38</v>
      </c>
      <c r="J172" s="12">
        <v>-5.19</v>
      </c>
      <c r="K172" s="48" t="s">
        <v>739</v>
      </c>
      <c r="L172" s="9" t="str">
        <f t="shared" si="59"/>
        <v>Yes</v>
      </c>
    </row>
    <row r="173" spans="1:12" ht="25.5" x14ac:dyDescent="0.2">
      <c r="A173" s="2" t="s">
        <v>546</v>
      </c>
      <c r="B173" s="139" t="s">
        <v>213</v>
      </c>
      <c r="C173" s="140">
        <v>360756868</v>
      </c>
      <c r="D173" s="141" t="str">
        <f>IF($B173="N/A","N/A",IF(C173&gt;10,"No",IF(C173&lt;-10,"No","Yes")))</f>
        <v>N/A</v>
      </c>
      <c r="E173" s="140">
        <v>350566917</v>
      </c>
      <c r="F173" s="141" t="str">
        <f>IF($B173="N/A","N/A",IF(E173&gt;10,"No",IF(E173&lt;-10,"No","Yes")))</f>
        <v>N/A</v>
      </c>
      <c r="G173" s="140">
        <v>318946115</v>
      </c>
      <c r="H173" s="141" t="str">
        <f>IF($B173="N/A","N/A",IF(G173&gt;10,"No",IF(G173&lt;-10,"No","Yes")))</f>
        <v>N/A</v>
      </c>
      <c r="I173" s="136">
        <v>-2.82</v>
      </c>
      <c r="J173" s="136">
        <v>-9.02</v>
      </c>
      <c r="K173" s="137" t="s">
        <v>739</v>
      </c>
      <c r="L173" s="138" t="str">
        <f>IF(J173="Div by 0", "N/A", IF(K173="N/A","N/A", IF(J173&gt;VALUE(MID(K173,1,2)), "No", IF(J173&lt;-1*VALUE(MID(K173,1,2)), "No", "Yes"))))</f>
        <v>Yes</v>
      </c>
    </row>
    <row r="174" spans="1:12" ht="25.5" x14ac:dyDescent="0.2">
      <c r="A174" s="2" t="s">
        <v>1300</v>
      </c>
      <c r="B174" s="48" t="s">
        <v>213</v>
      </c>
      <c r="C174" s="14">
        <v>64792062</v>
      </c>
      <c r="D174" s="11" t="str">
        <f t="shared" ref="D174:D181" si="64">IF($B174="N/A","N/A",IF(C174&gt;10,"No",IF(C174&lt;-10,"No","Yes")))</f>
        <v>N/A</v>
      </c>
      <c r="E174" s="14">
        <v>69979126</v>
      </c>
      <c r="F174" s="11" t="str">
        <f t="shared" ref="F174:F181" si="65">IF($B174="N/A","N/A",IF(E174&gt;10,"No",IF(E174&lt;-10,"No","Yes")))</f>
        <v>N/A</v>
      </c>
      <c r="G174" s="14">
        <v>70193530</v>
      </c>
      <c r="H174" s="11" t="str">
        <f t="shared" ref="H174:H181" si="66">IF($B174="N/A","N/A",IF(G174&gt;10,"No",IF(G174&lt;-10,"No","Yes")))</f>
        <v>N/A</v>
      </c>
      <c r="I174" s="12">
        <v>8.0060000000000002</v>
      </c>
      <c r="J174" s="12">
        <v>0.30640000000000001</v>
      </c>
      <c r="K174" s="48" t="s">
        <v>739</v>
      </c>
      <c r="L174" s="9" t="str">
        <f t="shared" ref="L174:L181" si="67">IF(J174="Div by 0", "N/A", IF(K174="N/A","N/A", IF(J174&gt;VALUE(MID(K174,1,2)), "No", IF(J174&lt;-1*VALUE(MID(K174,1,2)), "No", "Yes"))))</f>
        <v>Yes</v>
      </c>
    </row>
    <row r="175" spans="1:12" ht="25.5" x14ac:dyDescent="0.2">
      <c r="A175" s="2" t="s">
        <v>547</v>
      </c>
      <c r="B175" s="48" t="s">
        <v>213</v>
      </c>
      <c r="C175" s="14">
        <v>208846642</v>
      </c>
      <c r="D175" s="11" t="str">
        <f t="shared" si="64"/>
        <v>N/A</v>
      </c>
      <c r="E175" s="14">
        <v>240779558</v>
      </c>
      <c r="F175" s="11" t="str">
        <f t="shared" si="65"/>
        <v>N/A</v>
      </c>
      <c r="G175" s="14">
        <v>238363326</v>
      </c>
      <c r="H175" s="11" t="str">
        <f t="shared" si="66"/>
        <v>N/A</v>
      </c>
      <c r="I175" s="12">
        <v>15.29</v>
      </c>
      <c r="J175" s="12">
        <v>-1</v>
      </c>
      <c r="K175" s="48" t="s">
        <v>739</v>
      </c>
      <c r="L175" s="9" t="str">
        <f t="shared" si="67"/>
        <v>Yes</v>
      </c>
    </row>
    <row r="176" spans="1:12" ht="25.5" x14ac:dyDescent="0.2">
      <c r="A176" s="2" t="s">
        <v>512</v>
      </c>
      <c r="B176" s="48" t="s">
        <v>213</v>
      </c>
      <c r="C176" s="14">
        <v>925923700</v>
      </c>
      <c r="D176" s="11" t="str">
        <f t="shared" si="64"/>
        <v>N/A</v>
      </c>
      <c r="E176" s="14">
        <v>985639864</v>
      </c>
      <c r="F176" s="11" t="str">
        <f t="shared" si="65"/>
        <v>N/A</v>
      </c>
      <c r="G176" s="14">
        <v>1038010180</v>
      </c>
      <c r="H176" s="11" t="str">
        <f t="shared" si="66"/>
        <v>N/A</v>
      </c>
      <c r="I176" s="12">
        <v>6.4489999999999998</v>
      </c>
      <c r="J176" s="12">
        <v>5.3129999999999997</v>
      </c>
      <c r="K176" s="48" t="s">
        <v>739</v>
      </c>
      <c r="L176" s="9" t="str">
        <f t="shared" si="67"/>
        <v>Yes</v>
      </c>
    </row>
    <row r="177" spans="1:12" ht="25.5" x14ac:dyDescent="0.2">
      <c r="A177" s="2" t="s">
        <v>513</v>
      </c>
      <c r="B177" s="48" t="s">
        <v>213</v>
      </c>
      <c r="C177" s="14">
        <v>404.10342609999998</v>
      </c>
      <c r="D177" s="11" t="str">
        <f t="shared" si="64"/>
        <v>N/A</v>
      </c>
      <c r="E177" s="14">
        <v>362.04781527</v>
      </c>
      <c r="F177" s="11" t="str">
        <f t="shared" si="65"/>
        <v>N/A</v>
      </c>
      <c r="G177" s="14">
        <v>313.32106197000002</v>
      </c>
      <c r="H177" s="11" t="str">
        <f t="shared" si="66"/>
        <v>N/A</v>
      </c>
      <c r="I177" s="12">
        <v>-10.4</v>
      </c>
      <c r="J177" s="12">
        <v>-13.5</v>
      </c>
      <c r="K177" s="48" t="s">
        <v>739</v>
      </c>
      <c r="L177" s="9" t="str">
        <f t="shared" si="67"/>
        <v>Yes</v>
      </c>
    </row>
    <row r="178" spans="1:12" ht="25.5" x14ac:dyDescent="0.2">
      <c r="A178" s="2" t="s">
        <v>1301</v>
      </c>
      <c r="B178" s="35" t="s">
        <v>213</v>
      </c>
      <c r="C178" s="47">
        <v>72.577119276000005</v>
      </c>
      <c r="D178" s="44" t="str">
        <f t="shared" si="64"/>
        <v>N/A</v>
      </c>
      <c r="E178" s="47">
        <v>72.270908789000003</v>
      </c>
      <c r="F178" s="44" t="str">
        <f t="shared" si="65"/>
        <v>N/A</v>
      </c>
      <c r="G178" s="47">
        <v>68.955570640000005</v>
      </c>
      <c r="H178" s="44" t="str">
        <f t="shared" si="66"/>
        <v>N/A</v>
      </c>
      <c r="I178" s="12">
        <v>-0.42199999999999999</v>
      </c>
      <c r="J178" s="12">
        <v>-4.59</v>
      </c>
      <c r="K178" s="45" t="s">
        <v>739</v>
      </c>
      <c r="L178" s="9" t="str">
        <f t="shared" si="67"/>
        <v>Yes</v>
      </c>
    </row>
    <row r="179" spans="1:12" ht="25.5" x14ac:dyDescent="0.2">
      <c r="A179" s="2" t="s">
        <v>514</v>
      </c>
      <c r="B179" s="35" t="s">
        <v>213</v>
      </c>
      <c r="C179" s="47">
        <v>233.94050411000001</v>
      </c>
      <c r="D179" s="44" t="str">
        <f t="shared" si="64"/>
        <v>N/A</v>
      </c>
      <c r="E179" s="47">
        <v>248.66497296</v>
      </c>
      <c r="F179" s="44" t="str">
        <f t="shared" si="65"/>
        <v>N/A</v>
      </c>
      <c r="G179" s="47">
        <v>234.15946119</v>
      </c>
      <c r="H179" s="44" t="str">
        <f t="shared" si="66"/>
        <v>N/A</v>
      </c>
      <c r="I179" s="12">
        <v>6.2939999999999996</v>
      </c>
      <c r="J179" s="12">
        <v>-5.83</v>
      </c>
      <c r="K179" s="45" t="s">
        <v>739</v>
      </c>
      <c r="L179" s="9" t="str">
        <f t="shared" si="67"/>
        <v>Yes</v>
      </c>
    </row>
    <row r="180" spans="1:12" ht="25.5" x14ac:dyDescent="0.2">
      <c r="A180" s="2" t="s">
        <v>515</v>
      </c>
      <c r="B180" s="35" t="s">
        <v>213</v>
      </c>
      <c r="C180" s="47">
        <v>1037.1775915000001</v>
      </c>
      <c r="D180" s="44" t="str">
        <f t="shared" si="64"/>
        <v>N/A</v>
      </c>
      <c r="E180" s="47">
        <v>1017.9190965</v>
      </c>
      <c r="F180" s="44" t="str">
        <f t="shared" si="65"/>
        <v>N/A</v>
      </c>
      <c r="G180" s="47">
        <v>1019.7034441</v>
      </c>
      <c r="H180" s="44" t="str">
        <f t="shared" si="66"/>
        <v>N/A</v>
      </c>
      <c r="I180" s="12">
        <v>-1.86</v>
      </c>
      <c r="J180" s="12">
        <v>0.17530000000000001</v>
      </c>
      <c r="K180" s="45" t="s">
        <v>739</v>
      </c>
      <c r="L180" s="9" t="str">
        <f t="shared" si="67"/>
        <v>Yes</v>
      </c>
    </row>
    <row r="181" spans="1:12" ht="25.5" x14ac:dyDescent="0.2">
      <c r="A181" s="2" t="s">
        <v>1653</v>
      </c>
      <c r="B181" s="48" t="s">
        <v>213</v>
      </c>
      <c r="C181" s="13">
        <v>82.158739333</v>
      </c>
      <c r="D181" s="11" t="str">
        <f t="shared" si="64"/>
        <v>N/A</v>
      </c>
      <c r="E181" s="13">
        <v>82.896841749000004</v>
      </c>
      <c r="F181" s="11" t="str">
        <f t="shared" si="65"/>
        <v>N/A</v>
      </c>
      <c r="G181" s="13">
        <v>82.879759675000003</v>
      </c>
      <c r="H181" s="11" t="str">
        <f t="shared" si="66"/>
        <v>N/A</v>
      </c>
      <c r="I181" s="57">
        <v>0.89839999999999998</v>
      </c>
      <c r="J181" s="57">
        <v>-2.1000000000000001E-2</v>
      </c>
      <c r="K181" s="48" t="s">
        <v>739</v>
      </c>
      <c r="L181" s="9" t="str">
        <f t="shared" si="67"/>
        <v>Yes</v>
      </c>
    </row>
    <row r="182" spans="1:12" ht="25.5" x14ac:dyDescent="0.2">
      <c r="A182" s="2" t="s">
        <v>1654</v>
      </c>
      <c r="B182" s="142" t="s">
        <v>213</v>
      </c>
      <c r="C182" s="143">
        <v>77.225519288000001</v>
      </c>
      <c r="D182" s="138" t="str">
        <f t="shared" ref="D182" si="68">IF($B182="N/A","N/A",IF(C182&lt;0,"No","Yes"))</f>
        <v>N/A</v>
      </c>
      <c r="E182" s="143">
        <v>79.400000000000006</v>
      </c>
      <c r="F182" s="138" t="str">
        <f t="shared" ref="F182" si="69">IF($B182="N/A","N/A",IF(E182&lt;0,"No","Yes"))</f>
        <v>N/A</v>
      </c>
      <c r="G182" s="143">
        <v>80.309101317</v>
      </c>
      <c r="H182" s="138" t="str">
        <f t="shared" ref="H182" si="70">IF($B182="N/A","N/A",IF(G182&lt;0,"No","Yes"))</f>
        <v>N/A</v>
      </c>
      <c r="I182" s="144">
        <v>2.8159999999999998</v>
      </c>
      <c r="J182" s="144">
        <v>1.145</v>
      </c>
      <c r="K182" s="142" t="s">
        <v>739</v>
      </c>
      <c r="L182" s="138" t="str">
        <f t="shared" ref="L182" si="71">IF(J182="Div by 0", "N/A", IF(OR(J182="N/A",K182="N/A"),"N/A", IF(J182&gt;VALUE(MID(K182,1,2)), "No", IF(J182&lt;-1*VALUE(MID(K182,1,2)), "No", "Yes"))))</f>
        <v>Yes</v>
      </c>
    </row>
    <row r="183" spans="1:12" ht="25.5" x14ac:dyDescent="0.2">
      <c r="A183" s="2" t="s">
        <v>1655</v>
      </c>
      <c r="B183" s="5" t="s">
        <v>213</v>
      </c>
      <c r="C183" s="13">
        <v>86.628514956000004</v>
      </c>
      <c r="D183" s="9" t="str">
        <f t="shared" ref="D183:D185" si="72">IF($B183="N/A","N/A",IF(C183&lt;0,"No","Yes"))</f>
        <v>N/A</v>
      </c>
      <c r="E183" s="13">
        <v>86.998038375999997</v>
      </c>
      <c r="F183" s="9" t="str">
        <f t="shared" ref="F183:F185" si="73">IF($B183="N/A","N/A",IF(E183&lt;0,"No","Yes"))</f>
        <v>N/A</v>
      </c>
      <c r="G183" s="13">
        <v>88.206610706999996</v>
      </c>
      <c r="H183" s="9" t="str">
        <f t="shared" ref="H183:H185" si="74">IF($B183="N/A","N/A",IF(G183&lt;0,"No","Yes"))</f>
        <v>N/A</v>
      </c>
      <c r="I183" s="57">
        <v>0.42659999999999998</v>
      </c>
      <c r="J183" s="57">
        <v>1.389</v>
      </c>
      <c r="K183" s="5" t="s">
        <v>739</v>
      </c>
      <c r="L183" s="9" t="str">
        <f t="shared" ref="L183:L213" si="75">IF(J183="Div by 0", "N/A", IF(OR(J183="N/A",K183="N/A"),"N/A", IF(J183&gt;VALUE(MID(K183,1,2)), "No", IF(J183&lt;-1*VALUE(MID(K183,1,2)), "No", "Yes"))))</f>
        <v>Yes</v>
      </c>
    </row>
    <row r="184" spans="1:12" ht="25.5" x14ac:dyDescent="0.2">
      <c r="A184" s="2" t="s">
        <v>1656</v>
      </c>
      <c r="B184" s="5" t="s">
        <v>213</v>
      </c>
      <c r="C184" s="13">
        <v>82.933221903000003</v>
      </c>
      <c r="D184" s="9" t="str">
        <f t="shared" si="72"/>
        <v>N/A</v>
      </c>
      <c r="E184" s="13">
        <v>83.999184705999994</v>
      </c>
      <c r="F184" s="9" t="str">
        <f t="shared" si="73"/>
        <v>N/A</v>
      </c>
      <c r="G184" s="13">
        <v>84.164360962999993</v>
      </c>
      <c r="H184" s="9" t="str">
        <f t="shared" si="74"/>
        <v>N/A</v>
      </c>
      <c r="I184" s="57">
        <v>1.2849999999999999</v>
      </c>
      <c r="J184" s="57">
        <v>0.1966</v>
      </c>
      <c r="K184" s="5" t="s">
        <v>739</v>
      </c>
      <c r="L184" s="9" t="str">
        <f t="shared" si="75"/>
        <v>Yes</v>
      </c>
    </row>
    <row r="185" spans="1:12" ht="25.5" x14ac:dyDescent="0.2">
      <c r="A185" s="2" t="s">
        <v>1657</v>
      </c>
      <c r="B185" s="5" t="s">
        <v>213</v>
      </c>
      <c r="C185" s="13">
        <v>78.778824696000001</v>
      </c>
      <c r="D185" s="9" t="str">
        <f t="shared" si="72"/>
        <v>N/A</v>
      </c>
      <c r="E185" s="13">
        <v>79.335597462999999</v>
      </c>
      <c r="F185" s="9" t="str">
        <f t="shared" si="73"/>
        <v>N/A</v>
      </c>
      <c r="G185" s="13">
        <v>78.915944483000004</v>
      </c>
      <c r="H185" s="9" t="str">
        <f t="shared" si="74"/>
        <v>N/A</v>
      </c>
      <c r="I185" s="57">
        <v>0.70679999999999998</v>
      </c>
      <c r="J185" s="57">
        <v>-0.52900000000000003</v>
      </c>
      <c r="K185" s="5" t="s">
        <v>739</v>
      </c>
      <c r="L185" s="9" t="str">
        <f t="shared" si="75"/>
        <v>Yes</v>
      </c>
    </row>
    <row r="186" spans="1:12" ht="25.5" x14ac:dyDescent="0.2">
      <c r="A186" s="2" t="s">
        <v>1659</v>
      </c>
      <c r="B186" s="145" t="s">
        <v>213</v>
      </c>
      <c r="C186" s="143">
        <v>8.7672251757000002</v>
      </c>
      <c r="D186" s="135" t="str">
        <f>IF($B186="N/A","N/A",IF(C186&gt;10,"No",IF(C186&lt;-10,"No","Yes")))</f>
        <v>N/A</v>
      </c>
      <c r="E186" s="143">
        <v>8.1799958483000008</v>
      </c>
      <c r="F186" s="135" t="str">
        <f>IF($B186="N/A","N/A",IF(E186&gt;10,"No",IF(E186&lt;-10,"No","Yes")))</f>
        <v>N/A</v>
      </c>
      <c r="G186" s="143">
        <v>7.6754034813000001</v>
      </c>
      <c r="H186" s="135" t="str">
        <f>IF($B186="N/A","N/A",IF(G186&gt;10,"No",IF(G186&lt;-10,"No","Yes")))</f>
        <v>N/A</v>
      </c>
      <c r="I186" s="144">
        <v>-6.7</v>
      </c>
      <c r="J186" s="144">
        <v>-6.17</v>
      </c>
      <c r="K186" s="145" t="s">
        <v>739</v>
      </c>
      <c r="L186" s="9" t="str">
        <f t="shared" si="75"/>
        <v>Yes</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v>1.3441854E-3</v>
      </c>
      <c r="D188" s="44" t="str">
        <f t="shared" si="76"/>
        <v>N/A</v>
      </c>
      <c r="E188" s="13">
        <v>1.2392994E-3</v>
      </c>
      <c r="F188" s="44" t="str">
        <f t="shared" si="77"/>
        <v>N/A</v>
      </c>
      <c r="G188" s="13">
        <v>1.4735454000000001E-3</v>
      </c>
      <c r="H188" s="44" t="str">
        <f t="shared" si="78"/>
        <v>N/A</v>
      </c>
      <c r="I188" s="57">
        <v>-7.8</v>
      </c>
      <c r="J188" s="57">
        <v>18.899999999999999</v>
      </c>
      <c r="K188" s="45" t="s">
        <v>739</v>
      </c>
      <c r="L188" s="9" t="str">
        <f t="shared" si="75"/>
        <v>Yes</v>
      </c>
    </row>
    <row r="189" spans="1:12" ht="25.5" x14ac:dyDescent="0.2">
      <c r="A189" s="2" t="s">
        <v>1662</v>
      </c>
      <c r="B189" s="35" t="s">
        <v>213</v>
      </c>
      <c r="C189" s="13">
        <v>0</v>
      </c>
      <c r="D189" s="44" t="str">
        <f t="shared" si="76"/>
        <v>N/A</v>
      </c>
      <c r="E189" s="13">
        <v>0</v>
      </c>
      <c r="F189" s="44" t="str">
        <f t="shared" si="77"/>
        <v>N/A</v>
      </c>
      <c r="G189" s="13">
        <v>0</v>
      </c>
      <c r="H189" s="44" t="str">
        <f t="shared" si="78"/>
        <v>N/A</v>
      </c>
      <c r="I189" s="57" t="s">
        <v>1747</v>
      </c>
      <c r="J189" s="57" t="s">
        <v>1747</v>
      </c>
      <c r="K189" s="45" t="s">
        <v>739</v>
      </c>
      <c r="L189" s="9" t="str">
        <f t="shared" si="75"/>
        <v>N/A</v>
      </c>
    </row>
    <row r="190" spans="1:12" ht="25.5" x14ac:dyDescent="0.2">
      <c r="A190" s="2" t="s">
        <v>1663</v>
      </c>
      <c r="B190" s="35" t="s">
        <v>213</v>
      </c>
      <c r="C190" s="13">
        <v>0.14976465550000001</v>
      </c>
      <c r="D190" s="44" t="str">
        <f t="shared" si="76"/>
        <v>N/A</v>
      </c>
      <c r="E190" s="13">
        <v>0.1564615523</v>
      </c>
      <c r="F190" s="44" t="str">
        <f t="shared" si="77"/>
        <v>N/A</v>
      </c>
      <c r="G190" s="13">
        <v>0.1467651257</v>
      </c>
      <c r="H190" s="44" t="str">
        <f t="shared" si="78"/>
        <v>N/A</v>
      </c>
      <c r="I190" s="57">
        <v>4.4720000000000004</v>
      </c>
      <c r="J190" s="57">
        <v>-6.2</v>
      </c>
      <c r="K190" s="45" t="s">
        <v>739</v>
      </c>
      <c r="L190" s="9" t="str">
        <f t="shared" si="75"/>
        <v>Yes</v>
      </c>
    </row>
    <row r="191" spans="1:12" ht="25.5" x14ac:dyDescent="0.2">
      <c r="A191" s="2" t="s">
        <v>1664</v>
      </c>
      <c r="B191" s="35" t="s">
        <v>213</v>
      </c>
      <c r="C191" s="13">
        <v>72.047552797999998</v>
      </c>
      <c r="D191" s="44" t="str">
        <f t="shared" si="76"/>
        <v>N/A</v>
      </c>
      <c r="E191" s="13">
        <v>72.329025735000002</v>
      </c>
      <c r="F191" s="44" t="str">
        <f t="shared" si="77"/>
        <v>N/A</v>
      </c>
      <c r="G191" s="13">
        <v>71.875813519999994</v>
      </c>
      <c r="H191" s="44" t="str">
        <f t="shared" si="78"/>
        <v>N/A</v>
      </c>
      <c r="I191" s="57">
        <v>0.39069999999999999</v>
      </c>
      <c r="J191" s="57">
        <v>-0.627</v>
      </c>
      <c r="K191" s="45" t="s">
        <v>739</v>
      </c>
      <c r="L191" s="9" t="str">
        <f t="shared" si="75"/>
        <v>Yes</v>
      </c>
    </row>
    <row r="192" spans="1:12" ht="25.5" x14ac:dyDescent="0.2">
      <c r="A192" s="2" t="s">
        <v>1665</v>
      </c>
      <c r="B192" s="35" t="s">
        <v>213</v>
      </c>
      <c r="C192" s="13">
        <v>3.6596567399</v>
      </c>
      <c r="D192" s="44" t="str">
        <f t="shared" si="76"/>
        <v>N/A</v>
      </c>
      <c r="E192" s="13">
        <v>5.4260659781999996</v>
      </c>
      <c r="F192" s="44" t="str">
        <f t="shared" si="77"/>
        <v>N/A</v>
      </c>
      <c r="G192" s="13">
        <v>5.3234284883000003</v>
      </c>
      <c r="H192" s="44" t="str">
        <f t="shared" si="78"/>
        <v>N/A</v>
      </c>
      <c r="I192" s="57">
        <v>48.27</v>
      </c>
      <c r="J192" s="57">
        <v>-1.89</v>
      </c>
      <c r="K192" s="45" t="s">
        <v>739</v>
      </c>
      <c r="L192" s="9" t="str">
        <f t="shared" si="75"/>
        <v>Yes</v>
      </c>
    </row>
    <row r="193" spans="1:12" ht="25.5" x14ac:dyDescent="0.2">
      <c r="A193" s="2" t="s">
        <v>1666</v>
      </c>
      <c r="B193" s="35" t="s">
        <v>213</v>
      </c>
      <c r="C193" s="13">
        <v>0.21798206410000001</v>
      </c>
      <c r="D193" s="44" t="str">
        <f t="shared" si="76"/>
        <v>N/A</v>
      </c>
      <c r="E193" s="13">
        <v>0.28855021590000002</v>
      </c>
      <c r="F193" s="44" t="str">
        <f t="shared" si="77"/>
        <v>N/A</v>
      </c>
      <c r="G193" s="13">
        <v>0.30806923310000001</v>
      </c>
      <c r="H193" s="44" t="str">
        <f t="shared" si="78"/>
        <v>N/A</v>
      </c>
      <c r="I193" s="57">
        <v>32.369999999999997</v>
      </c>
      <c r="J193" s="57">
        <v>6.7649999999999997</v>
      </c>
      <c r="K193" s="45" t="s">
        <v>739</v>
      </c>
      <c r="L193" s="9" t="str">
        <f t="shared" si="75"/>
        <v>Yes</v>
      </c>
    </row>
    <row r="194" spans="1:12" ht="25.5" x14ac:dyDescent="0.2">
      <c r="A194" s="2" t="s">
        <v>1667</v>
      </c>
      <c r="B194" s="35" t="s">
        <v>213</v>
      </c>
      <c r="C194" s="13">
        <v>36.070430834</v>
      </c>
      <c r="D194" s="44" t="str">
        <f t="shared" si="76"/>
        <v>N/A</v>
      </c>
      <c r="E194" s="13">
        <v>36.415367725999999</v>
      </c>
      <c r="F194" s="44" t="str">
        <f t="shared" si="77"/>
        <v>N/A</v>
      </c>
      <c r="G194" s="13">
        <v>36.019049995000003</v>
      </c>
      <c r="H194" s="44" t="str">
        <f t="shared" si="78"/>
        <v>N/A</v>
      </c>
      <c r="I194" s="57">
        <v>0.95630000000000004</v>
      </c>
      <c r="J194" s="57">
        <v>-1.0900000000000001</v>
      </c>
      <c r="K194" s="45" t="s">
        <v>739</v>
      </c>
      <c r="L194" s="9" t="str">
        <f t="shared" si="75"/>
        <v>Yes</v>
      </c>
    </row>
    <row r="195" spans="1:12" ht="25.5" x14ac:dyDescent="0.2">
      <c r="A195" s="2" t="s">
        <v>1668</v>
      </c>
      <c r="B195" s="35" t="s">
        <v>213</v>
      </c>
      <c r="C195" s="13">
        <v>2.0497707044000002</v>
      </c>
      <c r="D195" s="44" t="str">
        <f t="shared" si="76"/>
        <v>N/A</v>
      </c>
      <c r="E195" s="13">
        <v>2.2540791024</v>
      </c>
      <c r="F195" s="44" t="str">
        <f t="shared" si="77"/>
        <v>N/A</v>
      </c>
      <c r="G195" s="13">
        <v>2.3306577022999999</v>
      </c>
      <c r="H195" s="44" t="str">
        <f t="shared" si="78"/>
        <v>N/A</v>
      </c>
      <c r="I195" s="57">
        <v>9.9670000000000005</v>
      </c>
      <c r="J195" s="57">
        <v>3.3969999999999998</v>
      </c>
      <c r="K195" s="45" t="s">
        <v>739</v>
      </c>
      <c r="L195" s="9" t="str">
        <f t="shared" si="75"/>
        <v>Yes</v>
      </c>
    </row>
    <row r="196" spans="1:12" ht="25.5" x14ac:dyDescent="0.2">
      <c r="A196" s="2" t="s">
        <v>1669</v>
      </c>
      <c r="B196" s="35" t="s">
        <v>213</v>
      </c>
      <c r="C196" s="13">
        <v>0.26256421289999998</v>
      </c>
      <c r="D196" s="44" t="str">
        <f t="shared" si="76"/>
        <v>N/A</v>
      </c>
      <c r="E196" s="13">
        <v>0.24961555899999999</v>
      </c>
      <c r="F196" s="44" t="str">
        <f t="shared" si="77"/>
        <v>N/A</v>
      </c>
      <c r="G196" s="13">
        <v>0.24991330640000001</v>
      </c>
      <c r="H196" s="44" t="str">
        <f t="shared" si="78"/>
        <v>N/A</v>
      </c>
      <c r="I196" s="57">
        <v>-4.93</v>
      </c>
      <c r="J196" s="57">
        <v>0.1193</v>
      </c>
      <c r="K196" s="45" t="s">
        <v>739</v>
      </c>
      <c r="L196" s="9" t="str">
        <f t="shared" si="75"/>
        <v>Yes</v>
      </c>
    </row>
    <row r="197" spans="1:12" ht="25.5" x14ac:dyDescent="0.2">
      <c r="A197" s="2" t="s">
        <v>1670</v>
      </c>
      <c r="B197" s="35" t="s">
        <v>213</v>
      </c>
      <c r="C197" s="13">
        <v>24.282933102000001</v>
      </c>
      <c r="D197" s="44" t="str">
        <f t="shared" si="76"/>
        <v>N/A</v>
      </c>
      <c r="E197" s="13">
        <v>23.399212425000002</v>
      </c>
      <c r="F197" s="44" t="str">
        <f t="shared" si="77"/>
        <v>N/A</v>
      </c>
      <c r="G197" s="13">
        <v>24.609977081</v>
      </c>
      <c r="H197" s="44" t="str">
        <f t="shared" si="78"/>
        <v>N/A</v>
      </c>
      <c r="I197" s="57">
        <v>-3.64</v>
      </c>
      <c r="J197" s="57">
        <v>5.1740000000000004</v>
      </c>
      <c r="K197" s="45" t="s">
        <v>739</v>
      </c>
      <c r="L197" s="9" t="str">
        <f t="shared" si="75"/>
        <v>Yes</v>
      </c>
    </row>
    <row r="198" spans="1:12" ht="25.5" x14ac:dyDescent="0.2">
      <c r="A198" s="2" t="s">
        <v>1671</v>
      </c>
      <c r="B198" s="35" t="s">
        <v>213</v>
      </c>
      <c r="C198" s="13">
        <v>63.705762299</v>
      </c>
      <c r="D198" s="44" t="str">
        <f t="shared" si="76"/>
        <v>N/A</v>
      </c>
      <c r="E198" s="13">
        <v>65.809484565000005</v>
      </c>
      <c r="F198" s="44" t="str">
        <f t="shared" si="77"/>
        <v>N/A</v>
      </c>
      <c r="G198" s="13">
        <v>66.131049271999998</v>
      </c>
      <c r="H198" s="44" t="str">
        <f t="shared" si="78"/>
        <v>N/A</v>
      </c>
      <c r="I198" s="57">
        <v>3.302</v>
      </c>
      <c r="J198" s="57">
        <v>0.48859999999999998</v>
      </c>
      <c r="K198" s="45" t="s">
        <v>739</v>
      </c>
      <c r="L198" s="9" t="str">
        <f t="shared" si="75"/>
        <v>Yes</v>
      </c>
    </row>
    <row r="199" spans="1:12" ht="25.5" x14ac:dyDescent="0.2">
      <c r="A199" s="2" t="s">
        <v>1672</v>
      </c>
      <c r="B199" s="35" t="s">
        <v>213</v>
      </c>
      <c r="C199" s="13">
        <v>17.023323857000001</v>
      </c>
      <c r="D199" s="44" t="str">
        <f t="shared" si="76"/>
        <v>N/A</v>
      </c>
      <c r="E199" s="13">
        <v>17.839302108999998</v>
      </c>
      <c r="F199" s="44" t="str">
        <f t="shared" si="77"/>
        <v>N/A</v>
      </c>
      <c r="G199" s="13">
        <v>18.284144748999999</v>
      </c>
      <c r="H199" s="44" t="str">
        <f t="shared" si="78"/>
        <v>N/A</v>
      </c>
      <c r="I199" s="57">
        <v>4.7930000000000001</v>
      </c>
      <c r="J199" s="57">
        <v>2.4940000000000002</v>
      </c>
      <c r="K199" s="45" t="s">
        <v>739</v>
      </c>
      <c r="L199" s="9" t="str">
        <f t="shared" si="75"/>
        <v>Yes</v>
      </c>
    </row>
    <row r="200" spans="1:12" ht="25.5" x14ac:dyDescent="0.2">
      <c r="A200" s="2" t="s">
        <v>1673</v>
      </c>
      <c r="B200" s="35" t="s">
        <v>213</v>
      </c>
      <c r="C200" s="13">
        <v>0.70244888169999997</v>
      </c>
      <c r="D200" s="44" t="str">
        <f t="shared" si="76"/>
        <v>N/A</v>
      </c>
      <c r="E200" s="13">
        <v>0.66653654019999997</v>
      </c>
      <c r="F200" s="44" t="str">
        <f t="shared" si="77"/>
        <v>N/A</v>
      </c>
      <c r="G200" s="13">
        <v>0.6821533018</v>
      </c>
      <c r="H200" s="44" t="str">
        <f t="shared" si="78"/>
        <v>N/A</v>
      </c>
      <c r="I200" s="57">
        <v>-5.1100000000000003</v>
      </c>
      <c r="J200" s="57">
        <v>2.343</v>
      </c>
      <c r="K200" s="45" t="s">
        <v>739</v>
      </c>
      <c r="L200" s="9" t="str">
        <f t="shared" si="75"/>
        <v>Yes</v>
      </c>
    </row>
    <row r="201" spans="1:12" ht="25.5" x14ac:dyDescent="0.2">
      <c r="A201" s="2" t="s">
        <v>1674</v>
      </c>
      <c r="B201" s="35" t="s">
        <v>213</v>
      </c>
      <c r="C201" s="13">
        <v>0</v>
      </c>
      <c r="D201" s="44" t="str">
        <f t="shared" si="76"/>
        <v>N/A</v>
      </c>
      <c r="E201" s="13">
        <v>0</v>
      </c>
      <c r="F201" s="44" t="str">
        <f t="shared" si="77"/>
        <v>N/A</v>
      </c>
      <c r="G201" s="13">
        <v>1.9647269999999999E-4</v>
      </c>
      <c r="H201" s="44" t="str">
        <f t="shared" si="78"/>
        <v>N/A</v>
      </c>
      <c r="I201" s="57" t="s">
        <v>1747</v>
      </c>
      <c r="J201" s="57" t="s">
        <v>1747</v>
      </c>
      <c r="K201" s="45" t="s">
        <v>739</v>
      </c>
      <c r="L201" s="9" t="str">
        <f t="shared" si="75"/>
        <v>N/A</v>
      </c>
    </row>
    <row r="202" spans="1:12" ht="25.5" x14ac:dyDescent="0.2">
      <c r="A202" s="2" t="s">
        <v>1675</v>
      </c>
      <c r="B202" s="35" t="s">
        <v>213</v>
      </c>
      <c r="C202" s="13">
        <v>6.5417022300000002E-2</v>
      </c>
      <c r="D202" s="44" t="str">
        <f t="shared" si="76"/>
        <v>N/A</v>
      </c>
      <c r="E202" s="13">
        <v>5.8763447699999999E-2</v>
      </c>
      <c r="F202" s="44" t="str">
        <f t="shared" si="77"/>
        <v>N/A</v>
      </c>
      <c r="G202" s="13">
        <v>5.54053085E-2</v>
      </c>
      <c r="H202" s="44" t="str">
        <f t="shared" si="78"/>
        <v>N/A</v>
      </c>
      <c r="I202" s="57">
        <v>-10.199999999999999</v>
      </c>
      <c r="J202" s="57">
        <v>-5.71</v>
      </c>
      <c r="K202" s="45" t="s">
        <v>739</v>
      </c>
      <c r="L202" s="9" t="str">
        <f t="shared" si="75"/>
        <v>Yes</v>
      </c>
    </row>
    <row r="203" spans="1:12" ht="25.5" x14ac:dyDescent="0.2">
      <c r="A203" s="2" t="s">
        <v>1676</v>
      </c>
      <c r="B203" s="35" t="s">
        <v>213</v>
      </c>
      <c r="C203" s="13">
        <v>3.8085253000000002E-3</v>
      </c>
      <c r="D203" s="44" t="str">
        <f t="shared" si="76"/>
        <v>N/A</v>
      </c>
      <c r="E203" s="13">
        <v>1.5491242999999999E-3</v>
      </c>
      <c r="F203" s="44" t="str">
        <f t="shared" si="77"/>
        <v>N/A</v>
      </c>
      <c r="G203" s="13">
        <v>1.3753090999999999E-3</v>
      </c>
      <c r="H203" s="44" t="str">
        <f t="shared" si="78"/>
        <v>N/A</v>
      </c>
      <c r="I203" s="57">
        <v>-59.3</v>
      </c>
      <c r="J203" s="57">
        <v>-11.2</v>
      </c>
      <c r="K203" s="45" t="s">
        <v>739</v>
      </c>
      <c r="L203" s="9" t="str">
        <f t="shared" si="75"/>
        <v>Yes</v>
      </c>
    </row>
    <row r="204" spans="1:12" ht="25.5" x14ac:dyDescent="0.2">
      <c r="A204" s="2" t="s">
        <v>1677</v>
      </c>
      <c r="B204" s="35" t="s">
        <v>213</v>
      </c>
      <c r="C204" s="13">
        <v>0.78276395880000005</v>
      </c>
      <c r="D204" s="44" t="str">
        <f t="shared" si="76"/>
        <v>N/A</v>
      </c>
      <c r="E204" s="13">
        <v>0.9908198895</v>
      </c>
      <c r="F204" s="44" t="str">
        <f t="shared" si="77"/>
        <v>N/A</v>
      </c>
      <c r="G204" s="13">
        <v>1.1532948967000001</v>
      </c>
      <c r="H204" s="44" t="str">
        <f t="shared" si="78"/>
        <v>N/A</v>
      </c>
      <c r="I204" s="57">
        <v>26.58</v>
      </c>
      <c r="J204" s="57">
        <v>16.399999999999999</v>
      </c>
      <c r="K204" s="45" t="s">
        <v>739</v>
      </c>
      <c r="L204" s="9" t="str">
        <f t="shared" si="75"/>
        <v>Yes</v>
      </c>
    </row>
    <row r="205" spans="1:12" ht="25.5" x14ac:dyDescent="0.2">
      <c r="A205" s="2" t="s">
        <v>1678</v>
      </c>
      <c r="B205" s="35" t="s">
        <v>213</v>
      </c>
      <c r="C205" s="13">
        <v>9.5885224500000005E-2</v>
      </c>
      <c r="D205" s="44" t="str">
        <f t="shared" si="76"/>
        <v>N/A</v>
      </c>
      <c r="E205" s="13">
        <v>5.6594673700000001E-2</v>
      </c>
      <c r="F205" s="44" t="str">
        <f t="shared" si="77"/>
        <v>N/A</v>
      </c>
      <c r="G205" s="13">
        <v>8.5170926399999999E-2</v>
      </c>
      <c r="H205" s="44" t="str">
        <f t="shared" si="78"/>
        <v>N/A</v>
      </c>
      <c r="I205" s="57">
        <v>-41</v>
      </c>
      <c r="J205" s="57">
        <v>50.49</v>
      </c>
      <c r="K205" s="45" t="s">
        <v>739</v>
      </c>
      <c r="L205" s="9" t="str">
        <f t="shared" si="75"/>
        <v>No</v>
      </c>
    </row>
    <row r="206" spans="1:12" ht="25.5" x14ac:dyDescent="0.2">
      <c r="A206" s="2" t="s">
        <v>1679</v>
      </c>
      <c r="B206" s="35" t="s">
        <v>213</v>
      </c>
      <c r="C206" s="13">
        <v>5.1788102614999998</v>
      </c>
      <c r="D206" s="44" t="str">
        <f t="shared" si="76"/>
        <v>N/A</v>
      </c>
      <c r="E206" s="13">
        <v>5.9391359397999999</v>
      </c>
      <c r="F206" s="44" t="str">
        <f t="shared" si="77"/>
        <v>N/A</v>
      </c>
      <c r="G206" s="13">
        <v>7.1859899229000002</v>
      </c>
      <c r="H206" s="44" t="str">
        <f t="shared" si="78"/>
        <v>N/A</v>
      </c>
      <c r="I206" s="57">
        <v>14.68</v>
      </c>
      <c r="J206" s="57">
        <v>20.99</v>
      </c>
      <c r="K206" s="45" t="s">
        <v>739</v>
      </c>
      <c r="L206" s="9" t="str">
        <f t="shared" si="75"/>
        <v>Yes</v>
      </c>
    </row>
    <row r="207" spans="1:12" ht="25.5" x14ac:dyDescent="0.2">
      <c r="A207" s="2" t="s">
        <v>1680</v>
      </c>
      <c r="B207" s="35" t="s">
        <v>213</v>
      </c>
      <c r="C207" s="13">
        <v>5.6007720000000004E-4</v>
      </c>
      <c r="D207" s="44" t="str">
        <f t="shared" si="76"/>
        <v>N/A</v>
      </c>
      <c r="E207" s="13">
        <v>2.065499E-4</v>
      </c>
      <c r="F207" s="44" t="str">
        <f t="shared" si="77"/>
        <v>N/A</v>
      </c>
      <c r="G207" s="13">
        <v>4.9118179999999999E-4</v>
      </c>
      <c r="H207" s="44" t="str">
        <f t="shared" si="78"/>
        <v>N/A</v>
      </c>
      <c r="I207" s="57">
        <v>-63.1</v>
      </c>
      <c r="J207" s="57">
        <v>137.80000000000001</v>
      </c>
      <c r="K207" s="45" t="s">
        <v>739</v>
      </c>
      <c r="L207" s="9" t="str">
        <f t="shared" si="75"/>
        <v>No</v>
      </c>
    </row>
    <row r="208" spans="1:12" ht="25.5" x14ac:dyDescent="0.2">
      <c r="A208" s="2" t="s">
        <v>1681</v>
      </c>
      <c r="B208" s="35" t="s">
        <v>213</v>
      </c>
      <c r="C208" s="13">
        <v>7.5962156701000003</v>
      </c>
      <c r="D208" s="44" t="str">
        <f t="shared" si="76"/>
        <v>N/A</v>
      </c>
      <c r="E208" s="13">
        <v>6.7340432453999997</v>
      </c>
      <c r="F208" s="44" t="str">
        <f t="shared" si="77"/>
        <v>N/A</v>
      </c>
      <c r="G208" s="13">
        <v>6.9908925067999999</v>
      </c>
      <c r="H208" s="44" t="str">
        <f t="shared" si="78"/>
        <v>N/A</v>
      </c>
      <c r="I208" s="57">
        <v>-11.4</v>
      </c>
      <c r="J208" s="57">
        <v>3.8140000000000001</v>
      </c>
      <c r="K208" s="45" t="s">
        <v>739</v>
      </c>
      <c r="L208" s="9" t="str">
        <f t="shared" si="75"/>
        <v>Yes</v>
      </c>
    </row>
    <row r="209" spans="1:12" ht="25.5" x14ac:dyDescent="0.2">
      <c r="A209" s="2" t="s">
        <v>1682</v>
      </c>
      <c r="B209" s="35" t="s">
        <v>213</v>
      </c>
      <c r="C209" s="13">
        <v>0</v>
      </c>
      <c r="D209" s="44" t="str">
        <f t="shared" si="76"/>
        <v>N/A</v>
      </c>
      <c r="E209" s="13">
        <v>0</v>
      </c>
      <c r="F209" s="44" t="str">
        <f t="shared" si="77"/>
        <v>N/A</v>
      </c>
      <c r="G209" s="13">
        <v>0</v>
      </c>
      <c r="H209" s="44" t="str">
        <f t="shared" si="78"/>
        <v>N/A</v>
      </c>
      <c r="I209" s="57" t="s">
        <v>1747</v>
      </c>
      <c r="J209" s="57" t="s">
        <v>1747</v>
      </c>
      <c r="K209" s="45" t="s">
        <v>739</v>
      </c>
      <c r="L209" s="9" t="str">
        <f t="shared" si="75"/>
        <v>N/A</v>
      </c>
    </row>
    <row r="210" spans="1:12" ht="25.5" x14ac:dyDescent="0.2">
      <c r="A210" s="2" t="s">
        <v>1683</v>
      </c>
      <c r="B210" s="35" t="s">
        <v>213</v>
      </c>
      <c r="C210" s="13">
        <v>5.5510375990999998</v>
      </c>
      <c r="D210" s="44" t="str">
        <f t="shared" si="76"/>
        <v>N/A</v>
      </c>
      <c r="E210" s="13">
        <v>4.8044540420999997</v>
      </c>
      <c r="F210" s="44" t="str">
        <f t="shared" si="77"/>
        <v>N/A</v>
      </c>
      <c r="G210" s="13">
        <v>4.4157244981000003</v>
      </c>
      <c r="H210" s="44" t="str">
        <f t="shared" si="78"/>
        <v>N/A</v>
      </c>
      <c r="I210" s="57">
        <v>-13.4</v>
      </c>
      <c r="J210" s="57">
        <v>-8.09</v>
      </c>
      <c r="K210" s="45" t="s">
        <v>739</v>
      </c>
      <c r="L210" s="9" t="str">
        <f t="shared" si="75"/>
        <v>Yes</v>
      </c>
    </row>
    <row r="211" spans="1:12" ht="25.5" x14ac:dyDescent="0.2">
      <c r="A211" s="2" t="s">
        <v>1684</v>
      </c>
      <c r="B211" s="35" t="s">
        <v>213</v>
      </c>
      <c r="C211" s="13">
        <v>0</v>
      </c>
      <c r="D211" s="44" t="str">
        <f t="shared" si="76"/>
        <v>N/A</v>
      </c>
      <c r="E211" s="13">
        <v>0</v>
      </c>
      <c r="F211" s="44" t="str">
        <f t="shared" si="77"/>
        <v>N/A</v>
      </c>
      <c r="G211" s="13">
        <v>0</v>
      </c>
      <c r="H211" s="44" t="str">
        <f t="shared" si="78"/>
        <v>N/A</v>
      </c>
      <c r="I211" s="57" t="s">
        <v>1747</v>
      </c>
      <c r="J211" s="57" t="s">
        <v>1747</v>
      </c>
      <c r="K211" s="45" t="s">
        <v>739</v>
      </c>
      <c r="L211" s="9" t="str">
        <f t="shared" si="75"/>
        <v>N/A</v>
      </c>
    </row>
    <row r="212" spans="1:12" ht="25.5" x14ac:dyDescent="0.2">
      <c r="A212" s="2" t="s">
        <v>1685</v>
      </c>
      <c r="B212" s="35" t="s">
        <v>213</v>
      </c>
      <c r="C212" s="13">
        <v>0.97240611430000001</v>
      </c>
      <c r="D212" s="44" t="str">
        <f t="shared" si="76"/>
        <v>N/A</v>
      </c>
      <c r="E212" s="13">
        <v>0.92524029500000005</v>
      </c>
      <c r="F212" s="44" t="str">
        <f t="shared" si="77"/>
        <v>N/A</v>
      </c>
      <c r="G212" s="13">
        <v>0.86379233619999995</v>
      </c>
      <c r="H212" s="44" t="str">
        <f t="shared" si="78"/>
        <v>N/A</v>
      </c>
      <c r="I212" s="57">
        <v>-4.8499999999999996</v>
      </c>
      <c r="J212" s="57">
        <v>-6.64</v>
      </c>
      <c r="K212" s="45" t="s">
        <v>739</v>
      </c>
      <c r="L212" s="9" t="str">
        <f t="shared" si="75"/>
        <v>Yes</v>
      </c>
    </row>
    <row r="213" spans="1:12" ht="38.25" x14ac:dyDescent="0.2">
      <c r="A213" s="2" t="s">
        <v>1658</v>
      </c>
      <c r="B213" s="35" t="s">
        <v>213</v>
      </c>
      <c r="C213" s="13">
        <v>1.5048155442</v>
      </c>
      <c r="D213" s="44" t="str">
        <f t="shared" si="76"/>
        <v>N/A</v>
      </c>
      <c r="E213" s="13">
        <v>1.5179352445000001</v>
      </c>
      <c r="F213" s="44" t="str">
        <f t="shared" si="77"/>
        <v>N/A</v>
      </c>
      <c r="G213" s="13">
        <v>1.5357290562999999</v>
      </c>
      <c r="H213" s="44" t="str">
        <f t="shared" si="78"/>
        <v>N/A</v>
      </c>
      <c r="I213" s="57">
        <v>0.87180000000000002</v>
      </c>
      <c r="J213" s="57">
        <v>1.1719999999999999</v>
      </c>
      <c r="K213" s="45" t="s">
        <v>739</v>
      </c>
      <c r="L213" s="9" t="str">
        <f t="shared" si="75"/>
        <v>Yes</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56904</v>
      </c>
      <c r="D6" s="11" t="str">
        <f t="shared" ref="D6:D39" si="0">IF($B6="N/A","N/A",IF(C6&gt;10,"No",IF(C6&lt;-10,"No","Yes")))</f>
        <v>N/A</v>
      </c>
      <c r="E6" s="1">
        <v>53086</v>
      </c>
      <c r="F6" s="11" t="str">
        <f t="shared" ref="F6:F39" si="1">IF($B6="N/A","N/A",IF(E6&gt;10,"No",IF(E6&lt;-10,"No","Yes")))</f>
        <v>N/A</v>
      </c>
      <c r="G6" s="1">
        <v>50252</v>
      </c>
      <c r="H6" s="11" t="str">
        <f t="shared" ref="H6:H39" si="2">IF($B6="N/A","N/A",IF(G6&gt;10,"No",IF(G6&lt;-10,"No","Yes")))</f>
        <v>N/A</v>
      </c>
      <c r="I6" s="57">
        <v>-6.71</v>
      </c>
      <c r="J6" s="57">
        <v>-5.34</v>
      </c>
      <c r="K6" s="48" t="s">
        <v>739</v>
      </c>
      <c r="L6" s="9" t="str">
        <f t="shared" ref="L6:L39" si="3">IF(J6="Div by 0", "N/A", IF(K6="N/A","N/A", IF(J6&gt;VALUE(MID(K6,1,2)), "No", IF(J6&lt;-1*VALUE(MID(K6,1,2)), "No", "Yes"))))</f>
        <v>Yes</v>
      </c>
    </row>
    <row r="7" spans="1:12" x14ac:dyDescent="0.2">
      <c r="A7" s="18" t="s">
        <v>4</v>
      </c>
      <c r="B7" s="35" t="s">
        <v>213</v>
      </c>
      <c r="C7" s="36">
        <v>27006</v>
      </c>
      <c r="D7" s="44" t="str">
        <f t="shared" si="0"/>
        <v>N/A</v>
      </c>
      <c r="E7" s="36">
        <v>25094</v>
      </c>
      <c r="F7" s="44" t="str">
        <f t="shared" si="1"/>
        <v>N/A</v>
      </c>
      <c r="G7" s="36">
        <v>23098</v>
      </c>
      <c r="H7" s="44" t="str">
        <f t="shared" si="2"/>
        <v>N/A</v>
      </c>
      <c r="I7" s="12">
        <v>-7.08</v>
      </c>
      <c r="J7" s="12">
        <v>-7.95</v>
      </c>
      <c r="K7" s="45" t="s">
        <v>739</v>
      </c>
      <c r="L7" s="9" t="str">
        <f t="shared" si="3"/>
        <v>Yes</v>
      </c>
    </row>
    <row r="8" spans="1:12" x14ac:dyDescent="0.2">
      <c r="A8" s="18" t="s">
        <v>359</v>
      </c>
      <c r="B8" s="35" t="s">
        <v>213</v>
      </c>
      <c r="C8" s="36">
        <v>47.458878110999997</v>
      </c>
      <c r="D8" s="44" t="str">
        <f>IF($B8="N/A","N/A",IF(C8&gt;10,"No",IF(C8&lt;-10,"No","Yes")))</f>
        <v>N/A</v>
      </c>
      <c r="E8" s="36">
        <v>47.27046679</v>
      </c>
      <c r="F8" s="44" t="str">
        <f t="shared" si="1"/>
        <v>N/A</v>
      </c>
      <c r="G8" s="8">
        <v>45.964339727999999</v>
      </c>
      <c r="H8" s="44" t="str">
        <f t="shared" si="2"/>
        <v>N/A</v>
      </c>
      <c r="I8" s="12">
        <v>-0.39700000000000002</v>
      </c>
      <c r="J8" s="12">
        <v>-2.76</v>
      </c>
      <c r="K8" s="45" t="s">
        <v>739</v>
      </c>
      <c r="L8" s="9" t="str">
        <f t="shared" si="3"/>
        <v>Yes</v>
      </c>
    </row>
    <row r="9" spans="1:12" x14ac:dyDescent="0.2">
      <c r="A9" s="18" t="s">
        <v>83</v>
      </c>
      <c r="B9" s="35" t="s">
        <v>213</v>
      </c>
      <c r="C9" s="36">
        <v>27012.71</v>
      </c>
      <c r="D9" s="44" t="str">
        <f t="shared" si="0"/>
        <v>N/A</v>
      </c>
      <c r="E9" s="36">
        <v>24723.13</v>
      </c>
      <c r="F9" s="44" t="str">
        <f t="shared" si="1"/>
        <v>N/A</v>
      </c>
      <c r="G9" s="36">
        <v>23190.9</v>
      </c>
      <c r="H9" s="44" t="str">
        <f t="shared" si="2"/>
        <v>N/A</v>
      </c>
      <c r="I9" s="12">
        <v>-8.48</v>
      </c>
      <c r="J9" s="12">
        <v>-6.2</v>
      </c>
      <c r="K9" s="45" t="s">
        <v>739</v>
      </c>
      <c r="L9" s="9" t="str">
        <f t="shared" si="3"/>
        <v>Yes</v>
      </c>
    </row>
    <row r="10" spans="1:12" x14ac:dyDescent="0.2">
      <c r="A10" s="18" t="s">
        <v>100</v>
      </c>
      <c r="B10" s="35" t="s">
        <v>213</v>
      </c>
      <c r="C10" s="36">
        <v>7701</v>
      </c>
      <c r="D10" s="44" t="str">
        <f t="shared" si="0"/>
        <v>N/A</v>
      </c>
      <c r="E10" s="36">
        <v>7847</v>
      </c>
      <c r="F10" s="44" t="str">
        <f t="shared" si="1"/>
        <v>N/A</v>
      </c>
      <c r="G10" s="36">
        <v>6086</v>
      </c>
      <c r="H10" s="44" t="str">
        <f t="shared" si="2"/>
        <v>N/A</v>
      </c>
      <c r="I10" s="12">
        <v>1.8959999999999999</v>
      </c>
      <c r="J10" s="12">
        <v>-22.4</v>
      </c>
      <c r="K10" s="45" t="s">
        <v>739</v>
      </c>
      <c r="L10" s="9" t="str">
        <f t="shared" si="3"/>
        <v>Yes</v>
      </c>
    </row>
    <row r="11" spans="1:12" x14ac:dyDescent="0.2">
      <c r="A11" s="18" t="s">
        <v>991</v>
      </c>
      <c r="B11" s="35" t="s">
        <v>213</v>
      </c>
      <c r="C11" s="36">
        <v>4465</v>
      </c>
      <c r="D11" s="44" t="str">
        <f t="shared" si="0"/>
        <v>N/A</v>
      </c>
      <c r="E11" s="36">
        <v>4267</v>
      </c>
      <c r="F11" s="44" t="str">
        <f t="shared" si="1"/>
        <v>N/A</v>
      </c>
      <c r="G11" s="36">
        <v>3032</v>
      </c>
      <c r="H11" s="44" t="str">
        <f t="shared" si="2"/>
        <v>N/A</v>
      </c>
      <c r="I11" s="12">
        <v>-4.43</v>
      </c>
      <c r="J11" s="12">
        <v>-28.9</v>
      </c>
      <c r="K11" s="45" t="s">
        <v>739</v>
      </c>
      <c r="L11" s="9" t="str">
        <f t="shared" si="3"/>
        <v>Yes</v>
      </c>
    </row>
    <row r="12" spans="1:12" x14ac:dyDescent="0.2">
      <c r="A12" s="18" t="s">
        <v>992</v>
      </c>
      <c r="B12" s="35" t="s">
        <v>213</v>
      </c>
      <c r="C12" s="36">
        <v>3072</v>
      </c>
      <c r="D12" s="44" t="str">
        <f t="shared" si="0"/>
        <v>N/A</v>
      </c>
      <c r="E12" s="36">
        <v>3548</v>
      </c>
      <c r="F12" s="44" t="str">
        <f t="shared" si="1"/>
        <v>N/A</v>
      </c>
      <c r="G12" s="36">
        <v>3027</v>
      </c>
      <c r="H12" s="44" t="str">
        <f t="shared" si="2"/>
        <v>N/A</v>
      </c>
      <c r="I12" s="12">
        <v>15.49</v>
      </c>
      <c r="J12" s="12">
        <v>-14.7</v>
      </c>
      <c r="K12" s="45" t="s">
        <v>739</v>
      </c>
      <c r="L12" s="9" t="str">
        <f t="shared" si="3"/>
        <v>Yes</v>
      </c>
    </row>
    <row r="13" spans="1:12" x14ac:dyDescent="0.2">
      <c r="A13" s="18" t="s">
        <v>993</v>
      </c>
      <c r="B13" s="35" t="s">
        <v>213</v>
      </c>
      <c r="C13" s="36">
        <v>138</v>
      </c>
      <c r="D13" s="44" t="str">
        <f t="shared" si="0"/>
        <v>N/A</v>
      </c>
      <c r="E13" s="36">
        <v>11</v>
      </c>
      <c r="F13" s="44" t="str">
        <f t="shared" si="1"/>
        <v>N/A</v>
      </c>
      <c r="G13" s="36">
        <v>11</v>
      </c>
      <c r="H13" s="44" t="str">
        <f t="shared" si="2"/>
        <v>N/A</v>
      </c>
      <c r="I13" s="12">
        <v>-98.6</v>
      </c>
      <c r="J13" s="12">
        <v>50</v>
      </c>
      <c r="K13" s="45" t="s">
        <v>739</v>
      </c>
      <c r="L13" s="9" t="str">
        <f t="shared" si="3"/>
        <v>No</v>
      </c>
    </row>
    <row r="14" spans="1:12" x14ac:dyDescent="0.2">
      <c r="A14" s="18" t="s">
        <v>994</v>
      </c>
      <c r="B14" s="35" t="s">
        <v>213</v>
      </c>
      <c r="C14" s="36">
        <v>26</v>
      </c>
      <c r="D14" s="44" t="str">
        <f t="shared" si="0"/>
        <v>N/A</v>
      </c>
      <c r="E14" s="36">
        <v>30</v>
      </c>
      <c r="F14" s="44" t="str">
        <f t="shared" si="1"/>
        <v>N/A</v>
      </c>
      <c r="G14" s="36">
        <v>24</v>
      </c>
      <c r="H14" s="44" t="str">
        <f t="shared" si="2"/>
        <v>N/A</v>
      </c>
      <c r="I14" s="12">
        <v>15.38</v>
      </c>
      <c r="J14" s="12">
        <v>-20</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15128</v>
      </c>
      <c r="D16" s="44" t="str">
        <f t="shared" si="0"/>
        <v>N/A</v>
      </c>
      <c r="E16" s="36">
        <v>12056</v>
      </c>
      <c r="F16" s="44" t="str">
        <f t="shared" si="1"/>
        <v>N/A</v>
      </c>
      <c r="G16" s="36">
        <v>11847</v>
      </c>
      <c r="H16" s="44" t="str">
        <f t="shared" si="2"/>
        <v>N/A</v>
      </c>
      <c r="I16" s="12">
        <v>-20.3</v>
      </c>
      <c r="J16" s="12">
        <v>-1.73</v>
      </c>
      <c r="K16" s="45" t="s">
        <v>739</v>
      </c>
      <c r="L16" s="9" t="str">
        <f t="shared" si="3"/>
        <v>Yes</v>
      </c>
    </row>
    <row r="17" spans="1:12" x14ac:dyDescent="0.2">
      <c r="A17" s="4" t="s">
        <v>996</v>
      </c>
      <c r="B17" s="35" t="s">
        <v>213</v>
      </c>
      <c r="C17" s="36">
        <v>8059</v>
      </c>
      <c r="D17" s="44" t="str">
        <f t="shared" si="0"/>
        <v>N/A</v>
      </c>
      <c r="E17" s="36">
        <v>6785</v>
      </c>
      <c r="F17" s="44" t="str">
        <f t="shared" si="1"/>
        <v>N/A</v>
      </c>
      <c r="G17" s="36">
        <v>7097</v>
      </c>
      <c r="H17" s="44" t="str">
        <f t="shared" si="2"/>
        <v>N/A</v>
      </c>
      <c r="I17" s="12">
        <v>-15.8</v>
      </c>
      <c r="J17" s="12">
        <v>4.5979999999999999</v>
      </c>
      <c r="K17" s="45" t="s">
        <v>739</v>
      </c>
      <c r="L17" s="9" t="str">
        <f t="shared" si="3"/>
        <v>Yes</v>
      </c>
    </row>
    <row r="18" spans="1:12" x14ac:dyDescent="0.2">
      <c r="A18" s="4" t="s">
        <v>997</v>
      </c>
      <c r="B18" s="35" t="s">
        <v>213</v>
      </c>
      <c r="C18" s="36">
        <v>6099</v>
      </c>
      <c r="D18" s="44" t="str">
        <f t="shared" si="0"/>
        <v>N/A</v>
      </c>
      <c r="E18" s="36">
        <v>4253</v>
      </c>
      <c r="F18" s="44" t="str">
        <f t="shared" si="1"/>
        <v>N/A</v>
      </c>
      <c r="G18" s="36">
        <v>3720</v>
      </c>
      <c r="H18" s="44" t="str">
        <f t="shared" si="2"/>
        <v>N/A</v>
      </c>
      <c r="I18" s="12">
        <v>-30.3</v>
      </c>
      <c r="J18" s="12">
        <v>-12.5</v>
      </c>
      <c r="K18" s="45" t="s">
        <v>739</v>
      </c>
      <c r="L18" s="9" t="str">
        <f t="shared" si="3"/>
        <v>Yes</v>
      </c>
    </row>
    <row r="19" spans="1:12" x14ac:dyDescent="0.2">
      <c r="A19" s="4" t="s">
        <v>998</v>
      </c>
      <c r="B19" s="35" t="s">
        <v>213</v>
      </c>
      <c r="C19" s="36">
        <v>610</v>
      </c>
      <c r="D19" s="44" t="str">
        <f t="shared" si="0"/>
        <v>N/A</v>
      </c>
      <c r="E19" s="36">
        <v>577</v>
      </c>
      <c r="F19" s="44" t="str">
        <f t="shared" si="1"/>
        <v>N/A</v>
      </c>
      <c r="G19" s="36">
        <v>569</v>
      </c>
      <c r="H19" s="44" t="str">
        <f t="shared" si="2"/>
        <v>N/A</v>
      </c>
      <c r="I19" s="12">
        <v>-5.41</v>
      </c>
      <c r="J19" s="12">
        <v>-1.39</v>
      </c>
      <c r="K19" s="45" t="s">
        <v>739</v>
      </c>
      <c r="L19" s="9" t="str">
        <f t="shared" si="3"/>
        <v>Yes</v>
      </c>
    </row>
    <row r="20" spans="1:12" x14ac:dyDescent="0.2">
      <c r="A20" s="4" t="s">
        <v>999</v>
      </c>
      <c r="B20" s="35" t="s">
        <v>213</v>
      </c>
      <c r="C20" s="36">
        <v>360</v>
      </c>
      <c r="D20" s="44" t="str">
        <f t="shared" si="0"/>
        <v>N/A</v>
      </c>
      <c r="E20" s="36">
        <v>441</v>
      </c>
      <c r="F20" s="44" t="str">
        <f t="shared" si="1"/>
        <v>N/A</v>
      </c>
      <c r="G20" s="36">
        <v>461</v>
      </c>
      <c r="H20" s="44" t="str">
        <f t="shared" si="2"/>
        <v>N/A</v>
      </c>
      <c r="I20" s="12">
        <v>22.5</v>
      </c>
      <c r="J20" s="12">
        <v>4.5350000000000001</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15102</v>
      </c>
      <c r="D22" s="44" t="str">
        <f t="shared" si="0"/>
        <v>N/A</v>
      </c>
      <c r="E22" s="36">
        <v>14469</v>
      </c>
      <c r="F22" s="44" t="str">
        <f t="shared" si="1"/>
        <v>N/A</v>
      </c>
      <c r="G22" s="36">
        <v>13271</v>
      </c>
      <c r="H22" s="44" t="str">
        <f t="shared" si="2"/>
        <v>N/A</v>
      </c>
      <c r="I22" s="12">
        <v>-4.1900000000000004</v>
      </c>
      <c r="J22" s="12">
        <v>-8.2799999999999994</v>
      </c>
      <c r="K22" s="45" t="s">
        <v>739</v>
      </c>
      <c r="L22" s="9" t="str">
        <f t="shared" si="3"/>
        <v>Yes</v>
      </c>
    </row>
    <row r="23" spans="1:12" x14ac:dyDescent="0.2">
      <c r="A23" s="4" t="s">
        <v>1001</v>
      </c>
      <c r="B23" s="35" t="s">
        <v>213</v>
      </c>
      <c r="C23" s="36">
        <v>7775</v>
      </c>
      <c r="D23" s="44" t="str">
        <f t="shared" si="0"/>
        <v>N/A</v>
      </c>
      <c r="E23" s="36">
        <v>7573</v>
      </c>
      <c r="F23" s="44" t="str">
        <f t="shared" si="1"/>
        <v>N/A</v>
      </c>
      <c r="G23" s="36">
        <v>6635</v>
      </c>
      <c r="H23" s="44" t="str">
        <f t="shared" si="2"/>
        <v>N/A</v>
      </c>
      <c r="I23" s="12">
        <v>-2.6</v>
      </c>
      <c r="J23" s="12">
        <v>-12.4</v>
      </c>
      <c r="K23" s="45" t="s">
        <v>739</v>
      </c>
      <c r="L23" s="9" t="str">
        <f t="shared" si="3"/>
        <v>Yes</v>
      </c>
    </row>
    <row r="24" spans="1:12" x14ac:dyDescent="0.2">
      <c r="A24" s="4" t="s">
        <v>1002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4" t="s">
        <v>1003</v>
      </c>
      <c r="B25" s="35" t="s">
        <v>213</v>
      </c>
      <c r="C25" s="36">
        <v>1048</v>
      </c>
      <c r="D25" s="44" t="str">
        <f t="shared" si="0"/>
        <v>N/A</v>
      </c>
      <c r="E25" s="36">
        <v>1072</v>
      </c>
      <c r="F25" s="44" t="str">
        <f t="shared" si="1"/>
        <v>N/A</v>
      </c>
      <c r="G25" s="36">
        <v>957</v>
      </c>
      <c r="H25" s="44" t="str">
        <f t="shared" si="2"/>
        <v>N/A</v>
      </c>
      <c r="I25" s="12">
        <v>2.29</v>
      </c>
      <c r="J25" s="12">
        <v>-10.7</v>
      </c>
      <c r="K25" s="45" t="s">
        <v>739</v>
      </c>
      <c r="L25" s="9" t="str">
        <f t="shared" si="3"/>
        <v>Yes</v>
      </c>
    </row>
    <row r="26" spans="1:12" x14ac:dyDescent="0.2">
      <c r="A26" s="4" t="s">
        <v>1004</v>
      </c>
      <c r="B26" s="35" t="s">
        <v>213</v>
      </c>
      <c r="C26" s="36">
        <v>4962</v>
      </c>
      <c r="D26" s="44" t="str">
        <f t="shared" si="0"/>
        <v>N/A</v>
      </c>
      <c r="E26" s="36">
        <v>4537</v>
      </c>
      <c r="F26" s="44" t="str">
        <f t="shared" si="1"/>
        <v>N/A</v>
      </c>
      <c r="G26" s="36">
        <v>4429</v>
      </c>
      <c r="H26" s="44" t="str">
        <f t="shared" si="2"/>
        <v>N/A</v>
      </c>
      <c r="I26" s="12">
        <v>-8.57</v>
      </c>
      <c r="J26" s="12">
        <v>-2.38</v>
      </c>
      <c r="K26" s="45" t="s">
        <v>739</v>
      </c>
      <c r="L26" s="9" t="str">
        <f t="shared" si="3"/>
        <v>Yes</v>
      </c>
    </row>
    <row r="27" spans="1:12" x14ac:dyDescent="0.2">
      <c r="A27" s="4" t="s">
        <v>1005</v>
      </c>
      <c r="B27" s="35" t="s">
        <v>213</v>
      </c>
      <c r="C27" s="36">
        <v>263</v>
      </c>
      <c r="D27" s="44" t="str">
        <f t="shared" si="0"/>
        <v>N/A</v>
      </c>
      <c r="E27" s="36">
        <v>288</v>
      </c>
      <c r="F27" s="44" t="str">
        <f t="shared" si="1"/>
        <v>N/A</v>
      </c>
      <c r="G27" s="36">
        <v>298</v>
      </c>
      <c r="H27" s="44" t="str">
        <f t="shared" si="2"/>
        <v>N/A</v>
      </c>
      <c r="I27" s="12">
        <v>9.5060000000000002</v>
      </c>
      <c r="J27" s="12">
        <v>3.472</v>
      </c>
      <c r="K27" s="45" t="s">
        <v>739</v>
      </c>
      <c r="L27" s="9" t="str">
        <f t="shared" si="3"/>
        <v>Yes</v>
      </c>
    </row>
    <row r="28" spans="1:12" x14ac:dyDescent="0.2">
      <c r="A28" s="58" t="s">
        <v>1006</v>
      </c>
      <c r="B28" s="35" t="s">
        <v>213</v>
      </c>
      <c r="C28" s="36">
        <v>963</v>
      </c>
      <c r="D28" s="44" t="str">
        <f t="shared" si="0"/>
        <v>N/A</v>
      </c>
      <c r="E28" s="36">
        <v>925</v>
      </c>
      <c r="F28" s="44" t="str">
        <f t="shared" si="1"/>
        <v>N/A</v>
      </c>
      <c r="G28" s="36">
        <v>868</v>
      </c>
      <c r="H28" s="44" t="str">
        <f t="shared" si="2"/>
        <v>N/A</v>
      </c>
      <c r="I28" s="12">
        <v>-3.95</v>
      </c>
      <c r="J28" s="12">
        <v>-6.16</v>
      </c>
      <c r="K28" s="45" t="s">
        <v>739</v>
      </c>
      <c r="L28" s="9" t="str">
        <f t="shared" si="3"/>
        <v>Yes</v>
      </c>
    </row>
    <row r="29" spans="1:12" x14ac:dyDescent="0.2">
      <c r="A29" s="58" t="s">
        <v>1007</v>
      </c>
      <c r="B29" s="35" t="s">
        <v>213</v>
      </c>
      <c r="C29" s="36">
        <v>91</v>
      </c>
      <c r="D29" s="44" t="str">
        <f t="shared" si="0"/>
        <v>N/A</v>
      </c>
      <c r="E29" s="36">
        <v>74</v>
      </c>
      <c r="F29" s="44" t="str">
        <f t="shared" si="1"/>
        <v>N/A</v>
      </c>
      <c r="G29" s="36">
        <v>84</v>
      </c>
      <c r="H29" s="44" t="str">
        <f t="shared" si="2"/>
        <v>N/A</v>
      </c>
      <c r="I29" s="12">
        <v>-18.7</v>
      </c>
      <c r="J29" s="12">
        <v>13.51</v>
      </c>
      <c r="K29" s="45" t="s">
        <v>739</v>
      </c>
      <c r="L29" s="9" t="str">
        <f t="shared" si="3"/>
        <v>Yes</v>
      </c>
    </row>
    <row r="30" spans="1:12" x14ac:dyDescent="0.2">
      <c r="A30" s="58" t="s">
        <v>106</v>
      </c>
      <c r="B30" s="35" t="s">
        <v>213</v>
      </c>
      <c r="C30" s="36">
        <v>18973</v>
      </c>
      <c r="D30" s="44" t="str">
        <f t="shared" si="0"/>
        <v>N/A</v>
      </c>
      <c r="E30" s="36">
        <v>18714</v>
      </c>
      <c r="F30" s="44" t="str">
        <f t="shared" si="1"/>
        <v>N/A</v>
      </c>
      <c r="G30" s="36">
        <v>19048</v>
      </c>
      <c r="H30" s="44" t="str">
        <f t="shared" si="2"/>
        <v>N/A</v>
      </c>
      <c r="I30" s="12">
        <v>-1.37</v>
      </c>
      <c r="J30" s="12">
        <v>1.7849999999999999</v>
      </c>
      <c r="K30" s="45" t="s">
        <v>739</v>
      </c>
      <c r="L30" s="9" t="str">
        <f t="shared" si="3"/>
        <v>Yes</v>
      </c>
    </row>
    <row r="31" spans="1:12" x14ac:dyDescent="0.2">
      <c r="A31" s="46" t="s">
        <v>1008</v>
      </c>
      <c r="B31" s="35" t="s">
        <v>213</v>
      </c>
      <c r="C31" s="36">
        <v>8111</v>
      </c>
      <c r="D31" s="44" t="str">
        <f t="shared" si="0"/>
        <v>N/A</v>
      </c>
      <c r="E31" s="36">
        <v>7479</v>
      </c>
      <c r="F31" s="44" t="str">
        <f t="shared" si="1"/>
        <v>N/A</v>
      </c>
      <c r="G31" s="36">
        <v>6741</v>
      </c>
      <c r="H31" s="44" t="str">
        <f t="shared" si="2"/>
        <v>N/A</v>
      </c>
      <c r="I31" s="12">
        <v>-7.79</v>
      </c>
      <c r="J31" s="12">
        <v>-9.8699999999999992</v>
      </c>
      <c r="K31" s="45" t="s">
        <v>739</v>
      </c>
      <c r="L31" s="9" t="str">
        <f t="shared" si="3"/>
        <v>Yes</v>
      </c>
    </row>
    <row r="32" spans="1:12" x14ac:dyDescent="0.2">
      <c r="A32" s="46" t="s">
        <v>1009</v>
      </c>
      <c r="B32" s="35" t="s">
        <v>213</v>
      </c>
      <c r="C32" s="36">
        <v>0</v>
      </c>
      <c r="D32" s="44" t="str">
        <f t="shared" si="0"/>
        <v>N/A</v>
      </c>
      <c r="E32" s="36">
        <v>0</v>
      </c>
      <c r="F32" s="44" t="str">
        <f t="shared" si="1"/>
        <v>N/A</v>
      </c>
      <c r="G32" s="36">
        <v>0</v>
      </c>
      <c r="H32" s="44" t="str">
        <f t="shared" si="2"/>
        <v>N/A</v>
      </c>
      <c r="I32" s="12" t="s">
        <v>1747</v>
      </c>
      <c r="J32" s="12" t="s">
        <v>1747</v>
      </c>
      <c r="K32" s="45" t="s">
        <v>739</v>
      </c>
      <c r="L32" s="9" t="str">
        <f t="shared" si="3"/>
        <v>N/A</v>
      </c>
    </row>
    <row r="33" spans="1:12" x14ac:dyDescent="0.2">
      <c r="A33" s="46" t="s">
        <v>1010</v>
      </c>
      <c r="B33" s="35" t="s">
        <v>213</v>
      </c>
      <c r="C33" s="36">
        <v>2588</v>
      </c>
      <c r="D33" s="44" t="str">
        <f t="shared" si="0"/>
        <v>N/A</v>
      </c>
      <c r="E33" s="36">
        <v>2873</v>
      </c>
      <c r="F33" s="44" t="str">
        <f t="shared" si="1"/>
        <v>N/A</v>
      </c>
      <c r="G33" s="36">
        <v>2682</v>
      </c>
      <c r="H33" s="44" t="str">
        <f t="shared" si="2"/>
        <v>N/A</v>
      </c>
      <c r="I33" s="12">
        <v>11.01</v>
      </c>
      <c r="J33" s="12">
        <v>-6.65</v>
      </c>
      <c r="K33" s="45" t="s">
        <v>739</v>
      </c>
      <c r="L33" s="9" t="str">
        <f t="shared" si="3"/>
        <v>Yes</v>
      </c>
    </row>
    <row r="34" spans="1:12" x14ac:dyDescent="0.2">
      <c r="A34" s="46" t="s">
        <v>1011</v>
      </c>
      <c r="B34" s="35" t="s">
        <v>213</v>
      </c>
      <c r="C34" s="36">
        <v>1663</v>
      </c>
      <c r="D34" s="44" t="str">
        <f t="shared" si="0"/>
        <v>N/A</v>
      </c>
      <c r="E34" s="36">
        <v>1568</v>
      </c>
      <c r="F34" s="44" t="str">
        <f t="shared" si="1"/>
        <v>N/A</v>
      </c>
      <c r="G34" s="36">
        <v>1605</v>
      </c>
      <c r="H34" s="44" t="str">
        <f t="shared" si="2"/>
        <v>N/A</v>
      </c>
      <c r="I34" s="12">
        <v>-5.71</v>
      </c>
      <c r="J34" s="12">
        <v>2.36</v>
      </c>
      <c r="K34" s="45" t="s">
        <v>739</v>
      </c>
      <c r="L34" s="9" t="str">
        <f t="shared" si="3"/>
        <v>Yes</v>
      </c>
    </row>
    <row r="35" spans="1:12" x14ac:dyDescent="0.2">
      <c r="A35" s="46" t="s">
        <v>1012</v>
      </c>
      <c r="B35" s="35" t="s">
        <v>213</v>
      </c>
      <c r="C35" s="36">
        <v>424</v>
      </c>
      <c r="D35" s="44" t="str">
        <f t="shared" si="0"/>
        <v>N/A</v>
      </c>
      <c r="E35" s="36">
        <v>493</v>
      </c>
      <c r="F35" s="44" t="str">
        <f t="shared" si="1"/>
        <v>N/A</v>
      </c>
      <c r="G35" s="36">
        <v>501</v>
      </c>
      <c r="H35" s="44" t="str">
        <f t="shared" si="2"/>
        <v>N/A</v>
      </c>
      <c r="I35" s="12">
        <v>16.27</v>
      </c>
      <c r="J35" s="12">
        <v>1.623</v>
      </c>
      <c r="K35" s="45" t="s">
        <v>739</v>
      </c>
      <c r="L35" s="9" t="str">
        <f t="shared" si="3"/>
        <v>Yes</v>
      </c>
    </row>
    <row r="36" spans="1:12" x14ac:dyDescent="0.2">
      <c r="A36" s="46" t="s">
        <v>1013</v>
      </c>
      <c r="B36" s="35" t="s">
        <v>213</v>
      </c>
      <c r="C36" s="36">
        <v>6187</v>
      </c>
      <c r="D36" s="44" t="str">
        <f t="shared" si="0"/>
        <v>N/A</v>
      </c>
      <c r="E36" s="36">
        <v>6301</v>
      </c>
      <c r="F36" s="44" t="str">
        <f t="shared" si="1"/>
        <v>N/A</v>
      </c>
      <c r="G36" s="36">
        <v>7519</v>
      </c>
      <c r="H36" s="44" t="str">
        <f t="shared" si="2"/>
        <v>N/A</v>
      </c>
      <c r="I36" s="12">
        <v>1.843</v>
      </c>
      <c r="J36" s="12">
        <v>19.329999999999998</v>
      </c>
      <c r="K36" s="45" t="s">
        <v>739</v>
      </c>
      <c r="L36" s="9" t="str">
        <f t="shared" si="3"/>
        <v>Yes</v>
      </c>
    </row>
    <row r="37" spans="1:12" x14ac:dyDescent="0.2">
      <c r="A37" s="46" t="s">
        <v>122</v>
      </c>
      <c r="B37" s="35" t="s">
        <v>213</v>
      </c>
      <c r="C37" s="36">
        <v>361</v>
      </c>
      <c r="D37" s="44" t="str">
        <f t="shared" si="0"/>
        <v>N/A</v>
      </c>
      <c r="E37" s="36">
        <v>427</v>
      </c>
      <c r="F37" s="44" t="str">
        <f t="shared" si="1"/>
        <v>N/A</v>
      </c>
      <c r="G37" s="36">
        <v>313</v>
      </c>
      <c r="H37" s="44" t="str">
        <f t="shared" si="2"/>
        <v>N/A</v>
      </c>
      <c r="I37" s="12">
        <v>18.28</v>
      </c>
      <c r="J37" s="12">
        <v>-26.7</v>
      </c>
      <c r="K37" s="45" t="s">
        <v>739</v>
      </c>
      <c r="L37" s="9" t="str">
        <f t="shared" si="3"/>
        <v>Yes</v>
      </c>
    </row>
    <row r="38" spans="1:12" x14ac:dyDescent="0.2">
      <c r="A38" s="46" t="s">
        <v>84</v>
      </c>
      <c r="B38" s="35" t="s">
        <v>213</v>
      </c>
      <c r="C38" s="47">
        <v>893873944</v>
      </c>
      <c r="D38" s="44" t="str">
        <f t="shared" si="0"/>
        <v>N/A</v>
      </c>
      <c r="E38" s="47">
        <v>860242322</v>
      </c>
      <c r="F38" s="44" t="str">
        <f t="shared" si="1"/>
        <v>N/A</v>
      </c>
      <c r="G38" s="47">
        <v>840235644</v>
      </c>
      <c r="H38" s="44" t="str">
        <f t="shared" si="2"/>
        <v>N/A</v>
      </c>
      <c r="I38" s="12">
        <v>-3.76</v>
      </c>
      <c r="J38" s="12">
        <v>-2.33</v>
      </c>
      <c r="K38" s="45" t="s">
        <v>739</v>
      </c>
      <c r="L38" s="9" t="str">
        <f t="shared" si="3"/>
        <v>Yes</v>
      </c>
    </row>
    <row r="39" spans="1:12" x14ac:dyDescent="0.2">
      <c r="A39" s="46" t="s">
        <v>1302</v>
      </c>
      <c r="B39" s="35" t="s">
        <v>213</v>
      </c>
      <c r="C39" s="47">
        <v>15708.455362999999</v>
      </c>
      <c r="D39" s="44" t="str">
        <f t="shared" si="0"/>
        <v>N/A</v>
      </c>
      <c r="E39" s="47">
        <v>16204.692800000001</v>
      </c>
      <c r="F39" s="44" t="str">
        <f t="shared" si="1"/>
        <v>N/A</v>
      </c>
      <c r="G39" s="47">
        <v>16720.441853</v>
      </c>
      <c r="H39" s="44" t="str">
        <f t="shared" si="2"/>
        <v>N/A</v>
      </c>
      <c r="I39" s="12">
        <v>3.1589999999999998</v>
      </c>
      <c r="J39" s="12">
        <v>3.1829999999999998</v>
      </c>
      <c r="K39" s="45" t="s">
        <v>739</v>
      </c>
      <c r="L39" s="9" t="str">
        <f t="shared" si="3"/>
        <v>Yes</v>
      </c>
    </row>
    <row r="40" spans="1:12" x14ac:dyDescent="0.2">
      <c r="A40" s="46" t="s">
        <v>1303</v>
      </c>
      <c r="B40" s="35" t="s">
        <v>213</v>
      </c>
      <c r="C40" s="47">
        <v>33099.087017999998</v>
      </c>
      <c r="D40" s="44" t="str">
        <f>IF($B40="N/A","N/A",IF(C40&gt;10,"No",IF(C40&lt;-10,"No","Yes")))</f>
        <v>N/A</v>
      </c>
      <c r="E40" s="47">
        <v>34280.797082999998</v>
      </c>
      <c r="F40" s="44" t="str">
        <f>IF($B40="N/A","N/A",IF(E40&gt;10,"No",IF(E40&lt;-10,"No","Yes")))</f>
        <v>N/A</v>
      </c>
      <c r="G40" s="47">
        <v>36376.986924999997</v>
      </c>
      <c r="H40" s="44" t="str">
        <f>IF($B40="N/A","N/A",IF(G40&gt;10,"No",IF(G40&lt;-10,"No","Yes")))</f>
        <v>N/A</v>
      </c>
      <c r="I40" s="12">
        <v>3.57</v>
      </c>
      <c r="J40" s="12">
        <v>6.1150000000000002</v>
      </c>
      <c r="K40" s="45" t="s">
        <v>739</v>
      </c>
      <c r="L40" s="9" t="str">
        <f>IF(J40="Div by 0", "N/A", IF(K40="N/A","N/A", IF(J40&gt;VALUE(MID(K40,1,2)), "No", IF(J40&lt;-1*VALUE(MID(K40,1,2)), "No", "Yes"))))</f>
        <v>Yes</v>
      </c>
    </row>
    <row r="41" spans="1:12" x14ac:dyDescent="0.2">
      <c r="A41" s="46" t="s">
        <v>107</v>
      </c>
      <c r="B41" s="35" t="s">
        <v>213</v>
      </c>
      <c r="C41" s="47">
        <v>1573575</v>
      </c>
      <c r="D41" s="44" t="str">
        <f t="shared" ref="D41:D44" si="4">IF($B41="N/A","N/A",IF(C41&gt;10,"No",IF(C41&lt;-10,"No","Yes")))</f>
        <v>N/A</v>
      </c>
      <c r="E41" s="47">
        <v>966232</v>
      </c>
      <c r="F41" s="44" t="str">
        <f t="shared" ref="F41:F44" si="5">IF($B41="N/A","N/A",IF(E41&gt;10,"No",IF(E41&lt;-10,"No","Yes")))</f>
        <v>N/A</v>
      </c>
      <c r="G41" s="47">
        <v>811460</v>
      </c>
      <c r="H41" s="44" t="str">
        <f t="shared" ref="H41:H44" si="6">IF($B41="N/A","N/A",IF(G41&gt;10,"No",IF(G41&lt;-10,"No","Yes")))</f>
        <v>N/A</v>
      </c>
      <c r="I41" s="12">
        <v>-38.6</v>
      </c>
      <c r="J41" s="12">
        <v>-16</v>
      </c>
      <c r="K41" s="45" t="s">
        <v>739</v>
      </c>
      <c r="L41" s="9" t="str">
        <f t="shared" ref="L41:L43" si="7">IF(J41="Div by 0", "N/A", IF(K41="N/A","N/A", IF(J41&gt;VALUE(MID(K41,1,2)), "No", IF(J41&lt;-1*VALUE(MID(K41,1,2)), "No", "Yes"))))</f>
        <v>Yes</v>
      </c>
    </row>
    <row r="42" spans="1:12" x14ac:dyDescent="0.2">
      <c r="A42" s="46" t="s">
        <v>158</v>
      </c>
      <c r="B42" s="48" t="s">
        <v>217</v>
      </c>
      <c r="C42" s="1">
        <v>815</v>
      </c>
      <c r="D42" s="44" t="str">
        <f>IF($B42="N/A","N/A",IF(C42&gt;0,"No",IF(C42&lt;0,"No","Yes")))</f>
        <v>No</v>
      </c>
      <c r="E42" s="1">
        <v>489</v>
      </c>
      <c r="F42" s="44" t="str">
        <f>IF($B42="N/A","N/A",IF(E42&gt;0,"No",IF(E42&lt;0,"No","Yes")))</f>
        <v>No</v>
      </c>
      <c r="G42" s="1">
        <v>490</v>
      </c>
      <c r="H42" s="44" t="str">
        <f>IF($B42="N/A","N/A",IF(G42&gt;0,"No",IF(G42&lt;0,"No","Yes")))</f>
        <v>No</v>
      </c>
      <c r="I42" s="12">
        <v>-40</v>
      </c>
      <c r="J42" s="12">
        <v>0.20449999999999999</v>
      </c>
      <c r="K42" s="45" t="s">
        <v>739</v>
      </c>
      <c r="L42" s="9" t="str">
        <f t="shared" si="7"/>
        <v>Yes</v>
      </c>
    </row>
    <row r="43" spans="1:12" x14ac:dyDescent="0.2">
      <c r="A43" s="46" t="s">
        <v>156</v>
      </c>
      <c r="B43" s="35" t="s">
        <v>213</v>
      </c>
      <c r="C43" s="47">
        <v>1573575</v>
      </c>
      <c r="D43" s="44" t="str">
        <f t="shared" si="4"/>
        <v>N/A</v>
      </c>
      <c r="E43" s="47">
        <v>966232</v>
      </c>
      <c r="F43" s="44" t="str">
        <f t="shared" si="5"/>
        <v>N/A</v>
      </c>
      <c r="G43" s="47">
        <v>811460</v>
      </c>
      <c r="H43" s="44" t="str">
        <f t="shared" si="6"/>
        <v>N/A</v>
      </c>
      <c r="I43" s="12">
        <v>-38.6</v>
      </c>
      <c r="J43" s="12">
        <v>-16</v>
      </c>
      <c r="K43" s="45" t="s">
        <v>739</v>
      </c>
      <c r="L43" s="9" t="str">
        <f t="shared" si="7"/>
        <v>Yes</v>
      </c>
    </row>
    <row r="44" spans="1:12" x14ac:dyDescent="0.2">
      <c r="A44" s="46" t="s">
        <v>1304</v>
      </c>
      <c r="B44" s="35" t="s">
        <v>213</v>
      </c>
      <c r="C44" s="47">
        <v>1930.7668712</v>
      </c>
      <c r="D44" s="44" t="str">
        <f t="shared" si="4"/>
        <v>N/A</v>
      </c>
      <c r="E44" s="47">
        <v>1975.9345602999999</v>
      </c>
      <c r="F44" s="44" t="str">
        <f t="shared" si="5"/>
        <v>N/A</v>
      </c>
      <c r="G44" s="47">
        <v>1656.0408163</v>
      </c>
      <c r="H44" s="44" t="str">
        <f t="shared" si="6"/>
        <v>N/A</v>
      </c>
      <c r="I44" s="12">
        <v>2.339</v>
      </c>
      <c r="J44" s="12">
        <v>-16.2</v>
      </c>
      <c r="K44" s="45" t="s">
        <v>739</v>
      </c>
      <c r="L44" s="9" t="str">
        <f>IF(J44="Div by 0", "N/A", IF(OR(J44="N/A",K44="N/A"),"N/A", IF(J44&gt;VALUE(MID(K44,1,2)), "No", IF(J44&lt;-1*VALUE(MID(K44,1,2)), "No", "Yes"))))</f>
        <v>Yes</v>
      </c>
    </row>
    <row r="45" spans="1:12" x14ac:dyDescent="0.2">
      <c r="A45" s="46" t="s">
        <v>1305</v>
      </c>
      <c r="B45" s="35" t="s">
        <v>213</v>
      </c>
      <c r="C45" s="47">
        <v>17619.761718999998</v>
      </c>
      <c r="D45" s="44" t="str">
        <f t="shared" ref="D45:D71" si="8">IF($B45="N/A","N/A",IF(C45&gt;10,"No",IF(C45&lt;-10,"No","Yes")))</f>
        <v>N/A</v>
      </c>
      <c r="E45" s="47">
        <v>18185.813814000001</v>
      </c>
      <c r="F45" s="44" t="str">
        <f t="shared" ref="F45:F71" si="9">IF($B45="N/A","N/A",IF(E45&gt;10,"No",IF(E45&lt;-10,"No","Yes")))</f>
        <v>N/A</v>
      </c>
      <c r="G45" s="47">
        <v>19829.296088999999</v>
      </c>
      <c r="H45" s="44" t="str">
        <f t="shared" ref="H45:H71" si="10">IF($B45="N/A","N/A",IF(G45&gt;10,"No",IF(G45&lt;-10,"No","Yes")))</f>
        <v>N/A</v>
      </c>
      <c r="I45" s="12">
        <v>3.2130000000000001</v>
      </c>
      <c r="J45" s="12">
        <v>9.0370000000000008</v>
      </c>
      <c r="K45" s="45" t="s">
        <v>739</v>
      </c>
      <c r="L45" s="9" t="str">
        <f t="shared" ref="L45:L71" si="11">IF(J45="Div by 0", "N/A", IF(K45="N/A","N/A", IF(J45&gt;VALUE(MID(K45,1,2)), "No", IF(J45&lt;-1*VALUE(MID(K45,1,2)), "No", "Yes"))))</f>
        <v>Yes</v>
      </c>
    </row>
    <row r="46" spans="1:12" x14ac:dyDescent="0.2">
      <c r="A46" s="46" t="s">
        <v>1306</v>
      </c>
      <c r="B46" s="35" t="s">
        <v>213</v>
      </c>
      <c r="C46" s="47">
        <v>20409.172004</v>
      </c>
      <c r="D46" s="44" t="str">
        <f t="shared" si="8"/>
        <v>N/A</v>
      </c>
      <c r="E46" s="47">
        <v>21477.436138000001</v>
      </c>
      <c r="F46" s="44" t="str">
        <f t="shared" si="9"/>
        <v>N/A</v>
      </c>
      <c r="G46" s="47">
        <v>25001.785950000001</v>
      </c>
      <c r="H46" s="44" t="str">
        <f t="shared" si="10"/>
        <v>N/A</v>
      </c>
      <c r="I46" s="12">
        <v>5.234</v>
      </c>
      <c r="J46" s="12">
        <v>16.41</v>
      </c>
      <c r="K46" s="45" t="s">
        <v>739</v>
      </c>
      <c r="L46" s="9" t="str">
        <f t="shared" si="11"/>
        <v>Yes</v>
      </c>
    </row>
    <row r="47" spans="1:12" x14ac:dyDescent="0.2">
      <c r="A47" s="46" t="s">
        <v>1307</v>
      </c>
      <c r="B47" s="35" t="s">
        <v>213</v>
      </c>
      <c r="C47" s="47">
        <v>14160.210286</v>
      </c>
      <c r="D47" s="44" t="str">
        <f t="shared" si="8"/>
        <v>N/A</v>
      </c>
      <c r="E47" s="47">
        <v>14091.295096</v>
      </c>
      <c r="F47" s="44" t="str">
        <f t="shared" si="9"/>
        <v>N/A</v>
      </c>
      <c r="G47" s="47">
        <v>14474.671292000001</v>
      </c>
      <c r="H47" s="44" t="str">
        <f t="shared" si="10"/>
        <v>N/A</v>
      </c>
      <c r="I47" s="12">
        <v>-0.48699999999999999</v>
      </c>
      <c r="J47" s="12">
        <v>2.7210000000000001</v>
      </c>
      <c r="K47" s="45" t="s">
        <v>739</v>
      </c>
      <c r="L47" s="9" t="str">
        <f t="shared" si="11"/>
        <v>Yes</v>
      </c>
    </row>
    <row r="48" spans="1:12" x14ac:dyDescent="0.2">
      <c r="A48" s="46" t="s">
        <v>1308</v>
      </c>
      <c r="B48" s="35" t="s">
        <v>213</v>
      </c>
      <c r="C48" s="47">
        <v>275.57971013999997</v>
      </c>
      <c r="D48" s="44" t="str">
        <f t="shared" si="8"/>
        <v>N/A</v>
      </c>
      <c r="E48" s="47">
        <v>4685.5</v>
      </c>
      <c r="F48" s="44" t="str">
        <f t="shared" si="9"/>
        <v>N/A</v>
      </c>
      <c r="G48" s="47">
        <v>3261</v>
      </c>
      <c r="H48" s="44" t="str">
        <f t="shared" si="10"/>
        <v>N/A</v>
      </c>
      <c r="I48" s="12">
        <v>1600</v>
      </c>
      <c r="J48" s="12">
        <v>-30.4</v>
      </c>
      <c r="K48" s="45" t="s">
        <v>739</v>
      </c>
      <c r="L48" s="9" t="str">
        <f t="shared" si="11"/>
        <v>No</v>
      </c>
    </row>
    <row r="49" spans="1:12" x14ac:dyDescent="0.2">
      <c r="A49" s="46" t="s">
        <v>1309</v>
      </c>
      <c r="B49" s="35" t="s">
        <v>213</v>
      </c>
      <c r="C49" s="47">
        <v>39409.076923000001</v>
      </c>
      <c r="D49" s="44" t="str">
        <f t="shared" si="8"/>
        <v>N/A</v>
      </c>
      <c r="E49" s="47">
        <v>35152.5</v>
      </c>
      <c r="F49" s="44" t="str">
        <f t="shared" si="9"/>
        <v>N/A</v>
      </c>
      <c r="G49" s="47">
        <v>43794.5</v>
      </c>
      <c r="H49" s="44" t="str">
        <f t="shared" si="10"/>
        <v>N/A</v>
      </c>
      <c r="I49" s="12">
        <v>-10.8</v>
      </c>
      <c r="J49" s="12">
        <v>24.58</v>
      </c>
      <c r="K49" s="45" t="s">
        <v>739</v>
      </c>
      <c r="L49" s="9" t="str">
        <f t="shared" si="11"/>
        <v>Yes</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41118.917240000002</v>
      </c>
      <c r="D51" s="44" t="str">
        <f t="shared" si="8"/>
        <v>N/A</v>
      </c>
      <c r="E51" s="47">
        <v>47882.075563999999</v>
      </c>
      <c r="F51" s="44" t="str">
        <f t="shared" si="9"/>
        <v>N/A</v>
      </c>
      <c r="G51" s="47">
        <v>49227.685574000003</v>
      </c>
      <c r="H51" s="44" t="str">
        <f t="shared" si="10"/>
        <v>N/A</v>
      </c>
      <c r="I51" s="12">
        <v>16.45</v>
      </c>
      <c r="J51" s="12">
        <v>2.81</v>
      </c>
      <c r="K51" s="45" t="s">
        <v>739</v>
      </c>
      <c r="L51" s="9" t="str">
        <f t="shared" si="11"/>
        <v>Yes</v>
      </c>
    </row>
    <row r="52" spans="1:12" x14ac:dyDescent="0.2">
      <c r="A52" s="46" t="s">
        <v>1312</v>
      </c>
      <c r="B52" s="35" t="s">
        <v>213</v>
      </c>
      <c r="C52" s="47">
        <v>48869.980643000003</v>
      </c>
      <c r="D52" s="44" t="str">
        <f t="shared" si="8"/>
        <v>N/A</v>
      </c>
      <c r="E52" s="47">
        <v>57507.570376000003</v>
      </c>
      <c r="F52" s="44" t="str">
        <f t="shared" si="9"/>
        <v>N/A</v>
      </c>
      <c r="G52" s="47">
        <v>57488.208961999997</v>
      </c>
      <c r="H52" s="44" t="str">
        <f t="shared" si="10"/>
        <v>N/A</v>
      </c>
      <c r="I52" s="12">
        <v>17.670000000000002</v>
      </c>
      <c r="J52" s="12">
        <v>-3.4000000000000002E-2</v>
      </c>
      <c r="K52" s="45" t="s">
        <v>739</v>
      </c>
      <c r="L52" s="9" t="str">
        <f t="shared" si="11"/>
        <v>Yes</v>
      </c>
    </row>
    <row r="53" spans="1:12" x14ac:dyDescent="0.2">
      <c r="A53" s="46" t="s">
        <v>1313</v>
      </c>
      <c r="B53" s="35" t="s">
        <v>213</v>
      </c>
      <c r="C53" s="47">
        <v>31611.543532</v>
      </c>
      <c r="D53" s="44" t="str">
        <f t="shared" si="8"/>
        <v>N/A</v>
      </c>
      <c r="E53" s="47">
        <v>34486.136845000001</v>
      </c>
      <c r="F53" s="44" t="str">
        <f t="shared" si="9"/>
        <v>N/A</v>
      </c>
      <c r="G53" s="47">
        <v>36036.346236999998</v>
      </c>
      <c r="H53" s="44" t="str">
        <f t="shared" si="10"/>
        <v>N/A</v>
      </c>
      <c r="I53" s="12">
        <v>9.093</v>
      </c>
      <c r="J53" s="12">
        <v>4.4950000000000001</v>
      </c>
      <c r="K53" s="45" t="s">
        <v>739</v>
      </c>
      <c r="L53" s="9" t="str">
        <f t="shared" si="11"/>
        <v>Yes</v>
      </c>
    </row>
    <row r="54" spans="1:12" x14ac:dyDescent="0.2">
      <c r="A54" s="46" t="s">
        <v>1314</v>
      </c>
      <c r="B54" s="35" t="s">
        <v>213</v>
      </c>
      <c r="C54" s="47">
        <v>13975.165574000001</v>
      </c>
      <c r="D54" s="44" t="str">
        <f t="shared" si="8"/>
        <v>N/A</v>
      </c>
      <c r="E54" s="47">
        <v>19121.592721000001</v>
      </c>
      <c r="F54" s="44" t="str">
        <f t="shared" si="9"/>
        <v>N/A</v>
      </c>
      <c r="G54" s="47">
        <v>22435.966607999999</v>
      </c>
      <c r="H54" s="44" t="str">
        <f t="shared" si="10"/>
        <v>N/A</v>
      </c>
      <c r="I54" s="12">
        <v>36.83</v>
      </c>
      <c r="J54" s="12">
        <v>17.329999999999998</v>
      </c>
      <c r="K54" s="45" t="s">
        <v>739</v>
      </c>
      <c r="L54" s="9" t="str">
        <f t="shared" si="11"/>
        <v>Yes</v>
      </c>
    </row>
    <row r="55" spans="1:12" x14ac:dyDescent="0.2">
      <c r="A55" s="46" t="s">
        <v>1691</v>
      </c>
      <c r="B55" s="35" t="s">
        <v>213</v>
      </c>
      <c r="C55" s="47">
        <v>74667.086110999997</v>
      </c>
      <c r="D55" s="44" t="str">
        <f t="shared" si="8"/>
        <v>N/A</v>
      </c>
      <c r="E55" s="47">
        <v>66609.385488</v>
      </c>
      <c r="F55" s="44" t="str">
        <f t="shared" si="9"/>
        <v>N/A</v>
      </c>
      <c r="G55" s="47">
        <v>61573.316702999997</v>
      </c>
      <c r="H55" s="44" t="str">
        <f t="shared" si="10"/>
        <v>N/A</v>
      </c>
      <c r="I55" s="12">
        <v>-10.8</v>
      </c>
      <c r="J55" s="12">
        <v>-7.56</v>
      </c>
      <c r="K55" s="45" t="s">
        <v>739</v>
      </c>
      <c r="L55" s="9" t="str">
        <f t="shared" si="11"/>
        <v>Yes</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7449.3982916000004</v>
      </c>
      <c r="D57" s="44" t="str">
        <f t="shared" si="8"/>
        <v>N/A</v>
      </c>
      <c r="E57" s="47">
        <v>7794.5871864000001</v>
      </c>
      <c r="F57" s="44" t="str">
        <f t="shared" si="9"/>
        <v>N/A</v>
      </c>
      <c r="G57" s="47">
        <v>8428.5979955999992</v>
      </c>
      <c r="H57" s="44" t="str">
        <f t="shared" si="10"/>
        <v>N/A</v>
      </c>
      <c r="I57" s="12">
        <v>4.6340000000000003</v>
      </c>
      <c r="J57" s="12">
        <v>8.1340000000000003</v>
      </c>
      <c r="K57" s="45" t="s">
        <v>739</v>
      </c>
      <c r="L57" s="9" t="str">
        <f t="shared" si="11"/>
        <v>Yes</v>
      </c>
    </row>
    <row r="58" spans="1:12" x14ac:dyDescent="0.2">
      <c r="A58" s="46" t="s">
        <v>1316</v>
      </c>
      <c r="B58" s="35" t="s">
        <v>213</v>
      </c>
      <c r="C58" s="47">
        <v>2123.7130547000002</v>
      </c>
      <c r="D58" s="44" t="str">
        <f t="shared" si="8"/>
        <v>N/A</v>
      </c>
      <c r="E58" s="47">
        <v>2466.6212860999999</v>
      </c>
      <c r="F58" s="44" t="str">
        <f t="shared" si="9"/>
        <v>N/A</v>
      </c>
      <c r="G58" s="47">
        <v>2659.2783722999998</v>
      </c>
      <c r="H58" s="44" t="str">
        <f t="shared" si="10"/>
        <v>N/A</v>
      </c>
      <c r="I58" s="12">
        <v>16.149999999999999</v>
      </c>
      <c r="J58" s="12">
        <v>7.8109999999999999</v>
      </c>
      <c r="K58" s="45" t="s">
        <v>739</v>
      </c>
      <c r="L58" s="9" t="str">
        <f t="shared" si="11"/>
        <v>Yes</v>
      </c>
    </row>
    <row r="59" spans="1:12" ht="12" customHeight="1" x14ac:dyDescent="0.2">
      <c r="A59" s="46" t="s">
        <v>1693</v>
      </c>
      <c r="B59" s="35" t="s">
        <v>213</v>
      </c>
      <c r="C59" s="47" t="s">
        <v>1747</v>
      </c>
      <c r="D59" s="44" t="str">
        <f t="shared" si="8"/>
        <v>N/A</v>
      </c>
      <c r="E59" s="47" t="s">
        <v>1747</v>
      </c>
      <c r="F59" s="44" t="str">
        <f t="shared" si="9"/>
        <v>N/A</v>
      </c>
      <c r="G59" s="47" t="s">
        <v>1747</v>
      </c>
      <c r="H59" s="44" t="str">
        <f t="shared" si="10"/>
        <v>N/A</v>
      </c>
      <c r="I59" s="12" t="s">
        <v>1747</v>
      </c>
      <c r="J59" s="12" t="s">
        <v>1747</v>
      </c>
      <c r="K59" s="45" t="s">
        <v>739</v>
      </c>
      <c r="L59" s="9" t="str">
        <f t="shared" si="11"/>
        <v>N/A</v>
      </c>
    </row>
    <row r="60" spans="1:12" x14ac:dyDescent="0.2">
      <c r="A60" s="46" t="s">
        <v>1694</v>
      </c>
      <c r="B60" s="35" t="s">
        <v>213</v>
      </c>
      <c r="C60" s="47">
        <v>33076.916985000003</v>
      </c>
      <c r="D60" s="44" t="str">
        <f t="shared" si="8"/>
        <v>N/A</v>
      </c>
      <c r="E60" s="47">
        <v>33137.807836</v>
      </c>
      <c r="F60" s="44" t="str">
        <f t="shared" si="9"/>
        <v>N/A</v>
      </c>
      <c r="G60" s="47">
        <v>32102.415883000001</v>
      </c>
      <c r="H60" s="44" t="str">
        <f t="shared" si="10"/>
        <v>N/A</v>
      </c>
      <c r="I60" s="12">
        <v>0.18410000000000001</v>
      </c>
      <c r="J60" s="12">
        <v>-3.12</v>
      </c>
      <c r="K60" s="45" t="s">
        <v>739</v>
      </c>
      <c r="L60" s="9" t="str">
        <f t="shared" si="11"/>
        <v>Yes</v>
      </c>
    </row>
    <row r="61" spans="1:12" x14ac:dyDescent="0.2">
      <c r="A61" s="3" t="s">
        <v>1695</v>
      </c>
      <c r="B61" s="35" t="s">
        <v>213</v>
      </c>
      <c r="C61" s="47">
        <v>5827.5832326</v>
      </c>
      <c r="D61" s="44" t="str">
        <f t="shared" si="8"/>
        <v>N/A</v>
      </c>
      <c r="E61" s="47">
        <v>5591.2250385999996</v>
      </c>
      <c r="F61" s="44" t="str">
        <f t="shared" si="9"/>
        <v>N/A</v>
      </c>
      <c r="G61" s="47">
        <v>6675.8837209000003</v>
      </c>
      <c r="H61" s="44" t="str">
        <f t="shared" si="10"/>
        <v>N/A</v>
      </c>
      <c r="I61" s="12">
        <v>-4.0599999999999996</v>
      </c>
      <c r="J61" s="12">
        <v>19.399999999999999</v>
      </c>
      <c r="K61" s="45" t="s">
        <v>739</v>
      </c>
      <c r="L61" s="9" t="str">
        <f t="shared" si="11"/>
        <v>Yes</v>
      </c>
    </row>
    <row r="62" spans="1:12" x14ac:dyDescent="0.2">
      <c r="A62" s="3" t="s">
        <v>1696</v>
      </c>
      <c r="B62" s="35" t="s">
        <v>213</v>
      </c>
      <c r="C62" s="47">
        <v>5113.4752852000001</v>
      </c>
      <c r="D62" s="44" t="str">
        <f t="shared" si="8"/>
        <v>N/A</v>
      </c>
      <c r="E62" s="47">
        <v>7649.3958333</v>
      </c>
      <c r="F62" s="44" t="str">
        <f t="shared" si="9"/>
        <v>N/A</v>
      </c>
      <c r="G62" s="47">
        <v>14512.234898999999</v>
      </c>
      <c r="H62" s="44" t="str">
        <f t="shared" si="10"/>
        <v>N/A</v>
      </c>
      <c r="I62" s="12">
        <v>49.59</v>
      </c>
      <c r="J62" s="12">
        <v>89.72</v>
      </c>
      <c r="K62" s="45" t="s">
        <v>739</v>
      </c>
      <c r="L62" s="9" t="str">
        <f t="shared" si="11"/>
        <v>No</v>
      </c>
    </row>
    <row r="63" spans="1:12" x14ac:dyDescent="0.2">
      <c r="A63" s="3" t="s">
        <v>1697</v>
      </c>
      <c r="B63" s="35" t="s">
        <v>213</v>
      </c>
      <c r="C63" s="47">
        <v>32027.247144000001</v>
      </c>
      <c r="D63" s="44" t="str">
        <f t="shared" si="8"/>
        <v>N/A</v>
      </c>
      <c r="E63" s="47">
        <v>33310.809730000001</v>
      </c>
      <c r="F63" s="44" t="str">
        <f t="shared" si="9"/>
        <v>N/A</v>
      </c>
      <c r="G63" s="47">
        <v>33876.156682000001</v>
      </c>
      <c r="H63" s="44" t="str">
        <f t="shared" si="10"/>
        <v>N/A</v>
      </c>
      <c r="I63" s="12">
        <v>4.008</v>
      </c>
      <c r="J63" s="12">
        <v>1.6970000000000001</v>
      </c>
      <c r="K63" s="45" t="s">
        <v>739</v>
      </c>
      <c r="L63" s="9" t="str">
        <f t="shared" si="11"/>
        <v>Yes</v>
      </c>
    </row>
    <row r="64" spans="1:12" x14ac:dyDescent="0.2">
      <c r="A64" s="3" t="s">
        <v>1698</v>
      </c>
      <c r="B64" s="35" t="s">
        <v>213</v>
      </c>
      <c r="C64" s="47">
        <v>2426.1978021999998</v>
      </c>
      <c r="D64" s="44" t="str">
        <f t="shared" si="8"/>
        <v>N/A</v>
      </c>
      <c r="E64" s="47">
        <v>2615.0810811000001</v>
      </c>
      <c r="F64" s="44" t="str">
        <f t="shared" si="9"/>
        <v>N/A</v>
      </c>
      <c r="G64" s="47">
        <v>2297.1547618999998</v>
      </c>
      <c r="H64" s="44" t="str">
        <f t="shared" si="10"/>
        <v>N/A</v>
      </c>
      <c r="I64" s="12">
        <v>7.7850000000000001</v>
      </c>
      <c r="J64" s="12">
        <v>-12.2</v>
      </c>
      <c r="K64" s="45" t="s">
        <v>739</v>
      </c>
      <c r="L64" s="9" t="str">
        <f t="shared" si="11"/>
        <v>Yes</v>
      </c>
    </row>
    <row r="65" spans="1:12" x14ac:dyDescent="0.2">
      <c r="A65" s="3" t="s">
        <v>1699</v>
      </c>
      <c r="B65" s="35" t="s">
        <v>213</v>
      </c>
      <c r="C65" s="47">
        <v>1245.7895957000001</v>
      </c>
      <c r="D65" s="44" t="str">
        <f t="shared" si="8"/>
        <v>N/A</v>
      </c>
      <c r="E65" s="47">
        <v>1469.0635887999999</v>
      </c>
      <c r="F65" s="44" t="str">
        <f t="shared" si="9"/>
        <v>N/A</v>
      </c>
      <c r="G65" s="47">
        <v>1286.1315099000001</v>
      </c>
      <c r="H65" s="44" t="str">
        <f t="shared" si="10"/>
        <v>N/A</v>
      </c>
      <c r="I65" s="12">
        <v>17.920000000000002</v>
      </c>
      <c r="J65" s="12">
        <v>-12.5</v>
      </c>
      <c r="K65" s="45" t="s">
        <v>739</v>
      </c>
      <c r="L65" s="9" t="str">
        <f t="shared" si="11"/>
        <v>Yes</v>
      </c>
    </row>
    <row r="66" spans="1:12" x14ac:dyDescent="0.2">
      <c r="A66" s="3" t="s">
        <v>1700</v>
      </c>
      <c r="B66" s="35" t="s">
        <v>213</v>
      </c>
      <c r="C66" s="47">
        <v>945.80212057999995</v>
      </c>
      <c r="D66" s="44" t="str">
        <f t="shared" si="8"/>
        <v>N/A</v>
      </c>
      <c r="E66" s="47">
        <v>1006.3733119</v>
      </c>
      <c r="F66" s="44" t="str">
        <f t="shared" si="9"/>
        <v>N/A</v>
      </c>
      <c r="G66" s="47">
        <v>1214.6525738</v>
      </c>
      <c r="H66" s="44" t="str">
        <f t="shared" si="10"/>
        <v>N/A</v>
      </c>
      <c r="I66" s="12">
        <v>6.4039999999999999</v>
      </c>
      <c r="J66" s="12">
        <v>20.7</v>
      </c>
      <c r="K66" s="45" t="s">
        <v>739</v>
      </c>
      <c r="L66" s="9" t="str">
        <f t="shared" si="11"/>
        <v>Yes</v>
      </c>
    </row>
    <row r="67" spans="1:12" x14ac:dyDescent="0.2">
      <c r="A67" s="3" t="s">
        <v>1701</v>
      </c>
      <c r="B67" s="35" t="s">
        <v>213</v>
      </c>
      <c r="C67" s="47" t="s">
        <v>1747</v>
      </c>
      <c r="D67" s="44" t="str">
        <f t="shared" si="8"/>
        <v>N/A</v>
      </c>
      <c r="E67" s="47" t="s">
        <v>1747</v>
      </c>
      <c r="F67" s="44" t="str">
        <f t="shared" si="9"/>
        <v>N/A</v>
      </c>
      <c r="G67" s="47" t="s">
        <v>1747</v>
      </c>
      <c r="H67" s="44" t="str">
        <f t="shared" si="10"/>
        <v>N/A</v>
      </c>
      <c r="I67" s="12" t="s">
        <v>1747</v>
      </c>
      <c r="J67" s="12" t="s">
        <v>1747</v>
      </c>
      <c r="K67" s="45" t="s">
        <v>739</v>
      </c>
      <c r="L67" s="9" t="str">
        <f t="shared" si="11"/>
        <v>N/A</v>
      </c>
    </row>
    <row r="68" spans="1:12" x14ac:dyDescent="0.2">
      <c r="A68" s="2" t="s">
        <v>1702</v>
      </c>
      <c r="B68" s="35" t="s">
        <v>213</v>
      </c>
      <c r="C68" s="47">
        <v>4273.3025502</v>
      </c>
      <c r="D68" s="44" t="str">
        <f t="shared" si="8"/>
        <v>N/A</v>
      </c>
      <c r="E68" s="47">
        <v>5344.4020188000004</v>
      </c>
      <c r="F68" s="44" t="str">
        <f t="shared" si="9"/>
        <v>N/A</v>
      </c>
      <c r="G68" s="47">
        <v>4315.4388515999999</v>
      </c>
      <c r="H68" s="44" t="str">
        <f t="shared" si="10"/>
        <v>N/A</v>
      </c>
      <c r="I68" s="12">
        <v>25.06</v>
      </c>
      <c r="J68" s="12">
        <v>-19.3</v>
      </c>
      <c r="K68" s="45" t="s">
        <v>739</v>
      </c>
      <c r="L68" s="9" t="str">
        <f t="shared" si="11"/>
        <v>Yes</v>
      </c>
    </row>
    <row r="69" spans="1:12" x14ac:dyDescent="0.2">
      <c r="A69" s="2" t="s">
        <v>1703</v>
      </c>
      <c r="B69" s="35" t="s">
        <v>213</v>
      </c>
      <c r="C69" s="47">
        <v>1079.3674083000001</v>
      </c>
      <c r="D69" s="44" t="str">
        <f t="shared" si="8"/>
        <v>N/A</v>
      </c>
      <c r="E69" s="47">
        <v>967.08482143000003</v>
      </c>
      <c r="F69" s="44" t="str">
        <f t="shared" si="9"/>
        <v>N/A</v>
      </c>
      <c r="G69" s="47">
        <v>1240.9127725999999</v>
      </c>
      <c r="H69" s="44" t="str">
        <f t="shared" si="10"/>
        <v>N/A</v>
      </c>
      <c r="I69" s="12">
        <v>-10.4</v>
      </c>
      <c r="J69" s="12">
        <v>28.31</v>
      </c>
      <c r="K69" s="45" t="s">
        <v>739</v>
      </c>
      <c r="L69" s="9" t="str">
        <f t="shared" si="11"/>
        <v>Yes</v>
      </c>
    </row>
    <row r="70" spans="1:12" x14ac:dyDescent="0.2">
      <c r="A70" s="46" t="s">
        <v>1704</v>
      </c>
      <c r="B70" s="35" t="s">
        <v>213</v>
      </c>
      <c r="C70" s="47">
        <v>1366.5</v>
      </c>
      <c r="D70" s="44" t="str">
        <f t="shared" si="8"/>
        <v>N/A</v>
      </c>
      <c r="E70" s="47">
        <v>1431.9168357000001</v>
      </c>
      <c r="F70" s="44" t="str">
        <f t="shared" si="9"/>
        <v>N/A</v>
      </c>
      <c r="G70" s="47">
        <v>708.05788423000001</v>
      </c>
      <c r="H70" s="44" t="str">
        <f t="shared" si="10"/>
        <v>N/A</v>
      </c>
      <c r="I70" s="12">
        <v>4.7869999999999999</v>
      </c>
      <c r="J70" s="12">
        <v>-50.6</v>
      </c>
      <c r="K70" s="45" t="s">
        <v>739</v>
      </c>
      <c r="L70" s="9" t="str">
        <f t="shared" si="11"/>
        <v>No</v>
      </c>
    </row>
    <row r="71" spans="1:12" x14ac:dyDescent="0.2">
      <c r="A71" s="46" t="s">
        <v>1705</v>
      </c>
      <c r="B71" s="35" t="s">
        <v>213</v>
      </c>
      <c r="C71" s="47">
        <v>409.12784871999997</v>
      </c>
      <c r="D71" s="44" t="str">
        <f t="shared" si="8"/>
        <v>N/A</v>
      </c>
      <c r="E71" s="47">
        <v>379.08252657999998</v>
      </c>
      <c r="F71" s="44" t="str">
        <f t="shared" si="9"/>
        <v>N/A</v>
      </c>
      <c r="G71" s="47">
        <v>317.84160128000002</v>
      </c>
      <c r="H71" s="44" t="str">
        <f t="shared" si="10"/>
        <v>N/A</v>
      </c>
      <c r="I71" s="12">
        <v>-7.34</v>
      </c>
      <c r="J71" s="12">
        <v>-16.2</v>
      </c>
      <c r="K71" s="45" t="s">
        <v>739</v>
      </c>
      <c r="L71" s="9" t="str">
        <f t="shared" si="11"/>
        <v>Yes</v>
      </c>
    </row>
    <row r="72" spans="1:12" x14ac:dyDescent="0.2">
      <c r="A72" s="46" t="s">
        <v>1623</v>
      </c>
      <c r="B72" s="35" t="s">
        <v>213</v>
      </c>
      <c r="C72" s="47">
        <v>311943254</v>
      </c>
      <c r="D72" s="44" t="str">
        <f t="shared" ref="D72:D135" si="12">IF($B72="N/A","N/A",IF(C72&gt;10,"No",IF(C72&lt;-10,"No","Yes")))</f>
        <v>N/A</v>
      </c>
      <c r="E72" s="47">
        <v>274599356</v>
      </c>
      <c r="F72" s="44" t="str">
        <f t="shared" ref="F72:F135" si="13">IF($B72="N/A","N/A",IF(E72&gt;10,"No",IF(E72&lt;-10,"No","Yes")))</f>
        <v>N/A</v>
      </c>
      <c r="G72" s="47">
        <v>268490071</v>
      </c>
      <c r="H72" s="44" t="str">
        <f t="shared" ref="H72:H135" si="14">IF($B72="N/A","N/A",IF(G72&gt;10,"No",IF(G72&lt;-10,"No","Yes")))</f>
        <v>N/A</v>
      </c>
      <c r="I72" s="12">
        <v>-12</v>
      </c>
      <c r="J72" s="12">
        <v>-2.2200000000000002</v>
      </c>
      <c r="K72" s="45" t="s">
        <v>739</v>
      </c>
      <c r="L72" s="9" t="str">
        <f t="shared" ref="L72:L132" si="15">IF(J72="Div by 0", "N/A", IF(K72="N/A","N/A", IF(J72&gt;VALUE(MID(K72,1,2)), "No", IF(J72&lt;-1*VALUE(MID(K72,1,2)), "No", "Yes"))))</f>
        <v>Yes</v>
      </c>
    </row>
    <row r="73" spans="1:12" x14ac:dyDescent="0.2">
      <c r="A73" s="46" t="s">
        <v>1624</v>
      </c>
      <c r="B73" s="35" t="s">
        <v>213</v>
      </c>
      <c r="C73" s="36">
        <v>9087</v>
      </c>
      <c r="D73" s="44" t="str">
        <f t="shared" si="12"/>
        <v>N/A</v>
      </c>
      <c r="E73" s="36">
        <v>7826</v>
      </c>
      <c r="F73" s="44" t="str">
        <f t="shared" si="13"/>
        <v>N/A</v>
      </c>
      <c r="G73" s="36">
        <v>7081</v>
      </c>
      <c r="H73" s="44" t="str">
        <f t="shared" si="14"/>
        <v>N/A</v>
      </c>
      <c r="I73" s="12">
        <v>-13.9</v>
      </c>
      <c r="J73" s="12">
        <v>-9.52</v>
      </c>
      <c r="K73" s="45" t="s">
        <v>739</v>
      </c>
      <c r="L73" s="9" t="str">
        <f t="shared" si="15"/>
        <v>Yes</v>
      </c>
    </row>
    <row r="74" spans="1:12" x14ac:dyDescent="0.2">
      <c r="A74" s="46" t="s">
        <v>1317</v>
      </c>
      <c r="B74" s="35" t="s">
        <v>213</v>
      </c>
      <c r="C74" s="47">
        <v>34328.519203000003</v>
      </c>
      <c r="D74" s="44" t="str">
        <f t="shared" si="12"/>
        <v>N/A</v>
      </c>
      <c r="E74" s="47">
        <v>35088.085357000004</v>
      </c>
      <c r="F74" s="44" t="str">
        <f t="shared" si="13"/>
        <v>N/A</v>
      </c>
      <c r="G74" s="47">
        <v>37916.970908000003</v>
      </c>
      <c r="H74" s="44" t="str">
        <f t="shared" si="14"/>
        <v>N/A</v>
      </c>
      <c r="I74" s="12">
        <v>2.2130000000000001</v>
      </c>
      <c r="J74" s="12">
        <v>8.0619999999999994</v>
      </c>
      <c r="K74" s="45" t="s">
        <v>739</v>
      </c>
      <c r="L74" s="9" t="str">
        <f t="shared" si="15"/>
        <v>Yes</v>
      </c>
    </row>
    <row r="75" spans="1:12" ht="25.5" x14ac:dyDescent="0.2">
      <c r="A75" s="46" t="s">
        <v>1318</v>
      </c>
      <c r="B75" s="35" t="s">
        <v>213</v>
      </c>
      <c r="C75" s="36">
        <v>13.737537141000001</v>
      </c>
      <c r="D75" s="44" t="str">
        <f t="shared" si="12"/>
        <v>N/A</v>
      </c>
      <c r="E75" s="36">
        <v>13.395476616</v>
      </c>
      <c r="F75" s="44" t="str">
        <f t="shared" si="13"/>
        <v>N/A</v>
      </c>
      <c r="G75" s="36">
        <v>13.165937015000001</v>
      </c>
      <c r="H75" s="44" t="str">
        <f t="shared" si="14"/>
        <v>N/A</v>
      </c>
      <c r="I75" s="12">
        <v>-2.4900000000000002</v>
      </c>
      <c r="J75" s="12">
        <v>-1.71</v>
      </c>
      <c r="K75" s="45" t="s">
        <v>739</v>
      </c>
      <c r="L75" s="9" t="str">
        <f t="shared" si="15"/>
        <v>Yes</v>
      </c>
    </row>
    <row r="76" spans="1:12" ht="25.5" x14ac:dyDescent="0.2">
      <c r="A76" s="46" t="s">
        <v>548</v>
      </c>
      <c r="B76" s="35" t="s">
        <v>213</v>
      </c>
      <c r="C76" s="47">
        <v>997487</v>
      </c>
      <c r="D76" s="44" t="str">
        <f t="shared" si="12"/>
        <v>N/A</v>
      </c>
      <c r="E76" s="47">
        <v>1215473</v>
      </c>
      <c r="F76" s="44" t="str">
        <f t="shared" si="13"/>
        <v>N/A</v>
      </c>
      <c r="G76" s="47">
        <v>1166542</v>
      </c>
      <c r="H76" s="44" t="str">
        <f t="shared" si="14"/>
        <v>N/A</v>
      </c>
      <c r="I76" s="12">
        <v>21.85</v>
      </c>
      <c r="J76" s="12">
        <v>-4.03</v>
      </c>
      <c r="K76" s="45" t="s">
        <v>739</v>
      </c>
      <c r="L76" s="9" t="str">
        <f t="shared" si="15"/>
        <v>Yes</v>
      </c>
    </row>
    <row r="77" spans="1:12" x14ac:dyDescent="0.2">
      <c r="A77" s="46" t="s">
        <v>549</v>
      </c>
      <c r="B77" s="35" t="s">
        <v>213</v>
      </c>
      <c r="C77" s="36">
        <v>12</v>
      </c>
      <c r="D77" s="44" t="str">
        <f t="shared" si="12"/>
        <v>N/A</v>
      </c>
      <c r="E77" s="36">
        <v>11</v>
      </c>
      <c r="F77" s="44" t="str">
        <f t="shared" si="13"/>
        <v>N/A</v>
      </c>
      <c r="G77" s="36">
        <v>14</v>
      </c>
      <c r="H77" s="44" t="str">
        <f t="shared" si="14"/>
        <v>N/A</v>
      </c>
      <c r="I77" s="12">
        <v>-8.33</v>
      </c>
      <c r="J77" s="12">
        <v>27.27</v>
      </c>
      <c r="K77" s="45" t="s">
        <v>739</v>
      </c>
      <c r="L77" s="9" t="str">
        <f t="shared" si="15"/>
        <v>Yes</v>
      </c>
    </row>
    <row r="78" spans="1:12" x14ac:dyDescent="0.2">
      <c r="A78" s="46" t="s">
        <v>1319</v>
      </c>
      <c r="B78" s="35" t="s">
        <v>213</v>
      </c>
      <c r="C78" s="47">
        <v>83123.916666999998</v>
      </c>
      <c r="D78" s="44" t="str">
        <f t="shared" si="12"/>
        <v>N/A</v>
      </c>
      <c r="E78" s="47">
        <v>110497.54545000001</v>
      </c>
      <c r="F78" s="44" t="str">
        <f t="shared" si="13"/>
        <v>N/A</v>
      </c>
      <c r="G78" s="47">
        <v>83324.428570999997</v>
      </c>
      <c r="H78" s="44" t="str">
        <f t="shared" si="14"/>
        <v>N/A</v>
      </c>
      <c r="I78" s="12">
        <v>32.93</v>
      </c>
      <c r="J78" s="12">
        <v>-24.6</v>
      </c>
      <c r="K78" s="45" t="s">
        <v>739</v>
      </c>
      <c r="L78" s="9" t="str">
        <f t="shared" si="15"/>
        <v>Yes</v>
      </c>
    </row>
    <row r="79" spans="1:12" ht="25.5" x14ac:dyDescent="0.2">
      <c r="A79" s="46" t="s">
        <v>550</v>
      </c>
      <c r="B79" s="35" t="s">
        <v>213</v>
      </c>
      <c r="C79" s="47">
        <v>32976872</v>
      </c>
      <c r="D79" s="44" t="str">
        <f t="shared" si="12"/>
        <v>N/A</v>
      </c>
      <c r="E79" s="47">
        <v>34701379</v>
      </c>
      <c r="F79" s="44" t="str">
        <f t="shared" si="13"/>
        <v>N/A</v>
      </c>
      <c r="G79" s="47">
        <v>31682858</v>
      </c>
      <c r="H79" s="44" t="str">
        <f t="shared" si="14"/>
        <v>N/A</v>
      </c>
      <c r="I79" s="12">
        <v>5.2290000000000001</v>
      </c>
      <c r="J79" s="12">
        <v>-8.6999999999999993</v>
      </c>
      <c r="K79" s="45" t="s">
        <v>739</v>
      </c>
      <c r="L79" s="9" t="str">
        <f t="shared" si="15"/>
        <v>Yes</v>
      </c>
    </row>
    <row r="80" spans="1:12" x14ac:dyDescent="0.2">
      <c r="A80" s="46" t="s">
        <v>551</v>
      </c>
      <c r="B80" s="35" t="s">
        <v>213</v>
      </c>
      <c r="C80" s="36">
        <v>409</v>
      </c>
      <c r="D80" s="44" t="str">
        <f t="shared" si="12"/>
        <v>N/A</v>
      </c>
      <c r="E80" s="36">
        <v>392</v>
      </c>
      <c r="F80" s="44" t="str">
        <f t="shared" si="13"/>
        <v>N/A</v>
      </c>
      <c r="G80" s="36">
        <v>375</v>
      </c>
      <c r="H80" s="44" t="str">
        <f t="shared" si="14"/>
        <v>N/A</v>
      </c>
      <c r="I80" s="12">
        <v>-4.16</v>
      </c>
      <c r="J80" s="12">
        <v>-4.34</v>
      </c>
      <c r="K80" s="45" t="s">
        <v>739</v>
      </c>
      <c r="L80" s="9" t="str">
        <f t="shared" si="15"/>
        <v>Yes</v>
      </c>
    </row>
    <row r="81" spans="1:12" ht="25.5" x14ac:dyDescent="0.2">
      <c r="A81" s="46" t="s">
        <v>1320</v>
      </c>
      <c r="B81" s="35" t="s">
        <v>213</v>
      </c>
      <c r="C81" s="47">
        <v>80628.048899999994</v>
      </c>
      <c r="D81" s="44" t="str">
        <f t="shared" si="12"/>
        <v>N/A</v>
      </c>
      <c r="E81" s="47">
        <v>88523.926019999999</v>
      </c>
      <c r="F81" s="44" t="str">
        <f t="shared" si="13"/>
        <v>N/A</v>
      </c>
      <c r="G81" s="47">
        <v>84487.621333000003</v>
      </c>
      <c r="H81" s="44" t="str">
        <f t="shared" si="14"/>
        <v>N/A</v>
      </c>
      <c r="I81" s="12">
        <v>9.7929999999999993</v>
      </c>
      <c r="J81" s="12">
        <v>-4.5599999999999996</v>
      </c>
      <c r="K81" s="45" t="s">
        <v>739</v>
      </c>
      <c r="L81" s="9" t="str">
        <f t="shared" si="15"/>
        <v>Yes</v>
      </c>
    </row>
    <row r="82" spans="1:12" ht="25.5" x14ac:dyDescent="0.2">
      <c r="A82" s="46" t="s">
        <v>552</v>
      </c>
      <c r="B82" s="35" t="s">
        <v>213</v>
      </c>
      <c r="C82" s="47">
        <v>7314730</v>
      </c>
      <c r="D82" s="44" t="str">
        <f t="shared" si="12"/>
        <v>N/A</v>
      </c>
      <c r="E82" s="47">
        <v>5310999</v>
      </c>
      <c r="F82" s="44" t="str">
        <f t="shared" si="13"/>
        <v>N/A</v>
      </c>
      <c r="G82" s="47">
        <v>5525067</v>
      </c>
      <c r="H82" s="44" t="str">
        <f t="shared" si="14"/>
        <v>N/A</v>
      </c>
      <c r="I82" s="12">
        <v>-27.4</v>
      </c>
      <c r="J82" s="12">
        <v>4.0309999999999997</v>
      </c>
      <c r="K82" s="45" t="s">
        <v>739</v>
      </c>
      <c r="L82" s="9" t="str">
        <f t="shared" si="15"/>
        <v>Yes</v>
      </c>
    </row>
    <row r="83" spans="1:12" x14ac:dyDescent="0.2">
      <c r="A83" s="46" t="s">
        <v>553</v>
      </c>
      <c r="B83" s="35" t="s">
        <v>213</v>
      </c>
      <c r="C83" s="36">
        <v>33</v>
      </c>
      <c r="D83" s="44" t="str">
        <f t="shared" si="12"/>
        <v>N/A</v>
      </c>
      <c r="E83" s="36">
        <v>31</v>
      </c>
      <c r="F83" s="44" t="str">
        <f t="shared" si="13"/>
        <v>N/A</v>
      </c>
      <c r="G83" s="36">
        <v>31</v>
      </c>
      <c r="H83" s="44" t="str">
        <f t="shared" si="14"/>
        <v>N/A</v>
      </c>
      <c r="I83" s="12">
        <v>-6.06</v>
      </c>
      <c r="J83" s="12">
        <v>0</v>
      </c>
      <c r="K83" s="45" t="s">
        <v>739</v>
      </c>
      <c r="L83" s="9" t="str">
        <f t="shared" si="15"/>
        <v>Yes</v>
      </c>
    </row>
    <row r="84" spans="1:12" x14ac:dyDescent="0.2">
      <c r="A84" s="46" t="s">
        <v>1321</v>
      </c>
      <c r="B84" s="35" t="s">
        <v>213</v>
      </c>
      <c r="C84" s="47">
        <v>221658.48485000001</v>
      </c>
      <c r="D84" s="44" t="str">
        <f t="shared" si="12"/>
        <v>N/A</v>
      </c>
      <c r="E84" s="47">
        <v>171322.54839000001</v>
      </c>
      <c r="F84" s="44" t="str">
        <f t="shared" si="13"/>
        <v>N/A</v>
      </c>
      <c r="G84" s="47">
        <v>178227.96773999999</v>
      </c>
      <c r="H84" s="44" t="str">
        <f t="shared" si="14"/>
        <v>N/A</v>
      </c>
      <c r="I84" s="12">
        <v>-22.7</v>
      </c>
      <c r="J84" s="12">
        <v>4.0309999999999997</v>
      </c>
      <c r="K84" s="45" t="s">
        <v>739</v>
      </c>
      <c r="L84" s="9" t="str">
        <f t="shared" si="15"/>
        <v>Yes</v>
      </c>
    </row>
    <row r="85" spans="1:12" x14ac:dyDescent="0.2">
      <c r="A85" s="46" t="s">
        <v>554</v>
      </c>
      <c r="B85" s="35" t="s">
        <v>213</v>
      </c>
      <c r="C85" s="47">
        <v>157692293</v>
      </c>
      <c r="D85" s="44" t="str">
        <f t="shared" si="12"/>
        <v>N/A</v>
      </c>
      <c r="E85" s="47">
        <v>155558242</v>
      </c>
      <c r="F85" s="44" t="str">
        <f t="shared" si="13"/>
        <v>N/A</v>
      </c>
      <c r="G85" s="47">
        <v>148034719</v>
      </c>
      <c r="H85" s="44" t="str">
        <f t="shared" si="14"/>
        <v>N/A</v>
      </c>
      <c r="I85" s="12">
        <v>-1.35</v>
      </c>
      <c r="J85" s="12">
        <v>-4.84</v>
      </c>
      <c r="K85" s="45" t="s">
        <v>739</v>
      </c>
      <c r="L85" s="9" t="str">
        <f t="shared" si="15"/>
        <v>Yes</v>
      </c>
    </row>
    <row r="86" spans="1:12" x14ac:dyDescent="0.2">
      <c r="A86" s="46" t="s">
        <v>555</v>
      </c>
      <c r="B86" s="35" t="s">
        <v>213</v>
      </c>
      <c r="C86" s="36">
        <v>2737</v>
      </c>
      <c r="D86" s="44" t="str">
        <f t="shared" si="12"/>
        <v>N/A</v>
      </c>
      <c r="E86" s="36">
        <v>2531</v>
      </c>
      <c r="F86" s="44" t="str">
        <f t="shared" si="13"/>
        <v>N/A</v>
      </c>
      <c r="G86" s="36">
        <v>2417</v>
      </c>
      <c r="H86" s="44" t="str">
        <f t="shared" si="14"/>
        <v>N/A</v>
      </c>
      <c r="I86" s="12">
        <v>-7.53</v>
      </c>
      <c r="J86" s="12">
        <v>-4.5</v>
      </c>
      <c r="K86" s="45" t="s">
        <v>739</v>
      </c>
      <c r="L86" s="9" t="str">
        <f t="shared" si="15"/>
        <v>Yes</v>
      </c>
    </row>
    <row r="87" spans="1:12" x14ac:dyDescent="0.2">
      <c r="A87" s="46" t="s">
        <v>1322</v>
      </c>
      <c r="B87" s="35" t="s">
        <v>213</v>
      </c>
      <c r="C87" s="47">
        <v>57615.013884</v>
      </c>
      <c r="D87" s="44" t="str">
        <f t="shared" si="12"/>
        <v>N/A</v>
      </c>
      <c r="E87" s="47">
        <v>61461.178189999999</v>
      </c>
      <c r="F87" s="44" t="str">
        <f t="shared" si="13"/>
        <v>N/A</v>
      </c>
      <c r="G87" s="47">
        <v>61247.297890000002</v>
      </c>
      <c r="H87" s="44" t="str">
        <f t="shared" si="14"/>
        <v>N/A</v>
      </c>
      <c r="I87" s="12">
        <v>6.6760000000000002</v>
      </c>
      <c r="J87" s="12">
        <v>-0.34799999999999998</v>
      </c>
      <c r="K87" s="45" t="s">
        <v>739</v>
      </c>
      <c r="L87" s="9" t="str">
        <f t="shared" si="15"/>
        <v>Yes</v>
      </c>
    </row>
    <row r="88" spans="1:12" ht="25.5" x14ac:dyDescent="0.2">
      <c r="A88" s="46" t="s">
        <v>556</v>
      </c>
      <c r="B88" s="35" t="s">
        <v>213</v>
      </c>
      <c r="C88" s="47">
        <v>31252042</v>
      </c>
      <c r="D88" s="44" t="str">
        <f t="shared" si="12"/>
        <v>N/A</v>
      </c>
      <c r="E88" s="47">
        <v>29216930</v>
      </c>
      <c r="F88" s="44" t="str">
        <f t="shared" si="13"/>
        <v>N/A</v>
      </c>
      <c r="G88" s="47">
        <v>26069981</v>
      </c>
      <c r="H88" s="44" t="str">
        <f t="shared" si="14"/>
        <v>N/A</v>
      </c>
      <c r="I88" s="12">
        <v>-6.51</v>
      </c>
      <c r="J88" s="12">
        <v>-10.8</v>
      </c>
      <c r="K88" s="45" t="s">
        <v>739</v>
      </c>
      <c r="L88" s="9" t="str">
        <f t="shared" si="15"/>
        <v>Yes</v>
      </c>
    </row>
    <row r="89" spans="1:12" x14ac:dyDescent="0.2">
      <c r="A89" s="46" t="s">
        <v>557</v>
      </c>
      <c r="B89" s="35" t="s">
        <v>213</v>
      </c>
      <c r="C89" s="36">
        <v>20934</v>
      </c>
      <c r="D89" s="44" t="str">
        <f t="shared" si="12"/>
        <v>N/A</v>
      </c>
      <c r="E89" s="36">
        <v>19796</v>
      </c>
      <c r="F89" s="44" t="str">
        <f t="shared" si="13"/>
        <v>N/A</v>
      </c>
      <c r="G89" s="36">
        <v>17859</v>
      </c>
      <c r="H89" s="44" t="str">
        <f t="shared" si="14"/>
        <v>N/A</v>
      </c>
      <c r="I89" s="12">
        <v>-5.44</v>
      </c>
      <c r="J89" s="12">
        <v>-9.7799999999999994</v>
      </c>
      <c r="K89" s="45" t="s">
        <v>739</v>
      </c>
      <c r="L89" s="9" t="str">
        <f t="shared" si="15"/>
        <v>Yes</v>
      </c>
    </row>
    <row r="90" spans="1:12" x14ac:dyDescent="0.2">
      <c r="A90" s="46" t="s">
        <v>1323</v>
      </c>
      <c r="B90" s="35" t="s">
        <v>213</v>
      </c>
      <c r="C90" s="47">
        <v>1492.8843985999999</v>
      </c>
      <c r="D90" s="44" t="str">
        <f t="shared" si="12"/>
        <v>N/A</v>
      </c>
      <c r="E90" s="47">
        <v>1475.9006870000001</v>
      </c>
      <c r="F90" s="44" t="str">
        <f t="shared" si="13"/>
        <v>N/A</v>
      </c>
      <c r="G90" s="47">
        <v>1459.7671201999999</v>
      </c>
      <c r="H90" s="44" t="str">
        <f t="shared" si="14"/>
        <v>N/A</v>
      </c>
      <c r="I90" s="12">
        <v>-1.1399999999999999</v>
      </c>
      <c r="J90" s="12">
        <v>-1.0900000000000001</v>
      </c>
      <c r="K90" s="45" t="s">
        <v>739</v>
      </c>
      <c r="L90" s="9" t="str">
        <f t="shared" si="15"/>
        <v>Yes</v>
      </c>
    </row>
    <row r="91" spans="1:12" x14ac:dyDescent="0.2">
      <c r="A91" s="46" t="s">
        <v>558</v>
      </c>
      <c r="B91" s="35" t="s">
        <v>213</v>
      </c>
      <c r="C91" s="47">
        <v>1067286</v>
      </c>
      <c r="D91" s="44" t="str">
        <f t="shared" si="12"/>
        <v>N/A</v>
      </c>
      <c r="E91" s="47">
        <v>1119698</v>
      </c>
      <c r="F91" s="44" t="str">
        <f t="shared" si="13"/>
        <v>N/A</v>
      </c>
      <c r="G91" s="47">
        <v>1082678</v>
      </c>
      <c r="H91" s="44" t="str">
        <f t="shared" si="14"/>
        <v>N/A</v>
      </c>
      <c r="I91" s="12">
        <v>4.9109999999999996</v>
      </c>
      <c r="J91" s="12">
        <v>-3.31</v>
      </c>
      <c r="K91" s="45" t="s">
        <v>739</v>
      </c>
      <c r="L91" s="9" t="str">
        <f t="shared" si="15"/>
        <v>Yes</v>
      </c>
    </row>
    <row r="92" spans="1:12" x14ac:dyDescent="0.2">
      <c r="A92" s="46" t="s">
        <v>559</v>
      </c>
      <c r="B92" s="35" t="s">
        <v>213</v>
      </c>
      <c r="C92" s="36">
        <v>2618</v>
      </c>
      <c r="D92" s="44" t="str">
        <f t="shared" si="12"/>
        <v>N/A</v>
      </c>
      <c r="E92" s="36">
        <v>2772</v>
      </c>
      <c r="F92" s="44" t="str">
        <f t="shared" si="13"/>
        <v>N/A</v>
      </c>
      <c r="G92" s="36">
        <v>2895</v>
      </c>
      <c r="H92" s="44" t="str">
        <f t="shared" si="14"/>
        <v>N/A</v>
      </c>
      <c r="I92" s="12">
        <v>5.8819999999999997</v>
      </c>
      <c r="J92" s="12">
        <v>4.4370000000000003</v>
      </c>
      <c r="K92" s="45" t="s">
        <v>739</v>
      </c>
      <c r="L92" s="9" t="str">
        <f t="shared" si="15"/>
        <v>Yes</v>
      </c>
    </row>
    <row r="93" spans="1:12" x14ac:dyDescent="0.2">
      <c r="A93" s="46" t="s">
        <v>1324</v>
      </c>
      <c r="B93" s="35" t="s">
        <v>213</v>
      </c>
      <c r="C93" s="47">
        <v>407.67226891000001</v>
      </c>
      <c r="D93" s="44" t="str">
        <f t="shared" si="12"/>
        <v>N/A</v>
      </c>
      <c r="E93" s="47">
        <v>403.93145743000002</v>
      </c>
      <c r="F93" s="44" t="str">
        <f t="shared" si="13"/>
        <v>N/A</v>
      </c>
      <c r="G93" s="47">
        <v>373.98203799999999</v>
      </c>
      <c r="H93" s="44" t="str">
        <f t="shared" si="14"/>
        <v>N/A</v>
      </c>
      <c r="I93" s="12">
        <v>-0.91800000000000004</v>
      </c>
      <c r="J93" s="12">
        <v>-7.41</v>
      </c>
      <c r="K93" s="45" t="s">
        <v>739</v>
      </c>
      <c r="L93" s="9" t="str">
        <f t="shared" si="15"/>
        <v>Yes</v>
      </c>
    </row>
    <row r="94" spans="1:12" ht="25.5" x14ac:dyDescent="0.2">
      <c r="A94" s="46" t="s">
        <v>560</v>
      </c>
      <c r="B94" s="35" t="s">
        <v>213</v>
      </c>
      <c r="C94" s="47">
        <v>3178</v>
      </c>
      <c r="D94" s="44" t="str">
        <f t="shared" si="12"/>
        <v>N/A</v>
      </c>
      <c r="E94" s="47">
        <v>3000</v>
      </c>
      <c r="F94" s="44" t="str">
        <f t="shared" si="13"/>
        <v>N/A</v>
      </c>
      <c r="G94" s="47">
        <v>2526</v>
      </c>
      <c r="H94" s="44" t="str">
        <f t="shared" si="14"/>
        <v>N/A</v>
      </c>
      <c r="I94" s="12">
        <v>-5.6</v>
      </c>
      <c r="J94" s="12">
        <v>-15.8</v>
      </c>
      <c r="K94" s="45" t="s">
        <v>739</v>
      </c>
      <c r="L94" s="9" t="str">
        <f t="shared" si="15"/>
        <v>Yes</v>
      </c>
    </row>
    <row r="95" spans="1:12" x14ac:dyDescent="0.2">
      <c r="A95" s="46" t="s">
        <v>561</v>
      </c>
      <c r="B95" s="35" t="s">
        <v>213</v>
      </c>
      <c r="C95" s="36">
        <v>67</v>
      </c>
      <c r="D95" s="44" t="str">
        <f t="shared" si="12"/>
        <v>N/A</v>
      </c>
      <c r="E95" s="36">
        <v>64</v>
      </c>
      <c r="F95" s="44" t="str">
        <f t="shared" si="13"/>
        <v>N/A</v>
      </c>
      <c r="G95" s="36">
        <v>52</v>
      </c>
      <c r="H95" s="44" t="str">
        <f t="shared" si="14"/>
        <v>N/A</v>
      </c>
      <c r="I95" s="12">
        <v>-4.4800000000000004</v>
      </c>
      <c r="J95" s="12">
        <v>-18.8</v>
      </c>
      <c r="K95" s="45" t="s">
        <v>739</v>
      </c>
      <c r="L95" s="9" t="str">
        <f t="shared" si="15"/>
        <v>Yes</v>
      </c>
    </row>
    <row r="96" spans="1:12" ht="25.5" x14ac:dyDescent="0.2">
      <c r="A96" s="46" t="s">
        <v>1325</v>
      </c>
      <c r="B96" s="35" t="s">
        <v>213</v>
      </c>
      <c r="C96" s="47">
        <v>47.432835820999998</v>
      </c>
      <c r="D96" s="44" t="str">
        <f t="shared" si="12"/>
        <v>N/A</v>
      </c>
      <c r="E96" s="47">
        <v>46.875</v>
      </c>
      <c r="F96" s="44" t="str">
        <f t="shared" si="13"/>
        <v>N/A</v>
      </c>
      <c r="G96" s="47">
        <v>48.576923076999996</v>
      </c>
      <c r="H96" s="44" t="str">
        <f t="shared" si="14"/>
        <v>N/A</v>
      </c>
      <c r="I96" s="12">
        <v>-1.18</v>
      </c>
      <c r="J96" s="12">
        <v>3.6309999999999998</v>
      </c>
      <c r="K96" s="45" t="s">
        <v>739</v>
      </c>
      <c r="L96" s="9" t="str">
        <f t="shared" si="15"/>
        <v>Yes</v>
      </c>
    </row>
    <row r="97" spans="1:12" ht="25.5" x14ac:dyDescent="0.2">
      <c r="A97" s="46" t="s">
        <v>562</v>
      </c>
      <c r="B97" s="35" t="s">
        <v>213</v>
      </c>
      <c r="C97" s="47">
        <v>43636740</v>
      </c>
      <c r="D97" s="44" t="str">
        <f t="shared" si="12"/>
        <v>N/A</v>
      </c>
      <c r="E97" s="47">
        <v>47250006</v>
      </c>
      <c r="F97" s="44" t="str">
        <f t="shared" si="13"/>
        <v>N/A</v>
      </c>
      <c r="G97" s="47">
        <v>50958244</v>
      </c>
      <c r="H97" s="44" t="str">
        <f t="shared" si="14"/>
        <v>N/A</v>
      </c>
      <c r="I97" s="12">
        <v>8.2799999999999994</v>
      </c>
      <c r="J97" s="12">
        <v>7.8479999999999999</v>
      </c>
      <c r="K97" s="45" t="s">
        <v>739</v>
      </c>
      <c r="L97" s="9" t="str">
        <f t="shared" si="15"/>
        <v>Yes</v>
      </c>
    </row>
    <row r="98" spans="1:12" x14ac:dyDescent="0.2">
      <c r="A98" s="46" t="s">
        <v>563</v>
      </c>
      <c r="B98" s="35" t="s">
        <v>213</v>
      </c>
      <c r="C98" s="36">
        <v>13899</v>
      </c>
      <c r="D98" s="44" t="str">
        <f t="shared" si="12"/>
        <v>N/A</v>
      </c>
      <c r="E98" s="36">
        <v>13042</v>
      </c>
      <c r="F98" s="44" t="str">
        <f t="shared" si="13"/>
        <v>N/A</v>
      </c>
      <c r="G98" s="36">
        <v>12091</v>
      </c>
      <c r="H98" s="44" t="str">
        <f t="shared" si="14"/>
        <v>N/A</v>
      </c>
      <c r="I98" s="12">
        <v>-6.17</v>
      </c>
      <c r="J98" s="12">
        <v>-7.29</v>
      </c>
      <c r="K98" s="45" t="s">
        <v>739</v>
      </c>
      <c r="L98" s="9" t="str">
        <f t="shared" si="15"/>
        <v>Yes</v>
      </c>
    </row>
    <row r="99" spans="1:12" x14ac:dyDescent="0.2">
      <c r="A99" s="46" t="s">
        <v>1326</v>
      </c>
      <c r="B99" s="35" t="s">
        <v>213</v>
      </c>
      <c r="C99" s="47">
        <v>3139.5596805999999</v>
      </c>
      <c r="D99" s="44" t="str">
        <f t="shared" si="12"/>
        <v>N/A</v>
      </c>
      <c r="E99" s="47">
        <v>3622.9110565999999</v>
      </c>
      <c r="F99" s="44" t="str">
        <f t="shared" si="13"/>
        <v>N/A</v>
      </c>
      <c r="G99" s="47">
        <v>4214.5599205999997</v>
      </c>
      <c r="H99" s="44" t="str">
        <f t="shared" si="14"/>
        <v>N/A</v>
      </c>
      <c r="I99" s="12">
        <v>15.4</v>
      </c>
      <c r="J99" s="12">
        <v>16.329999999999998</v>
      </c>
      <c r="K99" s="45" t="s">
        <v>739</v>
      </c>
      <c r="L99" s="9" t="str">
        <f t="shared" si="15"/>
        <v>Yes</v>
      </c>
    </row>
    <row r="100" spans="1:12" x14ac:dyDescent="0.2">
      <c r="A100" s="46" t="s">
        <v>564</v>
      </c>
      <c r="B100" s="35" t="s">
        <v>213</v>
      </c>
      <c r="C100" s="47">
        <v>1357459</v>
      </c>
      <c r="D100" s="44" t="str">
        <f t="shared" si="12"/>
        <v>N/A</v>
      </c>
      <c r="E100" s="47">
        <v>1219944</v>
      </c>
      <c r="F100" s="44" t="str">
        <f t="shared" si="13"/>
        <v>N/A</v>
      </c>
      <c r="G100" s="47">
        <v>1271174</v>
      </c>
      <c r="H100" s="44" t="str">
        <f t="shared" si="14"/>
        <v>N/A</v>
      </c>
      <c r="I100" s="12">
        <v>-10.1</v>
      </c>
      <c r="J100" s="12">
        <v>4.1989999999999998</v>
      </c>
      <c r="K100" s="45" t="s">
        <v>739</v>
      </c>
      <c r="L100" s="9" t="str">
        <f t="shared" si="15"/>
        <v>Yes</v>
      </c>
    </row>
    <row r="101" spans="1:12" x14ac:dyDescent="0.2">
      <c r="A101" s="46" t="s">
        <v>565</v>
      </c>
      <c r="B101" s="35" t="s">
        <v>213</v>
      </c>
      <c r="C101" s="36">
        <v>2522</v>
      </c>
      <c r="D101" s="44" t="str">
        <f t="shared" si="12"/>
        <v>N/A</v>
      </c>
      <c r="E101" s="36">
        <v>2229</v>
      </c>
      <c r="F101" s="44" t="str">
        <f t="shared" si="13"/>
        <v>N/A</v>
      </c>
      <c r="G101" s="36">
        <v>1944</v>
      </c>
      <c r="H101" s="44" t="str">
        <f t="shared" si="14"/>
        <v>N/A</v>
      </c>
      <c r="I101" s="12">
        <v>-11.6</v>
      </c>
      <c r="J101" s="12">
        <v>-12.8</v>
      </c>
      <c r="K101" s="45" t="s">
        <v>739</v>
      </c>
      <c r="L101" s="9" t="str">
        <f t="shared" si="15"/>
        <v>Yes</v>
      </c>
    </row>
    <row r="102" spans="1:12" x14ac:dyDescent="0.2">
      <c r="A102" s="46" t="s">
        <v>1327</v>
      </c>
      <c r="B102" s="35" t="s">
        <v>213</v>
      </c>
      <c r="C102" s="47">
        <v>538.24702617000003</v>
      </c>
      <c r="D102" s="44" t="str">
        <f t="shared" si="12"/>
        <v>N/A</v>
      </c>
      <c r="E102" s="47">
        <v>547.30551817000003</v>
      </c>
      <c r="F102" s="44" t="str">
        <f t="shared" si="13"/>
        <v>N/A</v>
      </c>
      <c r="G102" s="47">
        <v>653.89609053000004</v>
      </c>
      <c r="H102" s="44" t="str">
        <f t="shared" si="14"/>
        <v>N/A</v>
      </c>
      <c r="I102" s="12">
        <v>1.6830000000000001</v>
      </c>
      <c r="J102" s="12">
        <v>19.48</v>
      </c>
      <c r="K102" s="45" t="s">
        <v>739</v>
      </c>
      <c r="L102" s="9" t="str">
        <f t="shared" si="15"/>
        <v>Yes</v>
      </c>
    </row>
    <row r="103" spans="1:12" ht="25.5" x14ac:dyDescent="0.2">
      <c r="A103" s="46" t="s">
        <v>566</v>
      </c>
      <c r="B103" s="35" t="s">
        <v>213</v>
      </c>
      <c r="C103" s="47">
        <v>20938124</v>
      </c>
      <c r="D103" s="44" t="str">
        <f t="shared" si="12"/>
        <v>N/A</v>
      </c>
      <c r="E103" s="47">
        <v>21202301</v>
      </c>
      <c r="F103" s="44" t="str">
        <f t="shared" si="13"/>
        <v>N/A</v>
      </c>
      <c r="G103" s="47">
        <v>22705966</v>
      </c>
      <c r="H103" s="44" t="str">
        <f t="shared" si="14"/>
        <v>N/A</v>
      </c>
      <c r="I103" s="12">
        <v>1.262</v>
      </c>
      <c r="J103" s="12">
        <v>7.0919999999999996</v>
      </c>
      <c r="K103" s="45" t="s">
        <v>739</v>
      </c>
      <c r="L103" s="9" t="str">
        <f t="shared" si="15"/>
        <v>Yes</v>
      </c>
    </row>
    <row r="104" spans="1:12" x14ac:dyDescent="0.2">
      <c r="A104" s="46" t="s">
        <v>567</v>
      </c>
      <c r="B104" s="35" t="s">
        <v>213</v>
      </c>
      <c r="C104" s="36">
        <v>4851</v>
      </c>
      <c r="D104" s="44" t="str">
        <f t="shared" si="12"/>
        <v>N/A</v>
      </c>
      <c r="E104" s="36">
        <v>4886</v>
      </c>
      <c r="F104" s="44" t="str">
        <f t="shared" si="13"/>
        <v>N/A</v>
      </c>
      <c r="G104" s="36">
        <v>5045</v>
      </c>
      <c r="H104" s="44" t="str">
        <f t="shared" si="14"/>
        <v>N/A</v>
      </c>
      <c r="I104" s="12">
        <v>0.72150000000000003</v>
      </c>
      <c r="J104" s="12">
        <v>3.254</v>
      </c>
      <c r="K104" s="45" t="s">
        <v>739</v>
      </c>
      <c r="L104" s="9" t="str">
        <f t="shared" si="15"/>
        <v>Yes</v>
      </c>
    </row>
    <row r="105" spans="1:12" ht="25.5" x14ac:dyDescent="0.2">
      <c r="A105" s="46" t="s">
        <v>1328</v>
      </c>
      <c r="B105" s="35" t="s">
        <v>213</v>
      </c>
      <c r="C105" s="47">
        <v>4316.2490207999999</v>
      </c>
      <c r="D105" s="44" t="str">
        <f t="shared" si="12"/>
        <v>N/A</v>
      </c>
      <c r="E105" s="47">
        <v>4339.3984854999999</v>
      </c>
      <c r="F105" s="44" t="str">
        <f t="shared" si="13"/>
        <v>N/A</v>
      </c>
      <c r="G105" s="47">
        <v>4500.6870167999996</v>
      </c>
      <c r="H105" s="44" t="str">
        <f t="shared" si="14"/>
        <v>N/A</v>
      </c>
      <c r="I105" s="12">
        <v>0.5363</v>
      </c>
      <c r="J105" s="12">
        <v>3.7170000000000001</v>
      </c>
      <c r="K105" s="45" t="s">
        <v>739</v>
      </c>
      <c r="L105" s="9" t="str">
        <f t="shared" si="15"/>
        <v>Yes</v>
      </c>
    </row>
    <row r="106" spans="1:12" ht="25.5" x14ac:dyDescent="0.2">
      <c r="A106" s="46" t="s">
        <v>568</v>
      </c>
      <c r="B106" s="35" t="s">
        <v>213</v>
      </c>
      <c r="C106" s="47">
        <v>20881601</v>
      </c>
      <c r="D106" s="44" t="str">
        <f t="shared" si="12"/>
        <v>N/A</v>
      </c>
      <c r="E106" s="47">
        <v>19938277</v>
      </c>
      <c r="F106" s="44" t="str">
        <f t="shared" si="13"/>
        <v>N/A</v>
      </c>
      <c r="G106" s="47">
        <v>19042485</v>
      </c>
      <c r="H106" s="44" t="str">
        <f t="shared" si="14"/>
        <v>N/A</v>
      </c>
      <c r="I106" s="12">
        <v>-4.5199999999999996</v>
      </c>
      <c r="J106" s="12">
        <v>-4.49</v>
      </c>
      <c r="K106" s="45" t="s">
        <v>739</v>
      </c>
      <c r="L106" s="9" t="str">
        <f t="shared" si="15"/>
        <v>Yes</v>
      </c>
    </row>
    <row r="107" spans="1:12" x14ac:dyDescent="0.2">
      <c r="A107" s="46" t="s">
        <v>569</v>
      </c>
      <c r="B107" s="35" t="s">
        <v>213</v>
      </c>
      <c r="C107" s="36">
        <v>18691</v>
      </c>
      <c r="D107" s="44" t="str">
        <f t="shared" si="12"/>
        <v>N/A</v>
      </c>
      <c r="E107" s="36">
        <v>17647</v>
      </c>
      <c r="F107" s="44" t="str">
        <f t="shared" si="13"/>
        <v>N/A</v>
      </c>
      <c r="G107" s="36">
        <v>15744</v>
      </c>
      <c r="H107" s="44" t="str">
        <f t="shared" si="14"/>
        <v>N/A</v>
      </c>
      <c r="I107" s="12">
        <v>-5.59</v>
      </c>
      <c r="J107" s="12">
        <v>-10.8</v>
      </c>
      <c r="K107" s="45" t="s">
        <v>739</v>
      </c>
      <c r="L107" s="9" t="str">
        <f t="shared" si="15"/>
        <v>Yes</v>
      </c>
    </row>
    <row r="108" spans="1:12" x14ac:dyDescent="0.2">
      <c r="A108" s="46" t="s">
        <v>1329</v>
      </c>
      <c r="B108" s="35" t="s">
        <v>213</v>
      </c>
      <c r="C108" s="47">
        <v>1117.2008453000001</v>
      </c>
      <c r="D108" s="44" t="str">
        <f t="shared" si="12"/>
        <v>N/A</v>
      </c>
      <c r="E108" s="47">
        <v>1129.8394628000001</v>
      </c>
      <c r="F108" s="44" t="str">
        <f t="shared" si="13"/>
        <v>N/A</v>
      </c>
      <c r="G108" s="47">
        <v>1209.5074314000001</v>
      </c>
      <c r="H108" s="44" t="str">
        <f t="shared" si="14"/>
        <v>N/A</v>
      </c>
      <c r="I108" s="12">
        <v>1.131</v>
      </c>
      <c r="J108" s="12">
        <v>7.0510000000000002</v>
      </c>
      <c r="K108" s="45" t="s">
        <v>739</v>
      </c>
      <c r="L108" s="9" t="str">
        <f t="shared" si="15"/>
        <v>Yes</v>
      </c>
    </row>
    <row r="109" spans="1:12" x14ac:dyDescent="0.2">
      <c r="A109" s="46" t="s">
        <v>570</v>
      </c>
      <c r="B109" s="35" t="s">
        <v>213</v>
      </c>
      <c r="C109" s="47">
        <v>69875877</v>
      </c>
      <c r="D109" s="44" t="str">
        <f t="shared" si="12"/>
        <v>N/A</v>
      </c>
      <c r="E109" s="47">
        <v>74611049</v>
      </c>
      <c r="F109" s="44" t="str">
        <f t="shared" si="13"/>
        <v>N/A</v>
      </c>
      <c r="G109" s="47">
        <v>69879293</v>
      </c>
      <c r="H109" s="44" t="str">
        <f t="shared" si="14"/>
        <v>N/A</v>
      </c>
      <c r="I109" s="12">
        <v>6.7770000000000001</v>
      </c>
      <c r="J109" s="12">
        <v>-6.34</v>
      </c>
      <c r="K109" s="45" t="s">
        <v>739</v>
      </c>
      <c r="L109" s="9" t="str">
        <f t="shared" si="15"/>
        <v>Yes</v>
      </c>
    </row>
    <row r="110" spans="1:12" x14ac:dyDescent="0.2">
      <c r="A110" s="46" t="s">
        <v>571</v>
      </c>
      <c r="B110" s="35" t="s">
        <v>213</v>
      </c>
      <c r="C110" s="36">
        <v>17246</v>
      </c>
      <c r="D110" s="44" t="str">
        <f t="shared" si="12"/>
        <v>N/A</v>
      </c>
      <c r="E110" s="36">
        <v>16984</v>
      </c>
      <c r="F110" s="44" t="str">
        <f t="shared" si="13"/>
        <v>N/A</v>
      </c>
      <c r="G110" s="36">
        <v>15178</v>
      </c>
      <c r="H110" s="44" t="str">
        <f t="shared" si="14"/>
        <v>N/A</v>
      </c>
      <c r="I110" s="12">
        <v>-1.52</v>
      </c>
      <c r="J110" s="12">
        <v>-10.6</v>
      </c>
      <c r="K110" s="45" t="s">
        <v>739</v>
      </c>
      <c r="L110" s="9" t="str">
        <f t="shared" si="15"/>
        <v>Yes</v>
      </c>
    </row>
    <row r="111" spans="1:12" x14ac:dyDescent="0.2">
      <c r="A111" s="46" t="s">
        <v>1330</v>
      </c>
      <c r="B111" s="35" t="s">
        <v>213</v>
      </c>
      <c r="C111" s="47">
        <v>4051.7150064000002</v>
      </c>
      <c r="D111" s="44" t="str">
        <f t="shared" si="12"/>
        <v>N/A</v>
      </c>
      <c r="E111" s="47">
        <v>4393.0198422000003</v>
      </c>
      <c r="F111" s="44" t="str">
        <f t="shared" si="13"/>
        <v>N/A</v>
      </c>
      <c r="G111" s="47">
        <v>4603.9855711999999</v>
      </c>
      <c r="H111" s="44" t="str">
        <f t="shared" si="14"/>
        <v>N/A</v>
      </c>
      <c r="I111" s="12">
        <v>8.4239999999999995</v>
      </c>
      <c r="J111" s="12">
        <v>4.8019999999999996</v>
      </c>
      <c r="K111" s="45" t="s">
        <v>739</v>
      </c>
      <c r="L111" s="9" t="str">
        <f t="shared" si="15"/>
        <v>Yes</v>
      </c>
    </row>
    <row r="112" spans="1:12" ht="25.5" x14ac:dyDescent="0.2">
      <c r="A112" s="46" t="s">
        <v>572</v>
      </c>
      <c r="B112" s="35" t="s">
        <v>213</v>
      </c>
      <c r="C112" s="47">
        <v>12012598</v>
      </c>
      <c r="D112" s="44" t="str">
        <f t="shared" si="12"/>
        <v>N/A</v>
      </c>
      <c r="E112" s="47">
        <v>11506567</v>
      </c>
      <c r="F112" s="44" t="str">
        <f t="shared" si="13"/>
        <v>N/A</v>
      </c>
      <c r="G112" s="47">
        <v>11501306</v>
      </c>
      <c r="H112" s="44" t="str">
        <f t="shared" si="14"/>
        <v>N/A</v>
      </c>
      <c r="I112" s="12">
        <v>-4.21</v>
      </c>
      <c r="J112" s="12">
        <v>-4.5999999999999999E-2</v>
      </c>
      <c r="K112" s="45" t="s">
        <v>739</v>
      </c>
      <c r="L112" s="9" t="str">
        <f t="shared" si="15"/>
        <v>Yes</v>
      </c>
    </row>
    <row r="113" spans="1:12" x14ac:dyDescent="0.2">
      <c r="A113" s="46" t="s">
        <v>573</v>
      </c>
      <c r="B113" s="35" t="s">
        <v>213</v>
      </c>
      <c r="C113" s="36">
        <v>2986</v>
      </c>
      <c r="D113" s="44" t="str">
        <f t="shared" si="12"/>
        <v>N/A</v>
      </c>
      <c r="E113" s="36">
        <v>2941</v>
      </c>
      <c r="F113" s="44" t="str">
        <f t="shared" si="13"/>
        <v>N/A</v>
      </c>
      <c r="G113" s="36">
        <v>2924</v>
      </c>
      <c r="H113" s="44" t="str">
        <f t="shared" si="14"/>
        <v>N/A</v>
      </c>
      <c r="I113" s="12">
        <v>-1.51</v>
      </c>
      <c r="J113" s="12">
        <v>-0.57799999999999996</v>
      </c>
      <c r="K113" s="45" t="s">
        <v>739</v>
      </c>
      <c r="L113" s="9" t="str">
        <f t="shared" si="15"/>
        <v>Yes</v>
      </c>
    </row>
    <row r="114" spans="1:12" ht="25.5" x14ac:dyDescent="0.2">
      <c r="A114" s="46" t="s">
        <v>1331</v>
      </c>
      <c r="B114" s="35" t="s">
        <v>213</v>
      </c>
      <c r="C114" s="47">
        <v>4022.9732082999999</v>
      </c>
      <c r="D114" s="44" t="str">
        <f t="shared" si="12"/>
        <v>N/A</v>
      </c>
      <c r="E114" s="47">
        <v>3912.4675281</v>
      </c>
      <c r="F114" s="44" t="str">
        <f t="shared" si="13"/>
        <v>N/A</v>
      </c>
      <c r="G114" s="47">
        <v>3933.4151846999998</v>
      </c>
      <c r="H114" s="44" t="str">
        <f t="shared" si="14"/>
        <v>N/A</v>
      </c>
      <c r="I114" s="12">
        <v>-2.75</v>
      </c>
      <c r="J114" s="12">
        <v>0.53539999999999999</v>
      </c>
      <c r="K114" s="45" t="s">
        <v>739</v>
      </c>
      <c r="L114" s="9" t="str">
        <f t="shared" si="15"/>
        <v>Yes</v>
      </c>
    </row>
    <row r="115" spans="1:12" ht="25.5" x14ac:dyDescent="0.2">
      <c r="A115" s="46" t="s">
        <v>574</v>
      </c>
      <c r="B115" s="35" t="s">
        <v>213</v>
      </c>
      <c r="C115" s="47">
        <v>400313</v>
      </c>
      <c r="D115" s="44" t="str">
        <f t="shared" si="12"/>
        <v>N/A</v>
      </c>
      <c r="E115" s="47">
        <v>337751</v>
      </c>
      <c r="F115" s="44" t="str">
        <f t="shared" si="13"/>
        <v>N/A</v>
      </c>
      <c r="G115" s="47">
        <v>529413</v>
      </c>
      <c r="H115" s="44" t="str">
        <f t="shared" si="14"/>
        <v>N/A</v>
      </c>
      <c r="I115" s="12">
        <v>-15.6</v>
      </c>
      <c r="J115" s="12">
        <v>56.75</v>
      </c>
      <c r="K115" s="45" t="s">
        <v>739</v>
      </c>
      <c r="L115" s="9" t="str">
        <f t="shared" si="15"/>
        <v>No</v>
      </c>
    </row>
    <row r="116" spans="1:12" x14ac:dyDescent="0.2">
      <c r="A116" s="3" t="s">
        <v>575</v>
      </c>
      <c r="B116" s="35" t="s">
        <v>213</v>
      </c>
      <c r="C116" s="36">
        <v>1888</v>
      </c>
      <c r="D116" s="44" t="str">
        <f t="shared" si="12"/>
        <v>N/A</v>
      </c>
      <c r="E116" s="36">
        <v>1704</v>
      </c>
      <c r="F116" s="44" t="str">
        <f t="shared" si="13"/>
        <v>N/A</v>
      </c>
      <c r="G116" s="36">
        <v>1723</v>
      </c>
      <c r="H116" s="44" t="str">
        <f t="shared" si="14"/>
        <v>N/A</v>
      </c>
      <c r="I116" s="12">
        <v>-9.75</v>
      </c>
      <c r="J116" s="12">
        <v>1.115</v>
      </c>
      <c r="K116" s="45" t="s">
        <v>739</v>
      </c>
      <c r="L116" s="9" t="str">
        <f t="shared" si="15"/>
        <v>Yes</v>
      </c>
    </row>
    <row r="117" spans="1:12" ht="25.5" x14ac:dyDescent="0.2">
      <c r="A117" s="3" t="s">
        <v>1332</v>
      </c>
      <c r="B117" s="35" t="s">
        <v>213</v>
      </c>
      <c r="C117" s="47">
        <v>212.03019068</v>
      </c>
      <c r="D117" s="44" t="str">
        <f t="shared" si="12"/>
        <v>N/A</v>
      </c>
      <c r="E117" s="47">
        <v>198.21068074999999</v>
      </c>
      <c r="F117" s="44" t="str">
        <f t="shared" si="13"/>
        <v>N/A</v>
      </c>
      <c r="G117" s="47">
        <v>307.26233314000001</v>
      </c>
      <c r="H117" s="44" t="str">
        <f t="shared" si="14"/>
        <v>N/A</v>
      </c>
      <c r="I117" s="12">
        <v>-6.52</v>
      </c>
      <c r="J117" s="12">
        <v>55.02</v>
      </c>
      <c r="K117" s="45" t="s">
        <v>739</v>
      </c>
      <c r="L117" s="9" t="str">
        <f t="shared" si="15"/>
        <v>No</v>
      </c>
    </row>
    <row r="118" spans="1:12" ht="25.5" x14ac:dyDescent="0.2">
      <c r="A118" s="4" t="s">
        <v>576</v>
      </c>
      <c r="B118" s="35" t="s">
        <v>213</v>
      </c>
      <c r="C118" s="47">
        <v>3371477</v>
      </c>
      <c r="D118" s="44" t="str">
        <f t="shared" si="12"/>
        <v>N/A</v>
      </c>
      <c r="E118" s="47">
        <v>3742268</v>
      </c>
      <c r="F118" s="44" t="str">
        <f t="shared" si="13"/>
        <v>N/A</v>
      </c>
      <c r="G118" s="47">
        <v>3652450</v>
      </c>
      <c r="H118" s="44" t="str">
        <f t="shared" si="14"/>
        <v>N/A</v>
      </c>
      <c r="I118" s="12">
        <v>11</v>
      </c>
      <c r="J118" s="12">
        <v>-2.4</v>
      </c>
      <c r="K118" s="45" t="s">
        <v>739</v>
      </c>
      <c r="L118" s="9" t="str">
        <f t="shared" si="15"/>
        <v>Yes</v>
      </c>
    </row>
    <row r="119" spans="1:12" x14ac:dyDescent="0.2">
      <c r="A119" s="4" t="s">
        <v>577</v>
      </c>
      <c r="B119" s="35" t="s">
        <v>213</v>
      </c>
      <c r="C119" s="36">
        <v>526</v>
      </c>
      <c r="D119" s="44" t="str">
        <f t="shared" si="12"/>
        <v>N/A</v>
      </c>
      <c r="E119" s="36">
        <v>544</v>
      </c>
      <c r="F119" s="44" t="str">
        <f t="shared" si="13"/>
        <v>N/A</v>
      </c>
      <c r="G119" s="36">
        <v>603</v>
      </c>
      <c r="H119" s="44" t="str">
        <f t="shared" si="14"/>
        <v>N/A</v>
      </c>
      <c r="I119" s="12">
        <v>3.4220000000000002</v>
      </c>
      <c r="J119" s="12">
        <v>10.85</v>
      </c>
      <c r="K119" s="45" t="s">
        <v>739</v>
      </c>
      <c r="L119" s="9" t="str">
        <f t="shared" si="15"/>
        <v>Yes</v>
      </c>
    </row>
    <row r="120" spans="1:12" ht="25.5" x14ac:dyDescent="0.2">
      <c r="A120" s="4" t="s">
        <v>1333</v>
      </c>
      <c r="B120" s="35" t="s">
        <v>213</v>
      </c>
      <c r="C120" s="47">
        <v>6409.6520913000004</v>
      </c>
      <c r="D120" s="44" t="str">
        <f t="shared" si="12"/>
        <v>N/A</v>
      </c>
      <c r="E120" s="47">
        <v>6879.1691176000004</v>
      </c>
      <c r="F120" s="44" t="str">
        <f t="shared" si="13"/>
        <v>N/A</v>
      </c>
      <c r="G120" s="47">
        <v>6057.1310116000004</v>
      </c>
      <c r="H120" s="44" t="str">
        <f t="shared" si="14"/>
        <v>N/A</v>
      </c>
      <c r="I120" s="12">
        <v>7.3250000000000002</v>
      </c>
      <c r="J120" s="12">
        <v>-11.9</v>
      </c>
      <c r="K120" s="45" t="s">
        <v>739</v>
      </c>
      <c r="L120" s="9" t="str">
        <f t="shared" si="15"/>
        <v>Yes</v>
      </c>
    </row>
    <row r="121" spans="1:12" ht="25.5" x14ac:dyDescent="0.2">
      <c r="A121" s="4" t="s">
        <v>578</v>
      </c>
      <c r="B121" s="35" t="s">
        <v>213</v>
      </c>
      <c r="C121" s="47">
        <v>32995</v>
      </c>
      <c r="D121" s="44" t="str">
        <f t="shared" si="12"/>
        <v>N/A</v>
      </c>
      <c r="E121" s="47">
        <v>30235</v>
      </c>
      <c r="F121" s="44" t="str">
        <f t="shared" si="13"/>
        <v>N/A</v>
      </c>
      <c r="G121" s="47">
        <v>37451</v>
      </c>
      <c r="H121" s="44" t="str">
        <f t="shared" si="14"/>
        <v>N/A</v>
      </c>
      <c r="I121" s="12">
        <v>-8.36</v>
      </c>
      <c r="J121" s="12">
        <v>23.87</v>
      </c>
      <c r="K121" s="45" t="s">
        <v>739</v>
      </c>
      <c r="L121" s="9" t="str">
        <f t="shared" si="15"/>
        <v>Yes</v>
      </c>
    </row>
    <row r="122" spans="1:12" ht="25.5" x14ac:dyDescent="0.2">
      <c r="A122" s="4" t="s">
        <v>579</v>
      </c>
      <c r="B122" s="35" t="s">
        <v>213</v>
      </c>
      <c r="C122" s="36">
        <v>168</v>
      </c>
      <c r="D122" s="44" t="str">
        <f t="shared" si="12"/>
        <v>N/A</v>
      </c>
      <c r="E122" s="36">
        <v>130</v>
      </c>
      <c r="F122" s="44" t="str">
        <f t="shared" si="13"/>
        <v>N/A</v>
      </c>
      <c r="G122" s="36">
        <v>163</v>
      </c>
      <c r="H122" s="44" t="str">
        <f t="shared" si="14"/>
        <v>N/A</v>
      </c>
      <c r="I122" s="12">
        <v>-22.6</v>
      </c>
      <c r="J122" s="12">
        <v>25.38</v>
      </c>
      <c r="K122" s="45" t="s">
        <v>739</v>
      </c>
      <c r="L122" s="9" t="str">
        <f t="shared" si="15"/>
        <v>Yes</v>
      </c>
    </row>
    <row r="123" spans="1:12" ht="25.5" x14ac:dyDescent="0.2">
      <c r="A123" s="4" t="s">
        <v>1334</v>
      </c>
      <c r="B123" s="35" t="s">
        <v>213</v>
      </c>
      <c r="C123" s="47">
        <v>196.39880951999999</v>
      </c>
      <c r="D123" s="44" t="str">
        <f t="shared" si="12"/>
        <v>N/A</v>
      </c>
      <c r="E123" s="47">
        <v>232.57692308</v>
      </c>
      <c r="F123" s="44" t="str">
        <f t="shared" si="13"/>
        <v>N/A</v>
      </c>
      <c r="G123" s="47">
        <v>229.7607362</v>
      </c>
      <c r="H123" s="44" t="str">
        <f t="shared" si="14"/>
        <v>N/A</v>
      </c>
      <c r="I123" s="12">
        <v>18.420000000000002</v>
      </c>
      <c r="J123" s="12">
        <v>-1.21</v>
      </c>
      <c r="K123" s="45" t="s">
        <v>739</v>
      </c>
      <c r="L123" s="9" t="str">
        <f t="shared" si="15"/>
        <v>Yes</v>
      </c>
    </row>
    <row r="124" spans="1:12" ht="25.5" x14ac:dyDescent="0.2">
      <c r="A124" s="4" t="s">
        <v>580</v>
      </c>
      <c r="B124" s="35" t="s">
        <v>213</v>
      </c>
      <c r="C124" s="47">
        <v>7854</v>
      </c>
      <c r="D124" s="44" t="str">
        <f t="shared" si="12"/>
        <v>N/A</v>
      </c>
      <c r="E124" s="47">
        <v>7927</v>
      </c>
      <c r="F124" s="44" t="str">
        <f t="shared" si="13"/>
        <v>N/A</v>
      </c>
      <c r="G124" s="47">
        <v>4697</v>
      </c>
      <c r="H124" s="44" t="str">
        <f t="shared" si="14"/>
        <v>N/A</v>
      </c>
      <c r="I124" s="12">
        <v>0.92949999999999999</v>
      </c>
      <c r="J124" s="12">
        <v>-40.700000000000003</v>
      </c>
      <c r="K124" s="45" t="s">
        <v>739</v>
      </c>
      <c r="L124" s="9" t="str">
        <f t="shared" si="15"/>
        <v>No</v>
      </c>
    </row>
    <row r="125" spans="1:12" x14ac:dyDescent="0.2">
      <c r="A125" s="2" t="s">
        <v>581</v>
      </c>
      <c r="B125" s="35" t="s">
        <v>213</v>
      </c>
      <c r="C125" s="36">
        <v>12</v>
      </c>
      <c r="D125" s="44" t="str">
        <f t="shared" si="12"/>
        <v>N/A</v>
      </c>
      <c r="E125" s="36">
        <v>11</v>
      </c>
      <c r="F125" s="44" t="str">
        <f t="shared" si="13"/>
        <v>N/A</v>
      </c>
      <c r="G125" s="36">
        <v>11</v>
      </c>
      <c r="H125" s="44" t="str">
        <f t="shared" si="14"/>
        <v>N/A</v>
      </c>
      <c r="I125" s="12">
        <v>-33.299999999999997</v>
      </c>
      <c r="J125" s="12">
        <v>-50</v>
      </c>
      <c r="K125" s="45" t="s">
        <v>739</v>
      </c>
      <c r="L125" s="9" t="str">
        <f t="shared" si="15"/>
        <v>No</v>
      </c>
    </row>
    <row r="126" spans="1:12" ht="25.5" x14ac:dyDescent="0.2">
      <c r="A126" s="2" t="s">
        <v>1335</v>
      </c>
      <c r="B126" s="35" t="s">
        <v>213</v>
      </c>
      <c r="C126" s="47">
        <v>654.5</v>
      </c>
      <c r="D126" s="44" t="str">
        <f t="shared" si="12"/>
        <v>N/A</v>
      </c>
      <c r="E126" s="47">
        <v>990.875</v>
      </c>
      <c r="F126" s="44" t="str">
        <f t="shared" si="13"/>
        <v>N/A</v>
      </c>
      <c r="G126" s="47">
        <v>1174.25</v>
      </c>
      <c r="H126" s="44" t="str">
        <f t="shared" si="14"/>
        <v>N/A</v>
      </c>
      <c r="I126" s="12">
        <v>51.39</v>
      </c>
      <c r="J126" s="12">
        <v>18.510000000000002</v>
      </c>
      <c r="K126" s="45" t="s">
        <v>739</v>
      </c>
      <c r="L126" s="9" t="str">
        <f t="shared" si="15"/>
        <v>Yes</v>
      </c>
    </row>
    <row r="127" spans="1:12" ht="25.5" x14ac:dyDescent="0.2">
      <c r="A127" s="2" t="s">
        <v>582</v>
      </c>
      <c r="B127" s="35" t="s">
        <v>213</v>
      </c>
      <c r="C127" s="47">
        <v>6397646</v>
      </c>
      <c r="D127" s="44" t="str">
        <f t="shared" si="12"/>
        <v>N/A</v>
      </c>
      <c r="E127" s="47">
        <v>6717590</v>
      </c>
      <c r="F127" s="44" t="str">
        <f t="shared" si="13"/>
        <v>N/A</v>
      </c>
      <c r="G127" s="47">
        <v>6569502</v>
      </c>
      <c r="H127" s="44" t="str">
        <f t="shared" si="14"/>
        <v>N/A</v>
      </c>
      <c r="I127" s="12">
        <v>5.0010000000000003</v>
      </c>
      <c r="J127" s="12">
        <v>-2.2000000000000002</v>
      </c>
      <c r="K127" s="45" t="s">
        <v>739</v>
      </c>
      <c r="L127" s="9" t="str">
        <f t="shared" si="15"/>
        <v>Yes</v>
      </c>
    </row>
    <row r="128" spans="1:12" x14ac:dyDescent="0.2">
      <c r="A128" s="2" t="s">
        <v>583</v>
      </c>
      <c r="B128" s="35" t="s">
        <v>213</v>
      </c>
      <c r="C128" s="36">
        <v>2831</v>
      </c>
      <c r="D128" s="44" t="str">
        <f t="shared" si="12"/>
        <v>N/A</v>
      </c>
      <c r="E128" s="36">
        <v>2829</v>
      </c>
      <c r="F128" s="44" t="str">
        <f t="shared" si="13"/>
        <v>N/A</v>
      </c>
      <c r="G128" s="36">
        <v>2899</v>
      </c>
      <c r="H128" s="44" t="str">
        <f t="shared" si="14"/>
        <v>N/A</v>
      </c>
      <c r="I128" s="12">
        <v>-7.0999999999999994E-2</v>
      </c>
      <c r="J128" s="12">
        <v>2.4740000000000002</v>
      </c>
      <c r="K128" s="45" t="s">
        <v>739</v>
      </c>
      <c r="L128" s="9" t="str">
        <f t="shared" si="15"/>
        <v>Yes</v>
      </c>
    </row>
    <row r="129" spans="1:12" ht="25.5" x14ac:dyDescent="0.2">
      <c r="A129" s="2" t="s">
        <v>1336</v>
      </c>
      <c r="B129" s="35" t="s">
        <v>213</v>
      </c>
      <c r="C129" s="47">
        <v>2259.8537618999999</v>
      </c>
      <c r="D129" s="44" t="str">
        <f t="shared" si="12"/>
        <v>N/A</v>
      </c>
      <c r="E129" s="47">
        <v>2374.5457759000001</v>
      </c>
      <c r="F129" s="44" t="str">
        <f t="shared" si="13"/>
        <v>N/A</v>
      </c>
      <c r="G129" s="47">
        <v>2266.1269403000001</v>
      </c>
      <c r="H129" s="44" t="str">
        <f t="shared" si="14"/>
        <v>N/A</v>
      </c>
      <c r="I129" s="12">
        <v>5.0750000000000002</v>
      </c>
      <c r="J129" s="12">
        <v>-4.57</v>
      </c>
      <c r="K129" s="45" t="s">
        <v>739</v>
      </c>
      <c r="L129" s="9" t="str">
        <f t="shared" si="15"/>
        <v>Yes</v>
      </c>
    </row>
    <row r="130" spans="1:12" ht="25.5" x14ac:dyDescent="0.2">
      <c r="A130" s="2" t="s">
        <v>584</v>
      </c>
      <c r="B130" s="35" t="s">
        <v>213</v>
      </c>
      <c r="C130" s="47">
        <v>6563405</v>
      </c>
      <c r="D130" s="44" t="str">
        <f t="shared" si="12"/>
        <v>N/A</v>
      </c>
      <c r="E130" s="47">
        <v>6932140</v>
      </c>
      <c r="F130" s="44" t="str">
        <f t="shared" si="13"/>
        <v>N/A</v>
      </c>
      <c r="G130" s="47">
        <v>7416261</v>
      </c>
      <c r="H130" s="44" t="str">
        <f t="shared" si="14"/>
        <v>N/A</v>
      </c>
      <c r="I130" s="12">
        <v>5.6180000000000003</v>
      </c>
      <c r="J130" s="12">
        <v>6.984</v>
      </c>
      <c r="K130" s="45" t="s">
        <v>739</v>
      </c>
      <c r="L130" s="9" t="str">
        <f t="shared" si="15"/>
        <v>Yes</v>
      </c>
    </row>
    <row r="131" spans="1:12" x14ac:dyDescent="0.2">
      <c r="A131" s="2" t="s">
        <v>585</v>
      </c>
      <c r="B131" s="35" t="s">
        <v>213</v>
      </c>
      <c r="C131" s="36">
        <v>387</v>
      </c>
      <c r="D131" s="44" t="str">
        <f t="shared" si="12"/>
        <v>N/A</v>
      </c>
      <c r="E131" s="36">
        <v>366</v>
      </c>
      <c r="F131" s="44" t="str">
        <f t="shared" si="13"/>
        <v>N/A</v>
      </c>
      <c r="G131" s="36">
        <v>379</v>
      </c>
      <c r="H131" s="44" t="str">
        <f t="shared" si="14"/>
        <v>N/A</v>
      </c>
      <c r="I131" s="12">
        <v>-5.43</v>
      </c>
      <c r="J131" s="12">
        <v>3.552</v>
      </c>
      <c r="K131" s="45" t="s">
        <v>739</v>
      </c>
      <c r="L131" s="9" t="str">
        <f t="shared" si="15"/>
        <v>Yes</v>
      </c>
    </row>
    <row r="132" spans="1:12" x14ac:dyDescent="0.2">
      <c r="A132" s="2" t="s">
        <v>1337</v>
      </c>
      <c r="B132" s="35" t="s">
        <v>213</v>
      </c>
      <c r="C132" s="47">
        <v>16959.702841999999</v>
      </c>
      <c r="D132" s="44" t="str">
        <f t="shared" si="12"/>
        <v>N/A</v>
      </c>
      <c r="E132" s="47">
        <v>18940.273224</v>
      </c>
      <c r="F132" s="44" t="str">
        <f t="shared" si="13"/>
        <v>N/A</v>
      </c>
      <c r="G132" s="47">
        <v>19567.970976000001</v>
      </c>
      <c r="H132" s="44" t="str">
        <f t="shared" si="14"/>
        <v>N/A</v>
      </c>
      <c r="I132" s="12">
        <v>11.68</v>
      </c>
      <c r="J132" s="12">
        <v>3.3140000000000001</v>
      </c>
      <c r="K132" s="45" t="s">
        <v>739</v>
      </c>
      <c r="L132" s="9" t="str">
        <f t="shared" si="15"/>
        <v>Yes</v>
      </c>
    </row>
    <row r="133" spans="1:12" ht="25.5" x14ac:dyDescent="0.2">
      <c r="A133" s="2" t="s">
        <v>586</v>
      </c>
      <c r="B133" s="35" t="s">
        <v>213</v>
      </c>
      <c r="C133" s="47">
        <v>1046191</v>
      </c>
      <c r="D133" s="44" t="str">
        <f t="shared" si="12"/>
        <v>N/A</v>
      </c>
      <c r="E133" s="47">
        <v>1048093</v>
      </c>
      <c r="F133" s="44" t="str">
        <f t="shared" si="13"/>
        <v>N/A</v>
      </c>
      <c r="G133" s="47">
        <v>987702</v>
      </c>
      <c r="H133" s="44" t="str">
        <f t="shared" si="14"/>
        <v>N/A</v>
      </c>
      <c r="I133" s="12">
        <v>0.18179999999999999</v>
      </c>
      <c r="J133" s="12">
        <v>-5.76</v>
      </c>
      <c r="K133" s="45" t="s">
        <v>739</v>
      </c>
      <c r="L133" s="9" t="str">
        <f>IF(J133="Div by 0", "N/A", IF(OR(J133="N/A",K133="N/A"),"N/A", IF(J133&gt;VALUE(MID(K133,1,2)), "No", IF(J133&lt;-1*VALUE(MID(K133,1,2)), "No", "Yes"))))</f>
        <v>Yes</v>
      </c>
    </row>
    <row r="134" spans="1:12" x14ac:dyDescent="0.2">
      <c r="A134" s="2" t="s">
        <v>587</v>
      </c>
      <c r="B134" s="35" t="s">
        <v>213</v>
      </c>
      <c r="C134" s="36">
        <v>4141</v>
      </c>
      <c r="D134" s="44" t="str">
        <f t="shared" si="12"/>
        <v>N/A</v>
      </c>
      <c r="E134" s="36">
        <v>4311</v>
      </c>
      <c r="F134" s="44" t="str">
        <f t="shared" si="13"/>
        <v>N/A</v>
      </c>
      <c r="G134" s="36">
        <v>4223</v>
      </c>
      <c r="H134" s="44" t="str">
        <f t="shared" si="14"/>
        <v>N/A</v>
      </c>
      <c r="I134" s="12">
        <v>4.1050000000000004</v>
      </c>
      <c r="J134" s="12">
        <v>-2.04</v>
      </c>
      <c r="K134" s="45" t="s">
        <v>739</v>
      </c>
      <c r="L134" s="9" t="str">
        <f t="shared" ref="L134:L138" si="16">IF(J134="Div by 0", "N/A", IF(OR(J134="N/A",K134="N/A"),"N/A", IF(J134&gt;VALUE(MID(K134,1,2)), "No", IF(J134&lt;-1*VALUE(MID(K134,1,2)), "No", "Yes"))))</f>
        <v>Yes</v>
      </c>
    </row>
    <row r="135" spans="1:12" ht="25.5" x14ac:dyDescent="0.2">
      <c r="A135" s="2" t="s">
        <v>1338</v>
      </c>
      <c r="B135" s="35" t="s">
        <v>213</v>
      </c>
      <c r="C135" s="47">
        <v>252.64211542999999</v>
      </c>
      <c r="D135" s="44" t="str">
        <f t="shared" si="12"/>
        <v>N/A</v>
      </c>
      <c r="E135" s="47">
        <v>243.12062166999999</v>
      </c>
      <c r="F135" s="44" t="str">
        <f t="shared" si="13"/>
        <v>N/A</v>
      </c>
      <c r="G135" s="47">
        <v>233.88633673000001</v>
      </c>
      <c r="H135" s="44" t="str">
        <f t="shared" si="14"/>
        <v>N/A</v>
      </c>
      <c r="I135" s="12">
        <v>-3.77</v>
      </c>
      <c r="J135" s="12">
        <v>-3.8</v>
      </c>
      <c r="K135" s="45" t="s">
        <v>739</v>
      </c>
      <c r="L135" s="9" t="str">
        <f t="shared" si="16"/>
        <v>Yes</v>
      </c>
    </row>
    <row r="136" spans="1:12" ht="25.5" x14ac:dyDescent="0.2">
      <c r="A136" s="2" t="s">
        <v>588</v>
      </c>
      <c r="B136" s="35" t="s">
        <v>213</v>
      </c>
      <c r="C136" s="47">
        <v>89082106</v>
      </c>
      <c r="D136" s="44" t="str">
        <f t="shared" ref="D136:D150" si="17">IF($B136="N/A","N/A",IF(C136&gt;10,"No",IF(C136&lt;-10,"No","Yes")))</f>
        <v>N/A</v>
      </c>
      <c r="E136" s="47">
        <v>87042941</v>
      </c>
      <c r="F136" s="44" t="str">
        <f t="shared" ref="F136:F150" si="18">IF($B136="N/A","N/A",IF(E136&gt;10,"No",IF(E136&lt;-10,"No","Yes")))</f>
        <v>N/A</v>
      </c>
      <c r="G136" s="47">
        <v>86333102</v>
      </c>
      <c r="H136" s="44" t="str">
        <f t="shared" ref="H136:H150" si="19">IF($B136="N/A","N/A",IF(G136&gt;10,"No",IF(G136&lt;-10,"No","Yes")))</f>
        <v>N/A</v>
      </c>
      <c r="I136" s="12">
        <v>-2.29</v>
      </c>
      <c r="J136" s="12">
        <v>-0.81599999999999995</v>
      </c>
      <c r="K136" s="45" t="s">
        <v>739</v>
      </c>
      <c r="L136" s="9" t="str">
        <f t="shared" si="16"/>
        <v>Yes</v>
      </c>
    </row>
    <row r="137" spans="1:12" x14ac:dyDescent="0.2">
      <c r="A137" s="2" t="s">
        <v>589</v>
      </c>
      <c r="B137" s="35" t="s">
        <v>213</v>
      </c>
      <c r="C137" s="36">
        <v>776</v>
      </c>
      <c r="D137" s="44" t="str">
        <f t="shared" si="17"/>
        <v>N/A</v>
      </c>
      <c r="E137" s="36">
        <v>774</v>
      </c>
      <c r="F137" s="44" t="str">
        <f t="shared" si="18"/>
        <v>N/A</v>
      </c>
      <c r="G137" s="36">
        <v>781</v>
      </c>
      <c r="H137" s="44" t="str">
        <f t="shared" si="19"/>
        <v>N/A</v>
      </c>
      <c r="I137" s="12">
        <v>-0.25800000000000001</v>
      </c>
      <c r="J137" s="12">
        <v>0.90439999999999998</v>
      </c>
      <c r="K137" s="45" t="s">
        <v>739</v>
      </c>
      <c r="L137" s="9" t="str">
        <f t="shared" si="16"/>
        <v>Yes</v>
      </c>
    </row>
    <row r="138" spans="1:12" ht="25.5" x14ac:dyDescent="0.2">
      <c r="A138" s="2" t="s">
        <v>1339</v>
      </c>
      <c r="B138" s="35" t="s">
        <v>213</v>
      </c>
      <c r="C138" s="47">
        <v>114796.52834999999</v>
      </c>
      <c r="D138" s="44" t="str">
        <f t="shared" si="17"/>
        <v>N/A</v>
      </c>
      <c r="E138" s="47">
        <v>112458.58010000001</v>
      </c>
      <c r="F138" s="44" t="str">
        <f t="shared" si="18"/>
        <v>N/A</v>
      </c>
      <c r="G138" s="47">
        <v>110541.74391999999</v>
      </c>
      <c r="H138" s="44" t="str">
        <f t="shared" si="19"/>
        <v>N/A</v>
      </c>
      <c r="I138" s="12">
        <v>-2.04</v>
      </c>
      <c r="J138" s="12">
        <v>-1.7</v>
      </c>
      <c r="K138" s="45" t="s">
        <v>739</v>
      </c>
      <c r="L138" s="9" t="str">
        <f t="shared" si="16"/>
        <v>Yes</v>
      </c>
    </row>
    <row r="139" spans="1:12" ht="25.5" x14ac:dyDescent="0.2">
      <c r="A139" s="2" t="s">
        <v>590</v>
      </c>
      <c r="B139" s="35" t="s">
        <v>213</v>
      </c>
      <c r="C139" s="47">
        <v>30772181</v>
      </c>
      <c r="D139" s="44" t="str">
        <f t="shared" si="17"/>
        <v>N/A</v>
      </c>
      <c r="E139" s="47">
        <v>31622514</v>
      </c>
      <c r="F139" s="44" t="str">
        <f t="shared" si="18"/>
        <v>N/A</v>
      </c>
      <c r="G139" s="47">
        <v>30148793</v>
      </c>
      <c r="H139" s="44" t="str">
        <f t="shared" si="19"/>
        <v>N/A</v>
      </c>
      <c r="I139" s="12">
        <v>2.7629999999999999</v>
      </c>
      <c r="J139" s="12">
        <v>-4.66</v>
      </c>
      <c r="K139" s="45" t="s">
        <v>739</v>
      </c>
      <c r="L139" s="9" t="str">
        <f t="shared" ref="L139:L150" si="20">IF(J139="Div by 0", "N/A", IF(K139="N/A","N/A", IF(J139&gt;VALUE(MID(K139,1,2)), "No", IF(J139&lt;-1*VALUE(MID(K139,1,2)), "No", "Yes"))))</f>
        <v>Yes</v>
      </c>
    </row>
    <row r="140" spans="1:12" ht="25.5" x14ac:dyDescent="0.2">
      <c r="A140" s="2" t="s">
        <v>591</v>
      </c>
      <c r="B140" s="35" t="s">
        <v>213</v>
      </c>
      <c r="C140" s="36">
        <v>8190</v>
      </c>
      <c r="D140" s="44" t="str">
        <f t="shared" si="17"/>
        <v>N/A</v>
      </c>
      <c r="E140" s="36">
        <v>7868</v>
      </c>
      <c r="F140" s="44" t="str">
        <f t="shared" si="18"/>
        <v>N/A</v>
      </c>
      <c r="G140" s="36">
        <v>7610</v>
      </c>
      <c r="H140" s="44" t="str">
        <f t="shared" si="19"/>
        <v>N/A</v>
      </c>
      <c r="I140" s="12">
        <v>-3.93</v>
      </c>
      <c r="J140" s="12">
        <v>-3.28</v>
      </c>
      <c r="K140" s="45" t="s">
        <v>739</v>
      </c>
      <c r="L140" s="9" t="str">
        <f t="shared" si="20"/>
        <v>Yes</v>
      </c>
    </row>
    <row r="141" spans="1:12" ht="25.5" x14ac:dyDescent="0.2">
      <c r="A141" s="2" t="s">
        <v>1340</v>
      </c>
      <c r="B141" s="35" t="s">
        <v>213</v>
      </c>
      <c r="C141" s="47">
        <v>3757.2870573999999</v>
      </c>
      <c r="D141" s="44" t="str">
        <f t="shared" si="17"/>
        <v>N/A</v>
      </c>
      <c r="E141" s="47">
        <v>4019.1298932</v>
      </c>
      <c r="F141" s="44" t="str">
        <f t="shared" si="18"/>
        <v>N/A</v>
      </c>
      <c r="G141" s="47">
        <v>3961.7336399000001</v>
      </c>
      <c r="H141" s="44" t="str">
        <f t="shared" si="19"/>
        <v>N/A</v>
      </c>
      <c r="I141" s="12">
        <v>6.9690000000000003</v>
      </c>
      <c r="J141" s="12">
        <v>-1.43</v>
      </c>
      <c r="K141" s="45" t="s">
        <v>739</v>
      </c>
      <c r="L141" s="9" t="str">
        <f t="shared" si="20"/>
        <v>Yes</v>
      </c>
    </row>
    <row r="142" spans="1:12" ht="25.5" x14ac:dyDescent="0.2">
      <c r="A142" s="2" t="s">
        <v>592</v>
      </c>
      <c r="B142" s="35" t="s">
        <v>213</v>
      </c>
      <c r="C142" s="47">
        <v>23814931</v>
      </c>
      <c r="D142" s="44" t="str">
        <f t="shared" si="17"/>
        <v>N/A</v>
      </c>
      <c r="E142" s="47">
        <v>24095608</v>
      </c>
      <c r="F142" s="44" t="str">
        <f t="shared" si="18"/>
        <v>N/A</v>
      </c>
      <c r="G142" s="47">
        <v>25809632</v>
      </c>
      <c r="H142" s="44" t="str">
        <f t="shared" si="19"/>
        <v>N/A</v>
      </c>
      <c r="I142" s="12">
        <v>1.179</v>
      </c>
      <c r="J142" s="12">
        <v>7.1130000000000004</v>
      </c>
      <c r="K142" s="45" t="s">
        <v>739</v>
      </c>
      <c r="L142" s="9" t="str">
        <f t="shared" si="20"/>
        <v>Yes</v>
      </c>
    </row>
    <row r="143" spans="1:12" x14ac:dyDescent="0.2">
      <c r="A143" s="3" t="s">
        <v>593</v>
      </c>
      <c r="B143" s="35" t="s">
        <v>213</v>
      </c>
      <c r="C143" s="36">
        <v>641</v>
      </c>
      <c r="D143" s="44" t="str">
        <f t="shared" si="17"/>
        <v>N/A</v>
      </c>
      <c r="E143" s="36">
        <v>627</v>
      </c>
      <c r="F143" s="44" t="str">
        <f t="shared" si="18"/>
        <v>N/A</v>
      </c>
      <c r="G143" s="36">
        <v>676</v>
      </c>
      <c r="H143" s="44" t="str">
        <f t="shared" si="19"/>
        <v>N/A</v>
      </c>
      <c r="I143" s="12">
        <v>-2.1800000000000002</v>
      </c>
      <c r="J143" s="12">
        <v>7.8150000000000004</v>
      </c>
      <c r="K143" s="45" t="s">
        <v>739</v>
      </c>
      <c r="L143" s="9" t="str">
        <f t="shared" si="20"/>
        <v>Yes</v>
      </c>
    </row>
    <row r="144" spans="1:12" ht="25.5" x14ac:dyDescent="0.2">
      <c r="A144" s="3" t="s">
        <v>1341</v>
      </c>
      <c r="B144" s="35" t="s">
        <v>213</v>
      </c>
      <c r="C144" s="47">
        <v>37152.778470999998</v>
      </c>
      <c r="D144" s="44" t="str">
        <f t="shared" si="17"/>
        <v>N/A</v>
      </c>
      <c r="E144" s="47">
        <v>38429.996809999997</v>
      </c>
      <c r="F144" s="44" t="str">
        <f t="shared" si="18"/>
        <v>N/A</v>
      </c>
      <c r="G144" s="47">
        <v>38179.928994000002</v>
      </c>
      <c r="H144" s="44" t="str">
        <f t="shared" si="19"/>
        <v>N/A</v>
      </c>
      <c r="I144" s="12">
        <v>3.4380000000000002</v>
      </c>
      <c r="J144" s="12">
        <v>-0.65100000000000002</v>
      </c>
      <c r="K144" s="45" t="s">
        <v>739</v>
      </c>
      <c r="L144" s="9" t="str">
        <f t="shared" si="20"/>
        <v>Yes</v>
      </c>
    </row>
    <row r="145" spans="1:12" ht="25.5" x14ac:dyDescent="0.2">
      <c r="A145" s="2" t="s">
        <v>594</v>
      </c>
      <c r="B145" s="35" t="s">
        <v>213</v>
      </c>
      <c r="C145" s="47">
        <v>8588913</v>
      </c>
      <c r="D145" s="44" t="str">
        <f t="shared" si="17"/>
        <v>N/A</v>
      </c>
      <c r="E145" s="47">
        <v>8050827</v>
      </c>
      <c r="F145" s="44" t="str">
        <f t="shared" si="18"/>
        <v>N/A</v>
      </c>
      <c r="G145" s="47">
        <v>8174635</v>
      </c>
      <c r="H145" s="44" t="str">
        <f t="shared" si="19"/>
        <v>N/A</v>
      </c>
      <c r="I145" s="12">
        <v>-6.26</v>
      </c>
      <c r="J145" s="12">
        <v>1.538</v>
      </c>
      <c r="K145" s="45" t="s">
        <v>739</v>
      </c>
      <c r="L145" s="9" t="str">
        <f t="shared" si="20"/>
        <v>Yes</v>
      </c>
    </row>
    <row r="146" spans="1:12" x14ac:dyDescent="0.2">
      <c r="A146" s="2" t="s">
        <v>595</v>
      </c>
      <c r="B146" s="35" t="s">
        <v>213</v>
      </c>
      <c r="C146" s="36">
        <v>3450</v>
      </c>
      <c r="D146" s="44" t="str">
        <f t="shared" si="17"/>
        <v>N/A</v>
      </c>
      <c r="E146" s="36">
        <v>3021</v>
      </c>
      <c r="F146" s="44" t="str">
        <f t="shared" si="18"/>
        <v>N/A</v>
      </c>
      <c r="G146" s="36">
        <v>3159</v>
      </c>
      <c r="H146" s="44" t="str">
        <f t="shared" si="19"/>
        <v>N/A</v>
      </c>
      <c r="I146" s="12">
        <v>-12.4</v>
      </c>
      <c r="J146" s="12">
        <v>4.5679999999999996</v>
      </c>
      <c r="K146" s="45" t="s">
        <v>739</v>
      </c>
      <c r="L146" s="9" t="str">
        <f t="shared" si="20"/>
        <v>Yes</v>
      </c>
    </row>
    <row r="147" spans="1:12" ht="25.5" x14ac:dyDescent="0.2">
      <c r="A147" s="2" t="s">
        <v>1342</v>
      </c>
      <c r="B147" s="35" t="s">
        <v>213</v>
      </c>
      <c r="C147" s="47">
        <v>2489.54</v>
      </c>
      <c r="D147" s="44" t="str">
        <f t="shared" si="17"/>
        <v>N/A</v>
      </c>
      <c r="E147" s="47">
        <v>2664.9543198000001</v>
      </c>
      <c r="F147" s="44" t="str">
        <f t="shared" si="18"/>
        <v>N/A</v>
      </c>
      <c r="G147" s="47">
        <v>2587.7287116000002</v>
      </c>
      <c r="H147" s="44" t="str">
        <f t="shared" si="19"/>
        <v>N/A</v>
      </c>
      <c r="I147" s="12">
        <v>7.0460000000000003</v>
      </c>
      <c r="J147" s="12">
        <v>-2.9</v>
      </c>
      <c r="K147" s="45" t="s">
        <v>739</v>
      </c>
      <c r="L147" s="9" t="str">
        <f t="shared" si="20"/>
        <v>Yes</v>
      </c>
    </row>
    <row r="148" spans="1:12" ht="25.5" x14ac:dyDescent="0.2">
      <c r="A148" s="2" t="s">
        <v>596</v>
      </c>
      <c r="B148" s="35" t="s">
        <v>213</v>
      </c>
      <c r="C148" s="47">
        <v>11669116</v>
      </c>
      <c r="D148" s="44" t="str">
        <f t="shared" si="17"/>
        <v>N/A</v>
      </c>
      <c r="E148" s="47">
        <v>13021848</v>
      </c>
      <c r="F148" s="44" t="str">
        <f t="shared" si="18"/>
        <v>N/A</v>
      </c>
      <c r="G148" s="47">
        <v>13102510</v>
      </c>
      <c r="H148" s="44" t="str">
        <f t="shared" si="19"/>
        <v>N/A</v>
      </c>
      <c r="I148" s="12">
        <v>11.59</v>
      </c>
      <c r="J148" s="12">
        <v>0.61939999999999995</v>
      </c>
      <c r="K148" s="45" t="s">
        <v>739</v>
      </c>
      <c r="L148" s="9" t="str">
        <f t="shared" si="20"/>
        <v>Yes</v>
      </c>
    </row>
    <row r="149" spans="1:12" x14ac:dyDescent="0.2">
      <c r="A149" s="2" t="s">
        <v>597</v>
      </c>
      <c r="B149" s="35" t="s">
        <v>213</v>
      </c>
      <c r="C149" s="36">
        <v>817</v>
      </c>
      <c r="D149" s="44" t="str">
        <f t="shared" si="17"/>
        <v>N/A</v>
      </c>
      <c r="E149" s="36">
        <v>863</v>
      </c>
      <c r="F149" s="44" t="str">
        <f t="shared" si="18"/>
        <v>N/A</v>
      </c>
      <c r="G149" s="36">
        <v>789</v>
      </c>
      <c r="H149" s="44" t="str">
        <f t="shared" si="19"/>
        <v>N/A</v>
      </c>
      <c r="I149" s="12">
        <v>5.63</v>
      </c>
      <c r="J149" s="12">
        <v>-8.57</v>
      </c>
      <c r="K149" s="45" t="s">
        <v>739</v>
      </c>
      <c r="L149" s="9" t="str">
        <f t="shared" si="20"/>
        <v>Yes</v>
      </c>
    </row>
    <row r="150" spans="1:12" ht="25.5" x14ac:dyDescent="0.2">
      <c r="A150" s="4" t="s">
        <v>1343</v>
      </c>
      <c r="B150" s="35" t="s">
        <v>213</v>
      </c>
      <c r="C150" s="47">
        <v>14282.883721</v>
      </c>
      <c r="D150" s="44" t="str">
        <f t="shared" si="17"/>
        <v>N/A</v>
      </c>
      <c r="E150" s="47">
        <v>15089.047509</v>
      </c>
      <c r="F150" s="44" t="str">
        <f t="shared" si="18"/>
        <v>N/A</v>
      </c>
      <c r="G150" s="47">
        <v>16606.476553</v>
      </c>
      <c r="H150" s="44" t="str">
        <f t="shared" si="19"/>
        <v>N/A</v>
      </c>
      <c r="I150" s="12">
        <v>5.6440000000000001</v>
      </c>
      <c r="J150" s="12">
        <v>10.06</v>
      </c>
      <c r="K150" s="45" t="s">
        <v>739</v>
      </c>
      <c r="L150" s="9" t="str">
        <f t="shared" si="20"/>
        <v>Yes</v>
      </c>
    </row>
    <row r="151" spans="1:12" ht="25.5" x14ac:dyDescent="0.2">
      <c r="A151" s="4" t="s">
        <v>1344</v>
      </c>
      <c r="B151" s="35" t="s">
        <v>213</v>
      </c>
      <c r="C151" s="47">
        <v>5481.9213763999996</v>
      </c>
      <c r="D151" s="44" t="str">
        <f t="shared" ref="D151:D170" si="21">IF($B151="N/A","N/A",IF(C151&gt;10,"No",IF(C151&lt;-10,"No","Yes")))</f>
        <v>N/A</v>
      </c>
      <c r="E151" s="47">
        <v>5172.7264439</v>
      </c>
      <c r="F151" s="44" t="str">
        <f t="shared" ref="F151:F170" si="22">IF($B151="N/A","N/A",IF(E151&gt;10,"No",IF(E151&lt;-10,"No","Yes")))</f>
        <v>N/A</v>
      </c>
      <c r="G151" s="47">
        <v>5342.8733383999997</v>
      </c>
      <c r="H151" s="44" t="str">
        <f t="shared" ref="H151:H170" si="23">IF($B151="N/A","N/A",IF(G151&gt;10,"No",IF(G151&lt;-10,"No","Yes")))</f>
        <v>N/A</v>
      </c>
      <c r="I151" s="12">
        <v>-5.64</v>
      </c>
      <c r="J151" s="12">
        <v>3.2890000000000001</v>
      </c>
      <c r="K151" s="45" t="s">
        <v>739</v>
      </c>
      <c r="L151" s="9" t="str">
        <f t="shared" ref="L151:L170" si="24">IF(J151="Div by 0", "N/A", IF(K151="N/A","N/A", IF(J151&gt;VALUE(MID(K151,1,2)), "No", IF(J151&lt;-1*VALUE(MID(K151,1,2)), "No", "Yes"))))</f>
        <v>Yes</v>
      </c>
    </row>
    <row r="152" spans="1:12" ht="25.5" x14ac:dyDescent="0.2">
      <c r="A152" s="4" t="s">
        <v>1345</v>
      </c>
      <c r="B152" s="35" t="s">
        <v>213</v>
      </c>
      <c r="C152" s="47">
        <v>4604.1206337000003</v>
      </c>
      <c r="D152" s="44" t="str">
        <f t="shared" si="21"/>
        <v>N/A</v>
      </c>
      <c r="E152" s="47">
        <v>5014.4165923</v>
      </c>
      <c r="F152" s="44" t="str">
        <f t="shared" si="22"/>
        <v>N/A</v>
      </c>
      <c r="G152" s="47">
        <v>5620.6823857999998</v>
      </c>
      <c r="H152" s="44" t="str">
        <f t="shared" si="23"/>
        <v>N/A</v>
      </c>
      <c r="I152" s="12">
        <v>8.9109999999999996</v>
      </c>
      <c r="J152" s="12">
        <v>12.09</v>
      </c>
      <c r="K152" s="45" t="s">
        <v>739</v>
      </c>
      <c r="L152" s="9" t="str">
        <f t="shared" si="24"/>
        <v>Yes</v>
      </c>
    </row>
    <row r="153" spans="1:12" ht="25.5" x14ac:dyDescent="0.2">
      <c r="A153" s="4" t="s">
        <v>1346</v>
      </c>
      <c r="B153" s="35" t="s">
        <v>213</v>
      </c>
      <c r="C153" s="47">
        <v>14929.159704</v>
      </c>
      <c r="D153" s="44" t="str">
        <f t="shared" si="21"/>
        <v>N/A</v>
      </c>
      <c r="E153" s="47">
        <v>15449.626327</v>
      </c>
      <c r="F153" s="44" t="str">
        <f t="shared" si="22"/>
        <v>N/A</v>
      </c>
      <c r="G153" s="47">
        <v>15821.306153</v>
      </c>
      <c r="H153" s="44" t="str">
        <f t="shared" si="23"/>
        <v>N/A</v>
      </c>
      <c r="I153" s="12">
        <v>3.4860000000000002</v>
      </c>
      <c r="J153" s="12">
        <v>2.4060000000000001</v>
      </c>
      <c r="K153" s="45" t="s">
        <v>739</v>
      </c>
      <c r="L153" s="9" t="str">
        <f t="shared" si="24"/>
        <v>Yes</v>
      </c>
    </row>
    <row r="154" spans="1:12" ht="25.5" x14ac:dyDescent="0.2">
      <c r="A154" s="4" t="s">
        <v>1347</v>
      </c>
      <c r="B154" s="35" t="s">
        <v>213</v>
      </c>
      <c r="C154" s="47">
        <v>2386.0087405999998</v>
      </c>
      <c r="D154" s="44" t="str">
        <f t="shared" si="21"/>
        <v>N/A</v>
      </c>
      <c r="E154" s="47">
        <v>2194.6353583999999</v>
      </c>
      <c r="F154" s="44" t="str">
        <f t="shared" si="22"/>
        <v>N/A</v>
      </c>
      <c r="G154" s="47">
        <v>2466.1707482000002</v>
      </c>
      <c r="H154" s="44" t="str">
        <f t="shared" si="23"/>
        <v>N/A</v>
      </c>
      <c r="I154" s="12">
        <v>-8.02</v>
      </c>
      <c r="J154" s="12">
        <v>12.37</v>
      </c>
      <c r="K154" s="45" t="s">
        <v>739</v>
      </c>
      <c r="L154" s="9" t="str">
        <f t="shared" si="24"/>
        <v>Yes</v>
      </c>
    </row>
    <row r="155" spans="1:12" ht="25.5" x14ac:dyDescent="0.2">
      <c r="A155" s="2" t="s">
        <v>1348</v>
      </c>
      <c r="B155" s="35" t="s">
        <v>213</v>
      </c>
      <c r="C155" s="47">
        <v>769.78279660999999</v>
      </c>
      <c r="D155" s="44" t="str">
        <f t="shared" si="21"/>
        <v>N/A</v>
      </c>
      <c r="E155" s="47">
        <v>921.04066474000001</v>
      </c>
      <c r="F155" s="44" t="str">
        <f t="shared" si="22"/>
        <v>N/A</v>
      </c>
      <c r="G155" s="47">
        <v>741.23435530999996</v>
      </c>
      <c r="H155" s="44" t="str">
        <f t="shared" si="23"/>
        <v>N/A</v>
      </c>
      <c r="I155" s="12">
        <v>19.649999999999999</v>
      </c>
      <c r="J155" s="12">
        <v>-19.5</v>
      </c>
      <c r="K155" s="45" t="s">
        <v>739</v>
      </c>
      <c r="L155" s="9" t="str">
        <f t="shared" si="24"/>
        <v>Yes</v>
      </c>
    </row>
    <row r="156" spans="1:12" ht="25.5" x14ac:dyDescent="0.2">
      <c r="A156" s="2" t="s">
        <v>1349</v>
      </c>
      <c r="B156" s="35" t="s">
        <v>213</v>
      </c>
      <c r="C156" s="47">
        <v>3496.7907703999999</v>
      </c>
      <c r="D156" s="44" t="str">
        <f t="shared" si="21"/>
        <v>N/A</v>
      </c>
      <c r="E156" s="47">
        <v>3706.9301322000001</v>
      </c>
      <c r="F156" s="44" t="str">
        <f t="shared" si="22"/>
        <v>N/A</v>
      </c>
      <c r="G156" s="47">
        <v>3709.487901</v>
      </c>
      <c r="H156" s="44" t="str">
        <f t="shared" si="23"/>
        <v>N/A</v>
      </c>
      <c r="I156" s="12">
        <v>6.0090000000000003</v>
      </c>
      <c r="J156" s="12">
        <v>6.9000000000000006E-2</v>
      </c>
      <c r="K156" s="45" t="s">
        <v>739</v>
      </c>
      <c r="L156" s="9" t="str">
        <f t="shared" si="24"/>
        <v>Yes</v>
      </c>
    </row>
    <row r="157" spans="1:12" ht="25.5" x14ac:dyDescent="0.2">
      <c r="A157" s="2" t="s">
        <v>1350</v>
      </c>
      <c r="B157" s="35" t="s">
        <v>213</v>
      </c>
      <c r="C157" s="47">
        <v>6126.2690560000001</v>
      </c>
      <c r="D157" s="44" t="str">
        <f t="shared" si="21"/>
        <v>N/A</v>
      </c>
      <c r="E157" s="47">
        <v>5980.4416975000004</v>
      </c>
      <c r="F157" s="44" t="str">
        <f t="shared" si="22"/>
        <v>N/A</v>
      </c>
      <c r="G157" s="47">
        <v>7062.7287217000003</v>
      </c>
      <c r="H157" s="44" t="str">
        <f t="shared" si="23"/>
        <v>N/A</v>
      </c>
      <c r="I157" s="12">
        <v>-2.38</v>
      </c>
      <c r="J157" s="12">
        <v>18.100000000000001</v>
      </c>
      <c r="K157" s="45" t="s">
        <v>739</v>
      </c>
      <c r="L157" s="9" t="str">
        <f t="shared" si="24"/>
        <v>Yes</v>
      </c>
    </row>
    <row r="158" spans="1:12" ht="25.5" x14ac:dyDescent="0.2">
      <c r="A158" s="2" t="s">
        <v>1351</v>
      </c>
      <c r="B158" s="35" t="s">
        <v>213</v>
      </c>
      <c r="C158" s="47">
        <v>8247.3083686000009</v>
      </c>
      <c r="D158" s="44" t="str">
        <f t="shared" si="21"/>
        <v>N/A</v>
      </c>
      <c r="E158" s="47">
        <v>10028.258295</v>
      </c>
      <c r="F158" s="44" t="str">
        <f t="shared" si="22"/>
        <v>N/A</v>
      </c>
      <c r="G158" s="47">
        <v>9948.1094792000004</v>
      </c>
      <c r="H158" s="44" t="str">
        <f t="shared" si="23"/>
        <v>N/A</v>
      </c>
      <c r="I158" s="12">
        <v>21.59</v>
      </c>
      <c r="J158" s="12">
        <v>-0.79900000000000004</v>
      </c>
      <c r="K158" s="45" t="s">
        <v>739</v>
      </c>
      <c r="L158" s="9" t="str">
        <f t="shared" si="24"/>
        <v>Yes</v>
      </c>
    </row>
    <row r="159" spans="1:12" ht="25.5" x14ac:dyDescent="0.2">
      <c r="A159" s="2" t="s">
        <v>1352</v>
      </c>
      <c r="B159" s="35" t="s">
        <v>213</v>
      </c>
      <c r="C159" s="47">
        <v>1786.7036154</v>
      </c>
      <c r="D159" s="44" t="str">
        <f t="shared" si="21"/>
        <v>N/A</v>
      </c>
      <c r="E159" s="47">
        <v>1995.3831640000001</v>
      </c>
      <c r="F159" s="44" t="str">
        <f t="shared" si="22"/>
        <v>N/A</v>
      </c>
      <c r="G159" s="47">
        <v>1919.2308794</v>
      </c>
      <c r="H159" s="44" t="str">
        <f t="shared" si="23"/>
        <v>N/A</v>
      </c>
      <c r="I159" s="12">
        <v>11.68</v>
      </c>
      <c r="J159" s="12">
        <v>-3.82</v>
      </c>
      <c r="K159" s="45" t="s">
        <v>739</v>
      </c>
      <c r="L159" s="9" t="str">
        <f t="shared" si="24"/>
        <v>Yes</v>
      </c>
    </row>
    <row r="160" spans="1:12" ht="25.5" x14ac:dyDescent="0.2">
      <c r="A160" s="4" t="s">
        <v>1353</v>
      </c>
      <c r="B160" s="35" t="s">
        <v>213</v>
      </c>
      <c r="C160" s="47">
        <v>2.8938491541000002</v>
      </c>
      <c r="D160" s="44" t="str">
        <f t="shared" si="21"/>
        <v>N/A</v>
      </c>
      <c r="E160" s="47">
        <v>4.5787111253999999</v>
      </c>
      <c r="F160" s="44" t="str">
        <f t="shared" si="22"/>
        <v>N/A</v>
      </c>
      <c r="G160" s="47">
        <v>5.2526774464999999</v>
      </c>
      <c r="H160" s="44" t="str">
        <f t="shared" si="23"/>
        <v>N/A</v>
      </c>
      <c r="I160" s="12">
        <v>58.22</v>
      </c>
      <c r="J160" s="12">
        <v>14.72</v>
      </c>
      <c r="K160" s="45" t="s">
        <v>739</v>
      </c>
      <c r="L160" s="9" t="str">
        <f t="shared" si="24"/>
        <v>Yes</v>
      </c>
    </row>
    <row r="161" spans="1:12" x14ac:dyDescent="0.2">
      <c r="A161" s="4" t="s">
        <v>1354</v>
      </c>
      <c r="B161" s="35" t="s">
        <v>213</v>
      </c>
      <c r="C161" s="47">
        <v>1227.9607232999999</v>
      </c>
      <c r="D161" s="44" t="str">
        <f t="shared" si="21"/>
        <v>N/A</v>
      </c>
      <c r="E161" s="47">
        <v>1405.4750593000001</v>
      </c>
      <c r="F161" s="44" t="str">
        <f t="shared" si="22"/>
        <v>N/A</v>
      </c>
      <c r="G161" s="47">
        <v>1390.5773502</v>
      </c>
      <c r="H161" s="44" t="str">
        <f t="shared" si="23"/>
        <v>N/A</v>
      </c>
      <c r="I161" s="12">
        <v>14.46</v>
      </c>
      <c r="J161" s="12">
        <v>-1.06</v>
      </c>
      <c r="K161" s="45" t="s">
        <v>739</v>
      </c>
      <c r="L161" s="9" t="str">
        <f t="shared" si="24"/>
        <v>Yes</v>
      </c>
    </row>
    <row r="162" spans="1:12" x14ac:dyDescent="0.2">
      <c r="A162" s="4" t="s">
        <v>1355</v>
      </c>
      <c r="B162" s="35" t="s">
        <v>213</v>
      </c>
      <c r="C162" s="47">
        <v>1678.3161927000001</v>
      </c>
      <c r="D162" s="44" t="str">
        <f t="shared" si="21"/>
        <v>N/A</v>
      </c>
      <c r="E162" s="47">
        <v>1724.4142985000001</v>
      </c>
      <c r="F162" s="44" t="str">
        <f t="shared" si="22"/>
        <v>N/A</v>
      </c>
      <c r="G162" s="47">
        <v>1479.3394676</v>
      </c>
      <c r="H162" s="44" t="str">
        <f t="shared" si="23"/>
        <v>N/A</v>
      </c>
      <c r="I162" s="12">
        <v>2.7469999999999999</v>
      </c>
      <c r="J162" s="12">
        <v>-14.2</v>
      </c>
      <c r="K162" s="45" t="s">
        <v>739</v>
      </c>
      <c r="L162" s="9" t="str">
        <f t="shared" si="24"/>
        <v>Yes</v>
      </c>
    </row>
    <row r="163" spans="1:12" ht="25.5" x14ac:dyDescent="0.2">
      <c r="A163" s="4" t="s">
        <v>1706</v>
      </c>
      <c r="B163" s="35" t="s">
        <v>213</v>
      </c>
      <c r="C163" s="47">
        <v>2853.9515468</v>
      </c>
      <c r="D163" s="44" t="str">
        <f t="shared" si="21"/>
        <v>N/A</v>
      </c>
      <c r="E163" s="47">
        <v>3708.4466656</v>
      </c>
      <c r="F163" s="44" t="str">
        <f t="shared" si="22"/>
        <v>N/A</v>
      </c>
      <c r="G163" s="47">
        <v>3670.5656284000002</v>
      </c>
      <c r="H163" s="44" t="str">
        <f t="shared" si="23"/>
        <v>N/A</v>
      </c>
      <c r="I163" s="12">
        <v>29.94</v>
      </c>
      <c r="J163" s="12">
        <v>-1.02</v>
      </c>
      <c r="K163" s="45" t="s">
        <v>739</v>
      </c>
      <c r="L163" s="9" t="str">
        <f t="shared" si="24"/>
        <v>Yes</v>
      </c>
    </row>
    <row r="164" spans="1:12" x14ac:dyDescent="0.2">
      <c r="A164" s="4" t="s">
        <v>1356</v>
      </c>
      <c r="B164" s="35" t="s">
        <v>213</v>
      </c>
      <c r="C164" s="47">
        <v>851.66951397000003</v>
      </c>
      <c r="D164" s="44" t="str">
        <f t="shared" si="21"/>
        <v>N/A</v>
      </c>
      <c r="E164" s="47">
        <v>1056.1011817999999</v>
      </c>
      <c r="F164" s="44" t="str">
        <f t="shared" si="22"/>
        <v>N/A</v>
      </c>
      <c r="G164" s="47">
        <v>1227.6659634</v>
      </c>
      <c r="H164" s="44" t="str">
        <f t="shared" si="23"/>
        <v>N/A</v>
      </c>
      <c r="I164" s="12">
        <v>24</v>
      </c>
      <c r="J164" s="12">
        <v>16.25</v>
      </c>
      <c r="K164" s="45" t="s">
        <v>739</v>
      </c>
      <c r="L164" s="9" t="str">
        <f t="shared" si="24"/>
        <v>Yes</v>
      </c>
    </row>
    <row r="165" spans="1:12" x14ac:dyDescent="0.2">
      <c r="A165" s="4" t="s">
        <v>1357</v>
      </c>
      <c r="B165" s="35" t="s">
        <v>213</v>
      </c>
      <c r="C165" s="47">
        <v>48.209139303000001</v>
      </c>
      <c r="D165" s="44" t="str">
        <f t="shared" si="21"/>
        <v>N/A</v>
      </c>
      <c r="E165" s="47">
        <v>58.234957786000002</v>
      </c>
      <c r="F165" s="44" t="str">
        <f t="shared" si="22"/>
        <v>N/A</v>
      </c>
      <c r="G165" s="47">
        <v>57.669414111999998</v>
      </c>
      <c r="H165" s="44" t="str">
        <f t="shared" si="23"/>
        <v>N/A</v>
      </c>
      <c r="I165" s="12">
        <v>20.8</v>
      </c>
      <c r="J165" s="12">
        <v>-0.97099999999999997</v>
      </c>
      <c r="K165" s="45" t="s">
        <v>739</v>
      </c>
      <c r="L165" s="9" t="str">
        <f t="shared" si="24"/>
        <v>Yes</v>
      </c>
    </row>
    <row r="166" spans="1:12" x14ac:dyDescent="0.2">
      <c r="A166" s="4" t="s">
        <v>1358</v>
      </c>
      <c r="B166" s="35" t="s">
        <v>213</v>
      </c>
      <c r="C166" s="47">
        <v>5501.7824933000002</v>
      </c>
      <c r="D166" s="44" t="str">
        <f t="shared" si="21"/>
        <v>N/A</v>
      </c>
      <c r="E166" s="47">
        <v>5919.5611649000002</v>
      </c>
      <c r="F166" s="44" t="str">
        <f t="shared" si="22"/>
        <v>N/A</v>
      </c>
      <c r="G166" s="47">
        <v>6277.5032635999996</v>
      </c>
      <c r="H166" s="44" t="str">
        <f t="shared" si="23"/>
        <v>N/A</v>
      </c>
      <c r="I166" s="12">
        <v>7.5940000000000003</v>
      </c>
      <c r="J166" s="12">
        <v>6.0469999999999997</v>
      </c>
      <c r="K166" s="45" t="s">
        <v>739</v>
      </c>
      <c r="L166" s="9" t="str">
        <f t="shared" si="24"/>
        <v>Yes</v>
      </c>
    </row>
    <row r="167" spans="1:12" x14ac:dyDescent="0.2">
      <c r="A167" s="46" t="s">
        <v>1359</v>
      </c>
      <c r="B167" s="35" t="s">
        <v>213</v>
      </c>
      <c r="C167" s="47">
        <v>5211.0558369</v>
      </c>
      <c r="D167" s="44" t="str">
        <f t="shared" si="21"/>
        <v>N/A</v>
      </c>
      <c r="E167" s="47">
        <v>5466.5412259000004</v>
      </c>
      <c r="F167" s="44" t="str">
        <f t="shared" si="22"/>
        <v>N/A</v>
      </c>
      <c r="G167" s="47">
        <v>5666.5455142999999</v>
      </c>
      <c r="H167" s="44" t="str">
        <f t="shared" si="23"/>
        <v>N/A</v>
      </c>
      <c r="I167" s="12">
        <v>4.9029999999999996</v>
      </c>
      <c r="J167" s="12">
        <v>3.6589999999999998</v>
      </c>
      <c r="K167" s="45" t="s">
        <v>739</v>
      </c>
      <c r="L167" s="9" t="str">
        <f t="shared" si="24"/>
        <v>Yes</v>
      </c>
    </row>
    <row r="168" spans="1:12" x14ac:dyDescent="0.2">
      <c r="A168" s="46" t="s">
        <v>1360</v>
      </c>
      <c r="B168" s="35" t="s">
        <v>213</v>
      </c>
      <c r="C168" s="47">
        <v>15088.49762</v>
      </c>
      <c r="D168" s="44" t="str">
        <f t="shared" si="21"/>
        <v>N/A</v>
      </c>
      <c r="E168" s="47">
        <v>18695.744277000002</v>
      </c>
      <c r="F168" s="44" t="str">
        <f t="shared" si="22"/>
        <v>N/A</v>
      </c>
      <c r="G168" s="47">
        <v>19787.704312999998</v>
      </c>
      <c r="H168" s="44" t="str">
        <f t="shared" si="23"/>
        <v>N/A</v>
      </c>
      <c r="I168" s="12">
        <v>23.91</v>
      </c>
      <c r="J168" s="12">
        <v>5.8410000000000002</v>
      </c>
      <c r="K168" s="45" t="s">
        <v>739</v>
      </c>
      <c r="L168" s="9" t="str">
        <f t="shared" si="24"/>
        <v>Yes</v>
      </c>
    </row>
    <row r="169" spans="1:12" x14ac:dyDescent="0.2">
      <c r="A169" s="46" t="s">
        <v>1361</v>
      </c>
      <c r="B169" s="35" t="s">
        <v>213</v>
      </c>
      <c r="C169" s="47">
        <v>2425.0164217000001</v>
      </c>
      <c r="D169" s="44" t="str">
        <f t="shared" si="21"/>
        <v>N/A</v>
      </c>
      <c r="E169" s="47">
        <v>2548.4674822000002</v>
      </c>
      <c r="F169" s="44" t="str">
        <f t="shared" si="22"/>
        <v>N/A</v>
      </c>
      <c r="G169" s="47">
        <v>2815.5304046000001</v>
      </c>
      <c r="H169" s="44" t="str">
        <f t="shared" si="23"/>
        <v>N/A</v>
      </c>
      <c r="I169" s="12">
        <v>5.0910000000000002</v>
      </c>
      <c r="J169" s="12">
        <v>10.48</v>
      </c>
      <c r="K169" s="45" t="s">
        <v>739</v>
      </c>
      <c r="L169" s="9" t="str">
        <f t="shared" si="24"/>
        <v>Yes</v>
      </c>
    </row>
    <row r="170" spans="1:12" x14ac:dyDescent="0.2">
      <c r="A170" s="46" t="s">
        <v>1362</v>
      </c>
      <c r="B170" s="35" t="s">
        <v>213</v>
      </c>
      <c r="C170" s="47">
        <v>424.90381067999999</v>
      </c>
      <c r="D170" s="44" t="str">
        <f t="shared" si="21"/>
        <v>N/A</v>
      </c>
      <c r="E170" s="47">
        <v>485.20925510000001</v>
      </c>
      <c r="F170" s="44" t="str">
        <f t="shared" si="22"/>
        <v>N/A</v>
      </c>
      <c r="G170" s="47">
        <v>481.97506299999998</v>
      </c>
      <c r="H170" s="44" t="str">
        <f t="shared" si="23"/>
        <v>N/A</v>
      </c>
      <c r="I170" s="12">
        <v>14.19</v>
      </c>
      <c r="J170" s="12">
        <v>-0.66700000000000004</v>
      </c>
      <c r="K170" s="45" t="s">
        <v>739</v>
      </c>
      <c r="L170" s="9" t="str">
        <f t="shared" si="24"/>
        <v>Yes</v>
      </c>
    </row>
    <row r="171" spans="1:12" x14ac:dyDescent="0.2">
      <c r="A171" s="46" t="s">
        <v>85</v>
      </c>
      <c r="B171" s="35" t="s">
        <v>213</v>
      </c>
      <c r="C171" s="8">
        <v>15.969000422000001</v>
      </c>
      <c r="D171" s="44" t="str">
        <f t="shared" ref="D171:D202" si="25">IF($B171="N/A","N/A",IF(C171&gt;10,"No",IF(C171&lt;-10,"No","Yes")))</f>
        <v>N/A</v>
      </c>
      <c r="E171" s="8">
        <v>14.742116566</v>
      </c>
      <c r="F171" s="44" t="str">
        <f t="shared" ref="F171:F202" si="26">IF($B171="N/A","N/A",IF(E171&gt;10,"No",IF(E171&lt;-10,"No","Yes")))</f>
        <v>N/A</v>
      </c>
      <c r="G171" s="8">
        <v>14.090981452999999</v>
      </c>
      <c r="H171" s="44" t="str">
        <f t="shared" ref="H171:H202" si="27">IF($B171="N/A","N/A",IF(G171&gt;10,"No",IF(G171&lt;-10,"No","Yes")))</f>
        <v>N/A</v>
      </c>
      <c r="I171" s="12">
        <v>-7.68</v>
      </c>
      <c r="J171" s="12">
        <v>-4.42</v>
      </c>
      <c r="K171" s="45" t="s">
        <v>739</v>
      </c>
      <c r="L171" s="9" t="str">
        <f t="shared" ref="L171:L202" si="28">IF(J171="Div by 0", "N/A", IF(K171="N/A","N/A", IF(J171&gt;VALUE(MID(K171,1,2)), "No", IF(J171&lt;-1*VALUE(MID(K171,1,2)), "No", "Yes"))))</f>
        <v>Yes</v>
      </c>
    </row>
    <row r="172" spans="1:12" x14ac:dyDescent="0.2">
      <c r="A172" s="46" t="s">
        <v>465</v>
      </c>
      <c r="B172" s="35" t="s">
        <v>213</v>
      </c>
      <c r="C172" s="8">
        <v>18.244383846000002</v>
      </c>
      <c r="D172" s="44" t="str">
        <f t="shared" si="25"/>
        <v>N/A</v>
      </c>
      <c r="E172" s="8">
        <v>18.41468077</v>
      </c>
      <c r="F172" s="44" t="str">
        <f t="shared" si="26"/>
        <v>N/A</v>
      </c>
      <c r="G172" s="8">
        <v>18.550772263999999</v>
      </c>
      <c r="H172" s="44" t="str">
        <f t="shared" si="27"/>
        <v>N/A</v>
      </c>
      <c r="I172" s="12">
        <v>0.93340000000000001</v>
      </c>
      <c r="J172" s="12">
        <v>0.73899999999999999</v>
      </c>
      <c r="K172" s="45" t="s">
        <v>739</v>
      </c>
      <c r="L172" s="9" t="str">
        <f t="shared" si="28"/>
        <v>Yes</v>
      </c>
    </row>
    <row r="173" spans="1:12" x14ac:dyDescent="0.2">
      <c r="A173" s="46" t="s">
        <v>466</v>
      </c>
      <c r="B173" s="35" t="s">
        <v>213</v>
      </c>
      <c r="C173" s="8">
        <v>30.896351137</v>
      </c>
      <c r="D173" s="44" t="str">
        <f t="shared" si="25"/>
        <v>N/A</v>
      </c>
      <c r="E173" s="8">
        <v>30.250497677999999</v>
      </c>
      <c r="F173" s="44" t="str">
        <f t="shared" si="26"/>
        <v>N/A</v>
      </c>
      <c r="G173" s="8">
        <v>28.530429645000002</v>
      </c>
      <c r="H173" s="44" t="str">
        <f t="shared" si="27"/>
        <v>N/A</v>
      </c>
      <c r="I173" s="12">
        <v>-2.09</v>
      </c>
      <c r="J173" s="12">
        <v>-5.69</v>
      </c>
      <c r="K173" s="45" t="s">
        <v>739</v>
      </c>
      <c r="L173" s="9" t="str">
        <f t="shared" si="28"/>
        <v>Yes</v>
      </c>
    </row>
    <row r="174" spans="1:12" x14ac:dyDescent="0.2">
      <c r="A174" s="2" t="s">
        <v>467</v>
      </c>
      <c r="B174" s="35" t="s">
        <v>213</v>
      </c>
      <c r="C174" s="8">
        <v>11.488544564</v>
      </c>
      <c r="D174" s="44" t="str">
        <f t="shared" si="25"/>
        <v>N/A</v>
      </c>
      <c r="E174" s="8">
        <v>10.940631695</v>
      </c>
      <c r="F174" s="44" t="str">
        <f t="shared" si="26"/>
        <v>N/A</v>
      </c>
      <c r="G174" s="8">
        <v>11.513827142</v>
      </c>
      <c r="H174" s="44" t="str">
        <f t="shared" si="27"/>
        <v>N/A</v>
      </c>
      <c r="I174" s="12">
        <v>-4.7699999999999996</v>
      </c>
      <c r="J174" s="12">
        <v>5.2389999999999999</v>
      </c>
      <c r="K174" s="45" t="s">
        <v>739</v>
      </c>
      <c r="L174" s="9" t="str">
        <f t="shared" si="28"/>
        <v>Yes</v>
      </c>
    </row>
    <row r="175" spans="1:12" x14ac:dyDescent="0.2">
      <c r="A175" s="2" t="s">
        <v>468</v>
      </c>
      <c r="B175" s="35" t="s">
        <v>213</v>
      </c>
      <c r="C175" s="8">
        <v>6.7095346017999997</v>
      </c>
      <c r="D175" s="44" t="str">
        <f t="shared" si="25"/>
        <v>N/A</v>
      </c>
      <c r="E175" s="8">
        <v>6.1504755798000001</v>
      </c>
      <c r="F175" s="44" t="str">
        <f t="shared" si="26"/>
        <v>N/A</v>
      </c>
      <c r="G175" s="8">
        <v>5.4808903822000001</v>
      </c>
      <c r="H175" s="44" t="str">
        <f t="shared" si="27"/>
        <v>N/A</v>
      </c>
      <c r="I175" s="12">
        <v>-8.33</v>
      </c>
      <c r="J175" s="12">
        <v>-10.9</v>
      </c>
      <c r="K175" s="45" t="s">
        <v>739</v>
      </c>
      <c r="L175" s="9" t="str">
        <f t="shared" si="28"/>
        <v>Yes</v>
      </c>
    </row>
    <row r="176" spans="1:12" x14ac:dyDescent="0.2">
      <c r="A176" s="2" t="s">
        <v>1363</v>
      </c>
      <c r="B176" s="35" t="s">
        <v>213</v>
      </c>
      <c r="C176" s="8">
        <v>5.6024181077000001</v>
      </c>
      <c r="D176" s="44" t="str">
        <f t="shared" si="25"/>
        <v>N/A</v>
      </c>
      <c r="E176" s="8">
        <v>5.5815092490999998</v>
      </c>
      <c r="F176" s="44" t="str">
        <f t="shared" si="26"/>
        <v>N/A</v>
      </c>
      <c r="G176" s="8">
        <v>5.6355965931999998</v>
      </c>
      <c r="H176" s="44" t="str">
        <f t="shared" si="27"/>
        <v>N/A</v>
      </c>
      <c r="I176" s="12">
        <v>-0.373</v>
      </c>
      <c r="J176" s="12">
        <v>0.96899999999999997</v>
      </c>
      <c r="K176" s="45" t="s">
        <v>739</v>
      </c>
      <c r="L176" s="9" t="str">
        <f t="shared" si="28"/>
        <v>Yes</v>
      </c>
    </row>
    <row r="177" spans="1:12" x14ac:dyDescent="0.2">
      <c r="A177" s="2" t="s">
        <v>1364</v>
      </c>
      <c r="B177" s="35" t="s">
        <v>213</v>
      </c>
      <c r="C177" s="8">
        <v>11.972471108000001</v>
      </c>
      <c r="D177" s="44" t="str">
        <f t="shared" si="25"/>
        <v>N/A</v>
      </c>
      <c r="E177" s="8">
        <v>10.806677711000001</v>
      </c>
      <c r="F177" s="44" t="str">
        <f t="shared" si="26"/>
        <v>N/A</v>
      </c>
      <c r="G177" s="8">
        <v>13.358527769</v>
      </c>
      <c r="H177" s="44" t="str">
        <f t="shared" si="27"/>
        <v>N/A</v>
      </c>
      <c r="I177" s="12">
        <v>-9.74</v>
      </c>
      <c r="J177" s="12">
        <v>23.61</v>
      </c>
      <c r="K177" s="45" t="s">
        <v>739</v>
      </c>
      <c r="L177" s="9" t="str">
        <f t="shared" si="28"/>
        <v>Yes</v>
      </c>
    </row>
    <row r="178" spans="1:12" x14ac:dyDescent="0.2">
      <c r="A178" s="2" t="s">
        <v>1365</v>
      </c>
      <c r="B178" s="35" t="s">
        <v>213</v>
      </c>
      <c r="C178" s="8">
        <v>12.685087254999999</v>
      </c>
      <c r="D178" s="44" t="str">
        <f t="shared" si="25"/>
        <v>N/A</v>
      </c>
      <c r="E178" s="8">
        <v>14.789316523</v>
      </c>
      <c r="F178" s="44" t="str">
        <f t="shared" si="26"/>
        <v>N/A</v>
      </c>
      <c r="G178" s="8">
        <v>14.434033933</v>
      </c>
      <c r="H178" s="44" t="str">
        <f t="shared" si="27"/>
        <v>N/A</v>
      </c>
      <c r="I178" s="12">
        <v>16.59</v>
      </c>
      <c r="J178" s="12">
        <v>-2.4</v>
      </c>
      <c r="K178" s="45" t="s">
        <v>739</v>
      </c>
      <c r="L178" s="9" t="str">
        <f t="shared" si="28"/>
        <v>Yes</v>
      </c>
    </row>
    <row r="179" spans="1:12" x14ac:dyDescent="0.2">
      <c r="A179" s="2" t="s">
        <v>1366</v>
      </c>
      <c r="B179" s="35" t="s">
        <v>213</v>
      </c>
      <c r="C179" s="8">
        <v>2.2513574361000002</v>
      </c>
      <c r="D179" s="44" t="str">
        <f t="shared" si="25"/>
        <v>N/A</v>
      </c>
      <c r="E179" s="8">
        <v>2.2461814914999998</v>
      </c>
      <c r="F179" s="44" t="str">
        <f t="shared" si="26"/>
        <v>N/A</v>
      </c>
      <c r="G179" s="8">
        <v>2.2454977018000002</v>
      </c>
      <c r="H179" s="44" t="str">
        <f t="shared" si="27"/>
        <v>N/A</v>
      </c>
      <c r="I179" s="12">
        <v>-0.23</v>
      </c>
      <c r="J179" s="12">
        <v>-0.03</v>
      </c>
      <c r="K179" s="45" t="s">
        <v>739</v>
      </c>
      <c r="L179" s="9" t="str">
        <f t="shared" si="28"/>
        <v>Yes</v>
      </c>
    </row>
    <row r="180" spans="1:12" x14ac:dyDescent="0.2">
      <c r="A180" s="2" t="s">
        <v>1367</v>
      </c>
      <c r="B180" s="35" t="s">
        <v>213</v>
      </c>
      <c r="C180" s="8">
        <v>3.6894534299999997E-2</v>
      </c>
      <c r="D180" s="44" t="str">
        <f t="shared" si="25"/>
        <v>N/A</v>
      </c>
      <c r="E180" s="8">
        <v>3.74051512E-2</v>
      </c>
      <c r="F180" s="44" t="str">
        <f t="shared" si="26"/>
        <v>N/A</v>
      </c>
      <c r="G180" s="8">
        <v>5.7748845E-2</v>
      </c>
      <c r="H180" s="44" t="str">
        <f t="shared" si="27"/>
        <v>N/A</v>
      </c>
      <c r="I180" s="12">
        <v>1.3839999999999999</v>
      </c>
      <c r="J180" s="12">
        <v>54.39</v>
      </c>
      <c r="K180" s="45" t="s">
        <v>739</v>
      </c>
      <c r="L180" s="9" t="str">
        <f t="shared" si="28"/>
        <v>No</v>
      </c>
    </row>
    <row r="181" spans="1:12" x14ac:dyDescent="0.2">
      <c r="A181" s="2" t="s">
        <v>86</v>
      </c>
      <c r="B181" s="35" t="s">
        <v>213</v>
      </c>
      <c r="C181" s="8">
        <v>6.2735257200000005E-2</v>
      </c>
      <c r="D181" s="44" t="str">
        <f t="shared" si="25"/>
        <v>N/A</v>
      </c>
      <c r="E181" s="8">
        <v>3.3749578099999997E-2</v>
      </c>
      <c r="F181" s="44" t="str">
        <f t="shared" si="26"/>
        <v>N/A</v>
      </c>
      <c r="G181" s="8">
        <v>3.5310734500000003E-2</v>
      </c>
      <c r="H181" s="44" t="str">
        <f t="shared" si="27"/>
        <v>N/A</v>
      </c>
      <c r="I181" s="12">
        <v>-46.2</v>
      </c>
      <c r="J181" s="12">
        <v>4.6260000000000003</v>
      </c>
      <c r="K181" s="45" t="s">
        <v>739</v>
      </c>
      <c r="L181" s="9" t="str">
        <f t="shared" si="28"/>
        <v>Yes</v>
      </c>
    </row>
    <row r="182" spans="1:12" x14ac:dyDescent="0.2">
      <c r="A182" s="2" t="s">
        <v>87</v>
      </c>
      <c r="B182" s="35" t="s">
        <v>213</v>
      </c>
      <c r="C182" s="8">
        <v>30.307184028999998</v>
      </c>
      <c r="D182" s="44" t="str">
        <f t="shared" si="25"/>
        <v>N/A</v>
      </c>
      <c r="E182" s="8">
        <v>31.993369250000001</v>
      </c>
      <c r="F182" s="44" t="str">
        <f t="shared" si="26"/>
        <v>N/A</v>
      </c>
      <c r="G182" s="8">
        <v>30.203772984</v>
      </c>
      <c r="H182" s="44" t="str">
        <f t="shared" si="27"/>
        <v>N/A</v>
      </c>
      <c r="I182" s="12">
        <v>5.5640000000000001</v>
      </c>
      <c r="J182" s="12">
        <v>-5.59</v>
      </c>
      <c r="K182" s="45" t="s">
        <v>739</v>
      </c>
      <c r="L182" s="9" t="str">
        <f t="shared" si="28"/>
        <v>Yes</v>
      </c>
    </row>
    <row r="183" spans="1:12" x14ac:dyDescent="0.2">
      <c r="A183" s="2" t="s">
        <v>469</v>
      </c>
      <c r="B183" s="35" t="s">
        <v>213</v>
      </c>
      <c r="C183" s="8">
        <v>69.938968965000001</v>
      </c>
      <c r="D183" s="44" t="str">
        <f t="shared" si="25"/>
        <v>N/A</v>
      </c>
      <c r="E183" s="8">
        <v>70.485535874000007</v>
      </c>
      <c r="F183" s="44" t="str">
        <f t="shared" si="26"/>
        <v>N/A</v>
      </c>
      <c r="G183" s="8">
        <v>67.515609596000004</v>
      </c>
      <c r="H183" s="44" t="str">
        <f t="shared" si="27"/>
        <v>N/A</v>
      </c>
      <c r="I183" s="12">
        <v>0.78149999999999997</v>
      </c>
      <c r="J183" s="12">
        <v>-4.21</v>
      </c>
      <c r="K183" s="45" t="s">
        <v>739</v>
      </c>
      <c r="L183" s="9" t="str">
        <f t="shared" si="28"/>
        <v>Yes</v>
      </c>
    </row>
    <row r="184" spans="1:12" x14ac:dyDescent="0.2">
      <c r="A184" s="2" t="s">
        <v>470</v>
      </c>
      <c r="B184" s="35" t="s">
        <v>213</v>
      </c>
      <c r="C184" s="8">
        <v>50.846113168000002</v>
      </c>
      <c r="D184" s="44" t="str">
        <f t="shared" si="25"/>
        <v>N/A</v>
      </c>
      <c r="E184" s="8">
        <v>58.419044458999998</v>
      </c>
      <c r="F184" s="44" t="str">
        <f t="shared" si="26"/>
        <v>N/A</v>
      </c>
      <c r="G184" s="8">
        <v>57.415379420999997</v>
      </c>
      <c r="H184" s="44" t="str">
        <f t="shared" si="27"/>
        <v>N/A</v>
      </c>
      <c r="I184" s="12">
        <v>14.89</v>
      </c>
      <c r="J184" s="12">
        <v>-1.72</v>
      </c>
      <c r="K184" s="45" t="s">
        <v>739</v>
      </c>
      <c r="L184" s="9" t="str">
        <f t="shared" si="28"/>
        <v>Yes</v>
      </c>
    </row>
    <row r="185" spans="1:12" x14ac:dyDescent="0.2">
      <c r="A185" s="2" t="s">
        <v>471</v>
      </c>
      <c r="B185" s="35" t="s">
        <v>213</v>
      </c>
      <c r="C185" s="8">
        <v>14.951662032</v>
      </c>
      <c r="D185" s="44" t="str">
        <f t="shared" si="25"/>
        <v>N/A</v>
      </c>
      <c r="E185" s="8">
        <v>16.580275070999999</v>
      </c>
      <c r="F185" s="44" t="str">
        <f t="shared" si="26"/>
        <v>N/A</v>
      </c>
      <c r="G185" s="8">
        <v>17.157712305</v>
      </c>
      <c r="H185" s="44" t="str">
        <f t="shared" si="27"/>
        <v>N/A</v>
      </c>
      <c r="I185" s="12">
        <v>10.89</v>
      </c>
      <c r="J185" s="12">
        <v>3.4830000000000001</v>
      </c>
      <c r="K185" s="45" t="s">
        <v>739</v>
      </c>
      <c r="L185" s="9" t="str">
        <f t="shared" si="28"/>
        <v>Yes</v>
      </c>
    </row>
    <row r="186" spans="1:12" x14ac:dyDescent="0.2">
      <c r="A186" s="2" t="s">
        <v>472</v>
      </c>
      <c r="B186" s="35" t="s">
        <v>213</v>
      </c>
      <c r="C186" s="8">
        <v>10.066937227</v>
      </c>
      <c r="D186" s="44" t="str">
        <f t="shared" si="25"/>
        <v>N/A</v>
      </c>
      <c r="E186" s="8">
        <v>10.745965587000001</v>
      </c>
      <c r="F186" s="44" t="str">
        <f t="shared" si="26"/>
        <v>N/A</v>
      </c>
      <c r="G186" s="8">
        <v>10.447291054000001</v>
      </c>
      <c r="H186" s="44" t="str">
        <f t="shared" si="27"/>
        <v>N/A</v>
      </c>
      <c r="I186" s="12">
        <v>6.7450000000000001</v>
      </c>
      <c r="J186" s="12">
        <v>-2.78</v>
      </c>
      <c r="K186" s="45" t="s">
        <v>739</v>
      </c>
      <c r="L186" s="9" t="str">
        <f t="shared" si="28"/>
        <v>Yes</v>
      </c>
    </row>
    <row r="187" spans="1:12" x14ac:dyDescent="0.2">
      <c r="A187" s="2" t="s">
        <v>116</v>
      </c>
      <c r="B187" s="35" t="s">
        <v>213</v>
      </c>
      <c r="C187" s="8">
        <v>44.956417827000003</v>
      </c>
      <c r="D187" s="44" t="str">
        <f t="shared" si="25"/>
        <v>N/A</v>
      </c>
      <c r="E187" s="8">
        <v>44.823493953000003</v>
      </c>
      <c r="F187" s="44" t="str">
        <f t="shared" si="26"/>
        <v>N/A</v>
      </c>
      <c r="G187" s="8">
        <v>43.522645865000001</v>
      </c>
      <c r="H187" s="44" t="str">
        <f t="shared" si="27"/>
        <v>N/A</v>
      </c>
      <c r="I187" s="12">
        <v>-0.29599999999999999</v>
      </c>
      <c r="J187" s="12">
        <v>-2.9</v>
      </c>
      <c r="K187" s="45" t="s">
        <v>739</v>
      </c>
      <c r="L187" s="9" t="str">
        <f t="shared" si="28"/>
        <v>Yes</v>
      </c>
    </row>
    <row r="188" spans="1:12" x14ac:dyDescent="0.2">
      <c r="A188" s="2" t="s">
        <v>473</v>
      </c>
      <c r="B188" s="35" t="s">
        <v>213</v>
      </c>
      <c r="C188" s="8">
        <v>73.315153875999997</v>
      </c>
      <c r="D188" s="44" t="str">
        <f t="shared" si="25"/>
        <v>N/A</v>
      </c>
      <c r="E188" s="8">
        <v>74.181215750999996</v>
      </c>
      <c r="F188" s="44" t="str">
        <f t="shared" si="26"/>
        <v>N/A</v>
      </c>
      <c r="G188" s="8">
        <v>71.919158725000003</v>
      </c>
      <c r="H188" s="44" t="str">
        <f t="shared" si="27"/>
        <v>N/A</v>
      </c>
      <c r="I188" s="12">
        <v>1.181</v>
      </c>
      <c r="J188" s="12">
        <v>-3.05</v>
      </c>
      <c r="K188" s="45" t="s">
        <v>739</v>
      </c>
      <c r="L188" s="9" t="str">
        <f t="shared" si="28"/>
        <v>Yes</v>
      </c>
    </row>
    <row r="189" spans="1:12" x14ac:dyDescent="0.2">
      <c r="A189" s="2" t="s">
        <v>474</v>
      </c>
      <c r="B189" s="35" t="s">
        <v>213</v>
      </c>
      <c r="C189" s="8">
        <v>70.974352194999994</v>
      </c>
      <c r="D189" s="44" t="str">
        <f t="shared" si="25"/>
        <v>N/A</v>
      </c>
      <c r="E189" s="8">
        <v>75.199071001999997</v>
      </c>
      <c r="F189" s="44" t="str">
        <f t="shared" si="26"/>
        <v>N/A</v>
      </c>
      <c r="G189" s="8">
        <v>73.470076813000006</v>
      </c>
      <c r="H189" s="44" t="str">
        <f t="shared" si="27"/>
        <v>N/A</v>
      </c>
      <c r="I189" s="12">
        <v>5.952</v>
      </c>
      <c r="J189" s="12">
        <v>-2.2999999999999998</v>
      </c>
      <c r="K189" s="45" t="s">
        <v>739</v>
      </c>
      <c r="L189" s="9" t="str">
        <f t="shared" si="28"/>
        <v>Yes</v>
      </c>
    </row>
    <row r="190" spans="1:12" x14ac:dyDescent="0.2">
      <c r="A190" s="2" t="s">
        <v>475</v>
      </c>
      <c r="B190" s="35" t="s">
        <v>213</v>
      </c>
      <c r="C190" s="8">
        <v>32.353330685000003</v>
      </c>
      <c r="D190" s="44" t="str">
        <f t="shared" si="25"/>
        <v>N/A</v>
      </c>
      <c r="E190" s="8">
        <v>33.195106780000003</v>
      </c>
      <c r="F190" s="44" t="str">
        <f t="shared" si="26"/>
        <v>N/A</v>
      </c>
      <c r="G190" s="8">
        <v>35.053876873999997</v>
      </c>
      <c r="H190" s="44" t="str">
        <f t="shared" si="27"/>
        <v>N/A</v>
      </c>
      <c r="I190" s="12">
        <v>2.6019999999999999</v>
      </c>
      <c r="J190" s="12">
        <v>5.6</v>
      </c>
      <c r="K190" s="45" t="s">
        <v>739</v>
      </c>
      <c r="L190" s="9" t="str">
        <f t="shared" si="28"/>
        <v>Yes</v>
      </c>
    </row>
    <row r="191" spans="1:12" x14ac:dyDescent="0.2">
      <c r="A191" s="2" t="s">
        <v>476</v>
      </c>
      <c r="B191" s="35" t="s">
        <v>213</v>
      </c>
      <c r="C191" s="8">
        <v>22.7323038</v>
      </c>
      <c r="D191" s="44" t="str">
        <f t="shared" si="25"/>
        <v>N/A</v>
      </c>
      <c r="E191" s="8">
        <v>21.935449395999999</v>
      </c>
      <c r="F191" s="44" t="str">
        <f t="shared" si="26"/>
        <v>N/A</v>
      </c>
      <c r="G191" s="8">
        <v>21.724065519</v>
      </c>
      <c r="H191" s="44" t="str">
        <f t="shared" si="27"/>
        <v>N/A</v>
      </c>
      <c r="I191" s="12">
        <v>-3.51</v>
      </c>
      <c r="J191" s="12">
        <v>-0.96399999999999997</v>
      </c>
      <c r="K191" s="45" t="s">
        <v>739</v>
      </c>
      <c r="L191" s="9" t="str">
        <f t="shared" si="28"/>
        <v>Yes</v>
      </c>
    </row>
    <row r="192" spans="1:12" x14ac:dyDescent="0.2">
      <c r="A192" s="2" t="s">
        <v>1368</v>
      </c>
      <c r="B192" s="35" t="s">
        <v>213</v>
      </c>
      <c r="C192" s="36">
        <v>13.737537141000001</v>
      </c>
      <c r="D192" s="44" t="str">
        <f t="shared" si="25"/>
        <v>N/A</v>
      </c>
      <c r="E192" s="36">
        <v>13.395476616</v>
      </c>
      <c r="F192" s="44" t="str">
        <f t="shared" si="26"/>
        <v>N/A</v>
      </c>
      <c r="G192" s="36">
        <v>13.165937015000001</v>
      </c>
      <c r="H192" s="44" t="str">
        <f t="shared" si="27"/>
        <v>N/A</v>
      </c>
      <c r="I192" s="12">
        <v>-2.4900000000000002</v>
      </c>
      <c r="J192" s="12">
        <v>-1.71</v>
      </c>
      <c r="K192" s="45" t="s">
        <v>739</v>
      </c>
      <c r="L192" s="9" t="str">
        <f t="shared" si="28"/>
        <v>Yes</v>
      </c>
    </row>
    <row r="193" spans="1:12" x14ac:dyDescent="0.2">
      <c r="A193" s="2" t="s">
        <v>1369</v>
      </c>
      <c r="B193" s="35" t="s">
        <v>213</v>
      </c>
      <c r="C193" s="36">
        <v>10.312455516</v>
      </c>
      <c r="D193" s="44" t="str">
        <f t="shared" si="25"/>
        <v>N/A</v>
      </c>
      <c r="E193" s="36">
        <v>10.258131488</v>
      </c>
      <c r="F193" s="44" t="str">
        <f t="shared" si="26"/>
        <v>N/A</v>
      </c>
      <c r="G193" s="36">
        <v>11.19574845</v>
      </c>
      <c r="H193" s="44" t="str">
        <f t="shared" si="27"/>
        <v>N/A</v>
      </c>
      <c r="I193" s="12">
        <v>-0.52700000000000002</v>
      </c>
      <c r="J193" s="12">
        <v>9.14</v>
      </c>
      <c r="K193" s="45" t="s">
        <v>739</v>
      </c>
      <c r="L193" s="9" t="str">
        <f t="shared" si="28"/>
        <v>Yes</v>
      </c>
    </row>
    <row r="194" spans="1:12" x14ac:dyDescent="0.2">
      <c r="A194" s="2" t="s">
        <v>1370</v>
      </c>
      <c r="B194" s="35" t="s">
        <v>213</v>
      </c>
      <c r="C194" s="36">
        <v>19.290329482000001</v>
      </c>
      <c r="D194" s="44" t="str">
        <f t="shared" si="25"/>
        <v>N/A</v>
      </c>
      <c r="E194" s="36">
        <v>19.414587332</v>
      </c>
      <c r="F194" s="44" t="str">
        <f t="shared" si="26"/>
        <v>N/A</v>
      </c>
      <c r="G194" s="36">
        <v>18.703846154000001</v>
      </c>
      <c r="H194" s="44" t="str">
        <f t="shared" si="27"/>
        <v>N/A</v>
      </c>
      <c r="I194" s="12">
        <v>0.64410000000000001</v>
      </c>
      <c r="J194" s="12">
        <v>-3.66</v>
      </c>
      <c r="K194" s="45" t="s">
        <v>739</v>
      </c>
      <c r="L194" s="9" t="str">
        <f t="shared" si="28"/>
        <v>Yes</v>
      </c>
    </row>
    <row r="195" spans="1:12" x14ac:dyDescent="0.2">
      <c r="A195" s="2" t="s">
        <v>1371</v>
      </c>
      <c r="B195" s="35" t="s">
        <v>213</v>
      </c>
      <c r="C195" s="36">
        <v>8.3648414986000006</v>
      </c>
      <c r="D195" s="44" t="str">
        <f t="shared" si="25"/>
        <v>N/A</v>
      </c>
      <c r="E195" s="36">
        <v>8.5053695514999994</v>
      </c>
      <c r="F195" s="44" t="str">
        <f t="shared" si="26"/>
        <v>N/A</v>
      </c>
      <c r="G195" s="36">
        <v>7.9273560208999996</v>
      </c>
      <c r="H195" s="44" t="str">
        <f t="shared" si="27"/>
        <v>N/A</v>
      </c>
      <c r="I195" s="12">
        <v>1.68</v>
      </c>
      <c r="J195" s="12">
        <v>-6.8</v>
      </c>
      <c r="K195" s="45" t="s">
        <v>739</v>
      </c>
      <c r="L195" s="9" t="str">
        <f t="shared" si="28"/>
        <v>Yes</v>
      </c>
    </row>
    <row r="196" spans="1:12" x14ac:dyDescent="0.2">
      <c r="A196" s="2" t="s">
        <v>1372</v>
      </c>
      <c r="B196" s="35" t="s">
        <v>213</v>
      </c>
      <c r="C196" s="36">
        <v>4.4524744698000003</v>
      </c>
      <c r="D196" s="44" t="str">
        <f t="shared" si="25"/>
        <v>N/A</v>
      </c>
      <c r="E196" s="36">
        <v>4.9878366637999996</v>
      </c>
      <c r="F196" s="44" t="str">
        <f t="shared" si="26"/>
        <v>N/A</v>
      </c>
      <c r="G196" s="36">
        <v>5.0344827586000003</v>
      </c>
      <c r="H196" s="44" t="str">
        <f t="shared" si="27"/>
        <v>N/A</v>
      </c>
      <c r="I196" s="12">
        <v>12.02</v>
      </c>
      <c r="J196" s="12">
        <v>0.93520000000000003</v>
      </c>
      <c r="K196" s="45" t="s">
        <v>739</v>
      </c>
      <c r="L196" s="9" t="str">
        <f t="shared" si="28"/>
        <v>Yes</v>
      </c>
    </row>
    <row r="197" spans="1:12" x14ac:dyDescent="0.2">
      <c r="A197" s="2" t="s">
        <v>1373</v>
      </c>
      <c r="B197" s="35" t="s">
        <v>213</v>
      </c>
      <c r="C197" s="36">
        <v>244.97804266</v>
      </c>
      <c r="D197" s="44" t="str">
        <f t="shared" si="25"/>
        <v>N/A</v>
      </c>
      <c r="E197" s="36">
        <v>251.78265271999999</v>
      </c>
      <c r="F197" s="44" t="str">
        <f t="shared" si="26"/>
        <v>N/A</v>
      </c>
      <c r="G197" s="36">
        <v>241.07591808000001</v>
      </c>
      <c r="H197" s="44" t="str">
        <f t="shared" si="27"/>
        <v>N/A</v>
      </c>
      <c r="I197" s="12">
        <v>2.778</v>
      </c>
      <c r="J197" s="12">
        <v>-4.25</v>
      </c>
      <c r="K197" s="45" t="s">
        <v>739</v>
      </c>
      <c r="L197" s="9" t="str">
        <f t="shared" si="28"/>
        <v>Yes</v>
      </c>
    </row>
    <row r="198" spans="1:12" x14ac:dyDescent="0.2">
      <c r="A198" s="2" t="s">
        <v>1374</v>
      </c>
      <c r="B198" s="35" t="s">
        <v>213</v>
      </c>
      <c r="C198" s="36">
        <v>239.44034707</v>
      </c>
      <c r="D198" s="44" t="str">
        <f t="shared" si="25"/>
        <v>N/A</v>
      </c>
      <c r="E198" s="36">
        <v>246.10259434</v>
      </c>
      <c r="F198" s="44" t="str">
        <f t="shared" si="26"/>
        <v>N/A</v>
      </c>
      <c r="G198" s="36">
        <v>224.94095941</v>
      </c>
      <c r="H198" s="44" t="str">
        <f t="shared" si="27"/>
        <v>N/A</v>
      </c>
      <c r="I198" s="12">
        <v>2.782</v>
      </c>
      <c r="J198" s="12">
        <v>-8.6</v>
      </c>
      <c r="K198" s="45" t="s">
        <v>739</v>
      </c>
      <c r="L198" s="9" t="str">
        <f t="shared" si="28"/>
        <v>Yes</v>
      </c>
    </row>
    <row r="199" spans="1:12" x14ac:dyDescent="0.2">
      <c r="A199" s="2" t="s">
        <v>1375</v>
      </c>
      <c r="B199" s="35" t="s">
        <v>213</v>
      </c>
      <c r="C199" s="36">
        <v>258.29598749000002</v>
      </c>
      <c r="D199" s="44" t="str">
        <f t="shared" si="25"/>
        <v>N/A</v>
      </c>
      <c r="E199" s="36">
        <v>262.13292203999998</v>
      </c>
      <c r="F199" s="44" t="str">
        <f t="shared" si="26"/>
        <v>N/A</v>
      </c>
      <c r="G199" s="36">
        <v>255.54269006000001</v>
      </c>
      <c r="H199" s="44" t="str">
        <f t="shared" si="27"/>
        <v>N/A</v>
      </c>
      <c r="I199" s="12">
        <v>1.4850000000000001</v>
      </c>
      <c r="J199" s="12">
        <v>-2.5099999999999998</v>
      </c>
      <c r="K199" s="45" t="s">
        <v>739</v>
      </c>
      <c r="L199" s="9" t="str">
        <f t="shared" si="28"/>
        <v>Yes</v>
      </c>
    </row>
    <row r="200" spans="1:12" x14ac:dyDescent="0.2">
      <c r="A200" s="2" t="s">
        <v>1376</v>
      </c>
      <c r="B200" s="35" t="s">
        <v>213</v>
      </c>
      <c r="C200" s="36">
        <v>189.18823528999999</v>
      </c>
      <c r="D200" s="44" t="str">
        <f t="shared" si="25"/>
        <v>N/A</v>
      </c>
      <c r="E200" s="36">
        <v>214.04615385</v>
      </c>
      <c r="F200" s="44" t="str">
        <f t="shared" si="26"/>
        <v>N/A</v>
      </c>
      <c r="G200" s="36">
        <v>209.72818792000001</v>
      </c>
      <c r="H200" s="44" t="str">
        <f t="shared" si="27"/>
        <v>N/A</v>
      </c>
      <c r="I200" s="12">
        <v>13.14</v>
      </c>
      <c r="J200" s="12">
        <v>-2.02</v>
      </c>
      <c r="K200" s="45" t="s">
        <v>739</v>
      </c>
      <c r="L200" s="9" t="str">
        <f t="shared" si="28"/>
        <v>Yes</v>
      </c>
    </row>
    <row r="201" spans="1:12" x14ac:dyDescent="0.2">
      <c r="A201" s="2" t="s">
        <v>1377</v>
      </c>
      <c r="B201" s="35" t="s">
        <v>213</v>
      </c>
      <c r="C201" s="36">
        <v>33.142857143000001</v>
      </c>
      <c r="D201" s="44" t="str">
        <f t="shared" si="25"/>
        <v>N/A</v>
      </c>
      <c r="E201" s="36">
        <v>55.571428570999998</v>
      </c>
      <c r="F201" s="44" t="str">
        <f t="shared" si="26"/>
        <v>N/A</v>
      </c>
      <c r="G201" s="36">
        <v>33.909090909</v>
      </c>
      <c r="H201" s="44" t="str">
        <f t="shared" si="27"/>
        <v>N/A</v>
      </c>
      <c r="I201" s="12">
        <v>67.67</v>
      </c>
      <c r="J201" s="12">
        <v>-39</v>
      </c>
      <c r="K201" s="45" t="s">
        <v>739</v>
      </c>
      <c r="L201" s="9" t="str">
        <f t="shared" si="28"/>
        <v>No</v>
      </c>
    </row>
    <row r="202" spans="1:12" x14ac:dyDescent="0.2">
      <c r="A202" s="2" t="s">
        <v>28</v>
      </c>
      <c r="B202" s="35" t="s">
        <v>213</v>
      </c>
      <c r="C202" s="8">
        <v>0.79080556729999996</v>
      </c>
      <c r="D202" s="44" t="str">
        <f t="shared" si="25"/>
        <v>N/A</v>
      </c>
      <c r="E202" s="8">
        <v>0.6950985194</v>
      </c>
      <c r="F202" s="44" t="str">
        <f t="shared" si="26"/>
        <v>N/A</v>
      </c>
      <c r="G202" s="8">
        <v>0.7721085728</v>
      </c>
      <c r="H202" s="44" t="str">
        <f t="shared" si="27"/>
        <v>N/A</v>
      </c>
      <c r="I202" s="12">
        <v>-12.1</v>
      </c>
      <c r="J202" s="12">
        <v>11.08</v>
      </c>
      <c r="K202" s="45" t="s">
        <v>739</v>
      </c>
      <c r="L202" s="9" t="str">
        <f t="shared" si="28"/>
        <v>Yes</v>
      </c>
    </row>
    <row r="203" spans="1:12" x14ac:dyDescent="0.2">
      <c r="A203" s="2" t="s">
        <v>123</v>
      </c>
      <c r="B203" s="35" t="s">
        <v>213</v>
      </c>
      <c r="C203" s="36">
        <v>12</v>
      </c>
      <c r="D203" s="44" t="str">
        <f t="shared" ref="D203:D213" si="29">IF($B203="N/A","N/A",IF(C203&gt;10,"No",IF(C203&lt;-10,"No","Yes")))</f>
        <v>N/A</v>
      </c>
      <c r="E203" s="36">
        <v>11</v>
      </c>
      <c r="F203" s="44" t="str">
        <f t="shared" ref="F203:F213" si="30">IF($B203="N/A","N/A",IF(E203&gt;10,"No",IF(E203&lt;-10,"No","Yes")))</f>
        <v>N/A</v>
      </c>
      <c r="G203" s="36">
        <v>17</v>
      </c>
      <c r="H203" s="44" t="str">
        <f t="shared" ref="H203:H213" si="31">IF($B203="N/A","N/A",IF(G203&gt;10,"No",IF(G203&lt;-10,"No","Yes")))</f>
        <v>N/A</v>
      </c>
      <c r="I203" s="12">
        <v>-25</v>
      </c>
      <c r="J203" s="12">
        <v>88.89</v>
      </c>
      <c r="K203" s="14" t="s">
        <v>213</v>
      </c>
      <c r="L203" s="9" t="str">
        <f t="shared" ref="L203:L213" si="32">IF(J203="Div by 0", "N/A", IF(K203="N/A","N/A", IF(J203&gt;VALUE(MID(K203,1,2)), "No", IF(J203&lt;-1*VALUE(MID(K203,1,2)), "No", "Yes"))))</f>
        <v>N/A</v>
      </c>
    </row>
    <row r="204" spans="1:12" x14ac:dyDescent="0.2">
      <c r="A204" s="2" t="s">
        <v>124</v>
      </c>
      <c r="B204" s="35" t="s">
        <v>213</v>
      </c>
      <c r="C204" s="36">
        <v>66</v>
      </c>
      <c r="D204" s="44" t="str">
        <f t="shared" si="29"/>
        <v>N/A</v>
      </c>
      <c r="E204" s="36">
        <v>66</v>
      </c>
      <c r="F204" s="44" t="str">
        <f t="shared" si="30"/>
        <v>N/A</v>
      </c>
      <c r="G204" s="36">
        <v>71</v>
      </c>
      <c r="H204" s="44" t="str">
        <f t="shared" si="31"/>
        <v>N/A</v>
      </c>
      <c r="I204" s="12">
        <v>0</v>
      </c>
      <c r="J204" s="12">
        <v>7.5759999999999996</v>
      </c>
      <c r="K204" s="14" t="s">
        <v>213</v>
      </c>
      <c r="L204" s="9" t="str">
        <f t="shared" si="32"/>
        <v>N/A</v>
      </c>
    </row>
    <row r="205" spans="1:12" ht="25.5" x14ac:dyDescent="0.2">
      <c r="A205" s="2" t="s">
        <v>1625</v>
      </c>
      <c r="B205" s="35" t="s">
        <v>213</v>
      </c>
      <c r="C205" s="36">
        <v>42</v>
      </c>
      <c r="D205" s="44" t="str">
        <f t="shared" si="29"/>
        <v>N/A</v>
      </c>
      <c r="E205" s="36">
        <v>37</v>
      </c>
      <c r="F205" s="44" t="str">
        <f t="shared" si="30"/>
        <v>N/A</v>
      </c>
      <c r="G205" s="36">
        <v>43</v>
      </c>
      <c r="H205" s="44" t="str">
        <f t="shared" si="31"/>
        <v>N/A</v>
      </c>
      <c r="I205" s="12">
        <v>-11.9</v>
      </c>
      <c r="J205" s="12">
        <v>16.22</v>
      </c>
      <c r="K205" s="14" t="s">
        <v>213</v>
      </c>
      <c r="L205" s="9" t="str">
        <f t="shared" si="32"/>
        <v>N/A</v>
      </c>
    </row>
    <row r="206" spans="1:12" ht="25.5" x14ac:dyDescent="0.2">
      <c r="A206" s="2" t="s">
        <v>1378</v>
      </c>
      <c r="B206" s="35" t="s">
        <v>213</v>
      </c>
      <c r="C206" s="36">
        <v>39</v>
      </c>
      <c r="D206" s="44" t="str">
        <f t="shared" si="29"/>
        <v>N/A</v>
      </c>
      <c r="E206" s="36">
        <v>36</v>
      </c>
      <c r="F206" s="44" t="str">
        <f t="shared" si="30"/>
        <v>N/A</v>
      </c>
      <c r="G206" s="36">
        <v>37</v>
      </c>
      <c r="H206" s="44" t="str">
        <f t="shared" si="31"/>
        <v>N/A</v>
      </c>
      <c r="I206" s="12">
        <v>-7.69</v>
      </c>
      <c r="J206" s="12">
        <v>2.778</v>
      </c>
      <c r="K206" s="14" t="s">
        <v>213</v>
      </c>
      <c r="L206" s="9" t="str">
        <f t="shared" si="32"/>
        <v>N/A</v>
      </c>
    </row>
    <row r="207" spans="1:12" x14ac:dyDescent="0.2">
      <c r="A207" s="2" t="s">
        <v>1626</v>
      </c>
      <c r="B207" s="35" t="s">
        <v>213</v>
      </c>
      <c r="C207" s="36">
        <v>25</v>
      </c>
      <c r="D207" s="44" t="str">
        <f t="shared" si="29"/>
        <v>N/A</v>
      </c>
      <c r="E207" s="36">
        <v>27</v>
      </c>
      <c r="F207" s="44" t="str">
        <f t="shared" si="30"/>
        <v>N/A</v>
      </c>
      <c r="G207" s="36">
        <v>35</v>
      </c>
      <c r="H207" s="44" t="str">
        <f t="shared" si="31"/>
        <v>N/A</v>
      </c>
      <c r="I207" s="12">
        <v>8</v>
      </c>
      <c r="J207" s="12">
        <v>29.63</v>
      </c>
      <c r="K207" s="14" t="s">
        <v>213</v>
      </c>
      <c r="L207" s="9" t="str">
        <f t="shared" si="32"/>
        <v>N/A</v>
      </c>
    </row>
    <row r="208" spans="1:12" x14ac:dyDescent="0.2">
      <c r="A208" s="2" t="s">
        <v>1627</v>
      </c>
      <c r="B208" s="35" t="s">
        <v>213</v>
      </c>
      <c r="C208" s="36">
        <v>204</v>
      </c>
      <c r="D208" s="44" t="str">
        <f t="shared" si="29"/>
        <v>N/A</v>
      </c>
      <c r="E208" s="36">
        <v>212</v>
      </c>
      <c r="F208" s="44" t="str">
        <f t="shared" si="30"/>
        <v>N/A</v>
      </c>
      <c r="G208" s="36">
        <v>203</v>
      </c>
      <c r="H208" s="44" t="str">
        <f t="shared" si="31"/>
        <v>N/A</v>
      </c>
      <c r="I208" s="12">
        <v>3.9220000000000002</v>
      </c>
      <c r="J208" s="12">
        <v>-4.25</v>
      </c>
      <c r="K208" s="14" t="s">
        <v>213</v>
      </c>
      <c r="L208" s="9" t="str">
        <f t="shared" si="32"/>
        <v>N/A</v>
      </c>
    </row>
    <row r="209" spans="1:12" x14ac:dyDescent="0.2">
      <c r="A209" s="2" t="s">
        <v>125</v>
      </c>
      <c r="B209" s="35" t="s">
        <v>213</v>
      </c>
      <c r="C209" s="47">
        <v>2364199</v>
      </c>
      <c r="D209" s="44" t="str">
        <f t="shared" si="29"/>
        <v>N/A</v>
      </c>
      <c r="E209" s="47">
        <v>1262611</v>
      </c>
      <c r="F209" s="44" t="str">
        <f t="shared" si="30"/>
        <v>N/A</v>
      </c>
      <c r="G209" s="47">
        <v>2025122</v>
      </c>
      <c r="H209" s="44" t="str">
        <f t="shared" si="31"/>
        <v>N/A</v>
      </c>
      <c r="I209" s="12">
        <v>-46.6</v>
      </c>
      <c r="J209" s="12">
        <v>60.39</v>
      </c>
      <c r="K209" s="14" t="s">
        <v>213</v>
      </c>
      <c r="L209" s="9" t="str">
        <f t="shared" si="32"/>
        <v>N/A</v>
      </c>
    </row>
    <row r="210" spans="1:12" x14ac:dyDescent="0.2">
      <c r="A210" s="46" t="s">
        <v>1622</v>
      </c>
      <c r="B210" s="35" t="s">
        <v>213</v>
      </c>
      <c r="C210" s="47">
        <v>2166363</v>
      </c>
      <c r="D210" s="44" t="str">
        <f t="shared" si="29"/>
        <v>N/A</v>
      </c>
      <c r="E210" s="47">
        <v>1241855</v>
      </c>
      <c r="F210" s="44" t="str">
        <f t="shared" si="30"/>
        <v>N/A</v>
      </c>
      <c r="G210" s="47">
        <v>1940958</v>
      </c>
      <c r="H210" s="44" t="str">
        <f t="shared" si="31"/>
        <v>N/A</v>
      </c>
      <c r="I210" s="12">
        <v>-42.7</v>
      </c>
      <c r="J210" s="12">
        <v>56.3</v>
      </c>
      <c r="K210" s="14" t="s">
        <v>213</v>
      </c>
      <c r="L210" s="9" t="str">
        <f t="shared" si="32"/>
        <v>N/A</v>
      </c>
    </row>
    <row r="211" spans="1:12" x14ac:dyDescent="0.2">
      <c r="A211" s="46" t="s">
        <v>1379</v>
      </c>
      <c r="B211" s="35" t="s">
        <v>213</v>
      </c>
      <c r="C211" s="47">
        <v>459570</v>
      </c>
      <c r="D211" s="44" t="str">
        <f t="shared" si="29"/>
        <v>N/A</v>
      </c>
      <c r="E211" s="47">
        <v>297775</v>
      </c>
      <c r="F211" s="44" t="str">
        <f t="shared" si="30"/>
        <v>N/A</v>
      </c>
      <c r="G211" s="47">
        <v>304561</v>
      </c>
      <c r="H211" s="44" t="str">
        <f t="shared" si="31"/>
        <v>N/A</v>
      </c>
      <c r="I211" s="12">
        <v>-35.200000000000003</v>
      </c>
      <c r="J211" s="12">
        <v>2.2789999999999999</v>
      </c>
      <c r="K211" s="14" t="s">
        <v>213</v>
      </c>
      <c r="L211" s="9" t="str">
        <f t="shared" si="32"/>
        <v>N/A</v>
      </c>
    </row>
    <row r="212" spans="1:12" x14ac:dyDescent="0.2">
      <c r="A212" s="46" t="s">
        <v>1616</v>
      </c>
      <c r="B212" s="35" t="s">
        <v>213</v>
      </c>
      <c r="C212" s="47">
        <v>605393</v>
      </c>
      <c r="D212" s="44" t="str">
        <f t="shared" si="29"/>
        <v>N/A</v>
      </c>
      <c r="E212" s="47">
        <v>755223</v>
      </c>
      <c r="F212" s="44" t="str">
        <f t="shared" si="30"/>
        <v>N/A</v>
      </c>
      <c r="G212" s="47">
        <v>687829</v>
      </c>
      <c r="H212" s="44" t="str">
        <f t="shared" si="31"/>
        <v>N/A</v>
      </c>
      <c r="I212" s="12">
        <v>24.75</v>
      </c>
      <c r="J212" s="12">
        <v>-8.92</v>
      </c>
      <c r="K212" s="14" t="s">
        <v>213</v>
      </c>
      <c r="L212" s="9" t="str">
        <f t="shared" si="32"/>
        <v>N/A</v>
      </c>
    </row>
    <row r="213" spans="1:12" x14ac:dyDescent="0.2">
      <c r="A213" s="46" t="s">
        <v>1617</v>
      </c>
      <c r="B213" s="35" t="s">
        <v>213</v>
      </c>
      <c r="C213" s="47">
        <v>464968</v>
      </c>
      <c r="D213" s="44" t="str">
        <f t="shared" si="29"/>
        <v>N/A</v>
      </c>
      <c r="E213" s="47">
        <v>531202</v>
      </c>
      <c r="F213" s="44" t="str">
        <f t="shared" si="30"/>
        <v>N/A</v>
      </c>
      <c r="G213" s="47">
        <v>523179</v>
      </c>
      <c r="H213" s="44" t="str">
        <f t="shared" si="31"/>
        <v>N/A</v>
      </c>
      <c r="I213" s="12">
        <v>14.24</v>
      </c>
      <c r="J213" s="12">
        <v>-1.51</v>
      </c>
      <c r="K213" s="14" t="s">
        <v>213</v>
      </c>
      <c r="L213" s="9" t="str">
        <f t="shared" si="32"/>
        <v>N/A</v>
      </c>
    </row>
    <row r="214" spans="1:12" ht="25.5" x14ac:dyDescent="0.2">
      <c r="A214" s="2" t="s">
        <v>1380</v>
      </c>
      <c r="B214" s="35" t="s">
        <v>213</v>
      </c>
      <c r="C214" s="47">
        <v>496920</v>
      </c>
      <c r="D214" s="44" t="str">
        <f t="shared" ref="D214:D228" si="33">IF($B214="N/A","N/A",IF(C214&gt;10,"No",IF(C214&lt;-10,"No","Yes")))</f>
        <v>N/A</v>
      </c>
      <c r="E214" s="47">
        <v>290790</v>
      </c>
      <c r="F214" s="44" t="str">
        <f t="shared" ref="F214:F228" si="34">IF($B214="N/A","N/A",IF(E214&gt;10,"No",IF(E214&lt;-10,"No","Yes")))</f>
        <v>N/A</v>
      </c>
      <c r="G214" s="47">
        <v>295474</v>
      </c>
      <c r="H214" s="44" t="str">
        <f t="shared" ref="H214:H228" si="35">IF($B214="N/A","N/A",IF(G214&gt;10,"No",IF(G214&lt;-10,"No","Yes")))</f>
        <v>N/A</v>
      </c>
      <c r="I214" s="12">
        <v>-41.5</v>
      </c>
      <c r="J214" s="12">
        <v>1.611</v>
      </c>
      <c r="K214" s="45" t="s">
        <v>739</v>
      </c>
      <c r="L214" s="9" t="str">
        <f t="shared" ref="L214:L228" si="36">IF(J214="Div by 0", "N/A", IF(K214="N/A","N/A", IF(J214&gt;VALUE(MID(K214,1,2)), "No", IF(J214&lt;-1*VALUE(MID(K214,1,2)), "No", "Yes"))))</f>
        <v>Yes</v>
      </c>
    </row>
    <row r="215" spans="1:12" x14ac:dyDescent="0.2">
      <c r="A215" s="59" t="s">
        <v>649</v>
      </c>
      <c r="B215" s="35" t="s">
        <v>213</v>
      </c>
      <c r="C215" s="36">
        <v>878</v>
      </c>
      <c r="D215" s="44" t="str">
        <f t="shared" si="33"/>
        <v>N/A</v>
      </c>
      <c r="E215" s="36">
        <v>689</v>
      </c>
      <c r="F215" s="44" t="str">
        <f t="shared" si="34"/>
        <v>N/A</v>
      </c>
      <c r="G215" s="36">
        <v>1072</v>
      </c>
      <c r="H215" s="44" t="str">
        <f t="shared" si="35"/>
        <v>N/A</v>
      </c>
      <c r="I215" s="12">
        <v>-21.5</v>
      </c>
      <c r="J215" s="12">
        <v>55.59</v>
      </c>
      <c r="K215" s="45" t="s">
        <v>739</v>
      </c>
      <c r="L215" s="9" t="str">
        <f t="shared" si="36"/>
        <v>No</v>
      </c>
    </row>
    <row r="216" spans="1:12" ht="25.5" x14ac:dyDescent="0.2">
      <c r="A216" s="4" t="s">
        <v>1381</v>
      </c>
      <c r="B216" s="35" t="s">
        <v>213</v>
      </c>
      <c r="C216" s="47">
        <v>565.96810933999996</v>
      </c>
      <c r="D216" s="44" t="str">
        <f t="shared" si="33"/>
        <v>N/A</v>
      </c>
      <c r="E216" s="47">
        <v>422.04644411999999</v>
      </c>
      <c r="F216" s="44" t="str">
        <f t="shared" si="34"/>
        <v>N/A</v>
      </c>
      <c r="G216" s="47">
        <v>275.62873134</v>
      </c>
      <c r="H216" s="44" t="str">
        <f t="shared" si="35"/>
        <v>N/A</v>
      </c>
      <c r="I216" s="12">
        <v>-25.4</v>
      </c>
      <c r="J216" s="12">
        <v>-34.700000000000003</v>
      </c>
      <c r="K216" s="45" t="s">
        <v>739</v>
      </c>
      <c r="L216" s="9" t="str">
        <f t="shared" si="36"/>
        <v>No</v>
      </c>
    </row>
    <row r="217" spans="1:12" ht="25.5" x14ac:dyDescent="0.2">
      <c r="A217" s="2" t="s">
        <v>1382</v>
      </c>
      <c r="B217" s="35" t="s">
        <v>213</v>
      </c>
      <c r="C217" s="47">
        <v>0</v>
      </c>
      <c r="D217" s="44" t="str">
        <f t="shared" si="33"/>
        <v>N/A</v>
      </c>
      <c r="E217" s="47">
        <v>0</v>
      </c>
      <c r="F217" s="44" t="str">
        <f t="shared" si="34"/>
        <v>N/A</v>
      </c>
      <c r="G217" s="47">
        <v>0</v>
      </c>
      <c r="H217" s="44" t="str">
        <f t="shared" si="35"/>
        <v>N/A</v>
      </c>
      <c r="I217" s="12" t="s">
        <v>1747</v>
      </c>
      <c r="J217" s="12" t="s">
        <v>1747</v>
      </c>
      <c r="K217" s="45" t="s">
        <v>739</v>
      </c>
      <c r="L217" s="9" t="str">
        <f t="shared" si="36"/>
        <v>N/A</v>
      </c>
    </row>
    <row r="218" spans="1:12" x14ac:dyDescent="0.2">
      <c r="A218" s="4" t="s">
        <v>516</v>
      </c>
      <c r="B218" s="35" t="s">
        <v>213</v>
      </c>
      <c r="C218" s="36">
        <v>0</v>
      </c>
      <c r="D218" s="44" t="str">
        <f t="shared" si="33"/>
        <v>N/A</v>
      </c>
      <c r="E218" s="36">
        <v>0</v>
      </c>
      <c r="F218" s="44" t="str">
        <f t="shared" si="34"/>
        <v>N/A</v>
      </c>
      <c r="G218" s="36">
        <v>0</v>
      </c>
      <c r="H218" s="44" t="str">
        <f t="shared" si="35"/>
        <v>N/A</v>
      </c>
      <c r="I218" s="12" t="s">
        <v>1747</v>
      </c>
      <c r="J218" s="12" t="s">
        <v>1747</v>
      </c>
      <c r="K218" s="45" t="s">
        <v>739</v>
      </c>
      <c r="L218" s="9" t="str">
        <f t="shared" si="36"/>
        <v>N/A</v>
      </c>
    </row>
    <row r="219" spans="1:12" ht="25.5" x14ac:dyDescent="0.2">
      <c r="A219" s="2" t="s">
        <v>1383</v>
      </c>
      <c r="B219" s="35" t="s">
        <v>213</v>
      </c>
      <c r="C219" s="47" t="s">
        <v>1747</v>
      </c>
      <c r="D219" s="44" t="str">
        <f t="shared" si="33"/>
        <v>N/A</v>
      </c>
      <c r="E219" s="47" t="s">
        <v>1747</v>
      </c>
      <c r="F219" s="44" t="str">
        <f t="shared" si="34"/>
        <v>N/A</v>
      </c>
      <c r="G219" s="47" t="s">
        <v>1747</v>
      </c>
      <c r="H219" s="44" t="str">
        <f t="shared" si="35"/>
        <v>N/A</v>
      </c>
      <c r="I219" s="12" t="s">
        <v>1747</v>
      </c>
      <c r="J219" s="12" t="s">
        <v>1747</v>
      </c>
      <c r="K219" s="45" t="s">
        <v>739</v>
      </c>
      <c r="L219" s="9" t="str">
        <f t="shared" si="36"/>
        <v>N/A</v>
      </c>
    </row>
    <row r="220" spans="1:12" ht="25.5" x14ac:dyDescent="0.2">
      <c r="A220" s="2" t="s">
        <v>1384</v>
      </c>
      <c r="B220" s="35" t="s">
        <v>213</v>
      </c>
      <c r="C220" s="47">
        <v>1178459</v>
      </c>
      <c r="D220" s="44" t="str">
        <f t="shared" si="33"/>
        <v>N/A</v>
      </c>
      <c r="E220" s="47">
        <v>1177798</v>
      </c>
      <c r="F220" s="44" t="str">
        <f t="shared" si="34"/>
        <v>N/A</v>
      </c>
      <c r="G220" s="47">
        <v>1004419</v>
      </c>
      <c r="H220" s="44" t="str">
        <f t="shared" si="35"/>
        <v>N/A</v>
      </c>
      <c r="I220" s="12">
        <v>-5.6000000000000001E-2</v>
      </c>
      <c r="J220" s="12">
        <v>-14.7</v>
      </c>
      <c r="K220" s="45" t="s">
        <v>739</v>
      </c>
      <c r="L220" s="9" t="str">
        <f t="shared" si="36"/>
        <v>Yes</v>
      </c>
    </row>
    <row r="221" spans="1:12" x14ac:dyDescent="0.2">
      <c r="A221" s="4" t="s">
        <v>517</v>
      </c>
      <c r="B221" s="35" t="s">
        <v>213</v>
      </c>
      <c r="C221" s="36">
        <v>2019</v>
      </c>
      <c r="D221" s="44" t="str">
        <f t="shared" si="33"/>
        <v>N/A</v>
      </c>
      <c r="E221" s="36">
        <v>1960</v>
      </c>
      <c r="F221" s="44" t="str">
        <f t="shared" si="34"/>
        <v>N/A</v>
      </c>
      <c r="G221" s="36">
        <v>1810</v>
      </c>
      <c r="H221" s="44" t="str">
        <f t="shared" si="35"/>
        <v>N/A</v>
      </c>
      <c r="I221" s="12">
        <v>-2.92</v>
      </c>
      <c r="J221" s="12">
        <v>-7.65</v>
      </c>
      <c r="K221" s="45" t="s">
        <v>739</v>
      </c>
      <c r="L221" s="9" t="str">
        <f t="shared" si="36"/>
        <v>Yes</v>
      </c>
    </row>
    <row r="222" spans="1:12" ht="25.5" x14ac:dyDescent="0.2">
      <c r="A222" s="2" t="s">
        <v>1385</v>
      </c>
      <c r="B222" s="35" t="s">
        <v>213</v>
      </c>
      <c r="C222" s="47">
        <v>583.68449727999996</v>
      </c>
      <c r="D222" s="44" t="str">
        <f t="shared" si="33"/>
        <v>N/A</v>
      </c>
      <c r="E222" s="47">
        <v>600.91734694000002</v>
      </c>
      <c r="F222" s="44" t="str">
        <f t="shared" si="34"/>
        <v>N/A</v>
      </c>
      <c r="G222" s="47">
        <v>554.92762431000006</v>
      </c>
      <c r="H222" s="44" t="str">
        <f t="shared" si="35"/>
        <v>N/A</v>
      </c>
      <c r="I222" s="12">
        <v>2.952</v>
      </c>
      <c r="J222" s="12">
        <v>-7.65</v>
      </c>
      <c r="K222" s="45" t="s">
        <v>739</v>
      </c>
      <c r="L222" s="9" t="str">
        <f t="shared" si="36"/>
        <v>Yes</v>
      </c>
    </row>
    <row r="223" spans="1:12" ht="25.5" x14ac:dyDescent="0.2">
      <c r="A223" s="2" t="s">
        <v>1386</v>
      </c>
      <c r="B223" s="35" t="s">
        <v>213</v>
      </c>
      <c r="C223" s="47">
        <v>0</v>
      </c>
      <c r="D223" s="44" t="str">
        <f t="shared" si="33"/>
        <v>N/A</v>
      </c>
      <c r="E223" s="47">
        <v>0</v>
      </c>
      <c r="F223" s="44" t="str">
        <f t="shared" si="34"/>
        <v>N/A</v>
      </c>
      <c r="G223" s="47">
        <v>0</v>
      </c>
      <c r="H223" s="44" t="str">
        <f t="shared" si="35"/>
        <v>N/A</v>
      </c>
      <c r="I223" s="12" t="s">
        <v>1747</v>
      </c>
      <c r="J223" s="12" t="s">
        <v>1747</v>
      </c>
      <c r="K223" s="45" t="s">
        <v>739</v>
      </c>
      <c r="L223" s="9" t="str">
        <f t="shared" si="36"/>
        <v>N/A</v>
      </c>
    </row>
    <row r="224" spans="1:12" x14ac:dyDescent="0.2">
      <c r="A224" s="2" t="s">
        <v>518</v>
      </c>
      <c r="B224" s="35" t="s">
        <v>213</v>
      </c>
      <c r="C224" s="36">
        <v>0</v>
      </c>
      <c r="D224" s="44" t="str">
        <f t="shared" si="33"/>
        <v>N/A</v>
      </c>
      <c r="E224" s="36">
        <v>0</v>
      </c>
      <c r="F224" s="44" t="str">
        <f t="shared" si="34"/>
        <v>N/A</v>
      </c>
      <c r="G224" s="36">
        <v>0</v>
      </c>
      <c r="H224" s="44" t="str">
        <f t="shared" si="35"/>
        <v>N/A</v>
      </c>
      <c r="I224" s="12" t="s">
        <v>1747</v>
      </c>
      <c r="J224" s="12" t="s">
        <v>1747</v>
      </c>
      <c r="K224" s="45" t="s">
        <v>739</v>
      </c>
      <c r="L224" s="9" t="str">
        <f t="shared" si="36"/>
        <v>N/A</v>
      </c>
    </row>
    <row r="225" spans="1:12" ht="25.5" x14ac:dyDescent="0.2">
      <c r="A225" s="2" t="s">
        <v>1387</v>
      </c>
      <c r="B225" s="35" t="s">
        <v>213</v>
      </c>
      <c r="C225" s="47" t="s">
        <v>1747</v>
      </c>
      <c r="D225" s="44" t="str">
        <f t="shared" si="33"/>
        <v>N/A</v>
      </c>
      <c r="E225" s="47" t="s">
        <v>1747</v>
      </c>
      <c r="F225" s="44" t="str">
        <f t="shared" si="34"/>
        <v>N/A</v>
      </c>
      <c r="G225" s="47" t="s">
        <v>1747</v>
      </c>
      <c r="H225" s="44" t="str">
        <f t="shared" si="35"/>
        <v>N/A</v>
      </c>
      <c r="I225" s="12" t="s">
        <v>1747</v>
      </c>
      <c r="J225" s="12" t="s">
        <v>1747</v>
      </c>
      <c r="K225" s="45" t="s">
        <v>739</v>
      </c>
      <c r="L225" s="9" t="str">
        <f t="shared" si="36"/>
        <v>N/A</v>
      </c>
    </row>
    <row r="226" spans="1:12" ht="25.5" x14ac:dyDescent="0.2">
      <c r="A226" s="2" t="s">
        <v>1388</v>
      </c>
      <c r="B226" s="35" t="s">
        <v>213</v>
      </c>
      <c r="C226" s="47">
        <v>40084657</v>
      </c>
      <c r="D226" s="44" t="str">
        <f t="shared" si="33"/>
        <v>N/A</v>
      </c>
      <c r="E226" s="47">
        <v>42126452</v>
      </c>
      <c r="F226" s="44" t="str">
        <f t="shared" si="34"/>
        <v>N/A</v>
      </c>
      <c r="G226" s="47">
        <v>46111481</v>
      </c>
      <c r="H226" s="44" t="str">
        <f t="shared" si="35"/>
        <v>N/A</v>
      </c>
      <c r="I226" s="12">
        <v>5.0940000000000003</v>
      </c>
      <c r="J226" s="12">
        <v>9.4600000000000009</v>
      </c>
      <c r="K226" s="45" t="s">
        <v>739</v>
      </c>
      <c r="L226" s="9" t="str">
        <f t="shared" si="36"/>
        <v>Yes</v>
      </c>
    </row>
    <row r="227" spans="1:12" ht="25.5" x14ac:dyDescent="0.2">
      <c r="A227" s="2" t="s">
        <v>519</v>
      </c>
      <c r="B227" s="35" t="s">
        <v>213</v>
      </c>
      <c r="C227" s="36">
        <v>1072</v>
      </c>
      <c r="D227" s="44" t="str">
        <f t="shared" si="33"/>
        <v>N/A</v>
      </c>
      <c r="E227" s="36">
        <v>1101</v>
      </c>
      <c r="F227" s="44" t="str">
        <f t="shared" si="34"/>
        <v>N/A</v>
      </c>
      <c r="G227" s="36">
        <v>1125</v>
      </c>
      <c r="H227" s="44" t="str">
        <f t="shared" si="35"/>
        <v>N/A</v>
      </c>
      <c r="I227" s="12">
        <v>2.7050000000000001</v>
      </c>
      <c r="J227" s="12">
        <v>2.1800000000000002</v>
      </c>
      <c r="K227" s="45" t="s">
        <v>739</v>
      </c>
      <c r="L227" s="9" t="str">
        <f t="shared" si="36"/>
        <v>Yes</v>
      </c>
    </row>
    <row r="228" spans="1:12" ht="25.5" x14ac:dyDescent="0.2">
      <c r="A228" s="2" t="s">
        <v>1389</v>
      </c>
      <c r="B228" s="35" t="s">
        <v>213</v>
      </c>
      <c r="C228" s="47">
        <v>37392.403918000004</v>
      </c>
      <c r="D228" s="44" t="str">
        <f t="shared" si="33"/>
        <v>N/A</v>
      </c>
      <c r="E228" s="47">
        <v>38261.990917000003</v>
      </c>
      <c r="F228" s="44" t="str">
        <f t="shared" si="34"/>
        <v>N/A</v>
      </c>
      <c r="G228" s="47">
        <v>40987.983111000001</v>
      </c>
      <c r="H228" s="44" t="str">
        <f t="shared" si="35"/>
        <v>N/A</v>
      </c>
      <c r="I228" s="12">
        <v>2.3260000000000001</v>
      </c>
      <c r="J228" s="12">
        <v>7.125</v>
      </c>
      <c r="K228" s="45" t="s">
        <v>739</v>
      </c>
      <c r="L228" s="9" t="str">
        <f t="shared" si="36"/>
        <v>Yes</v>
      </c>
    </row>
    <row r="229" spans="1:12" x14ac:dyDescent="0.2">
      <c r="A229" s="2" t="s">
        <v>1390</v>
      </c>
      <c r="B229" s="35" t="s">
        <v>213</v>
      </c>
      <c r="C229" s="52">
        <v>148980107</v>
      </c>
      <c r="D229" s="44" t="str">
        <f t="shared" ref="D229:D252" si="37">IF($B229="N/A","N/A",IF(C229&gt;10,"No",IF(C229&lt;-10,"No","Yes")))</f>
        <v>N/A</v>
      </c>
      <c r="E229" s="52">
        <v>149366772</v>
      </c>
      <c r="F229" s="44" t="str">
        <f t="shared" ref="F229:F252" si="38">IF($B229="N/A","N/A",IF(E229&gt;10,"No",IF(E229&lt;-10,"No","Yes")))</f>
        <v>N/A</v>
      </c>
      <c r="G229" s="52">
        <v>151879119</v>
      </c>
      <c r="H229" s="44" t="str">
        <f t="shared" ref="H229:H252" si="39">IF($B229="N/A","N/A",IF(G229&gt;10,"No",IF(G229&lt;-10,"No","Yes")))</f>
        <v>N/A</v>
      </c>
      <c r="I229" s="12">
        <v>0.25950000000000001</v>
      </c>
      <c r="J229" s="12">
        <v>1.6819999999999999</v>
      </c>
      <c r="K229" s="45" t="s">
        <v>739</v>
      </c>
      <c r="L229" s="9" t="str">
        <f t="shared" ref="L229:L252" si="40">IF(J229="Div by 0", "N/A", IF(K229="N/A","N/A", IF(J229&gt;VALUE(MID(K229,1,2)), "No", IF(J229&lt;-1*VALUE(MID(K229,1,2)), "No", "Yes"))))</f>
        <v>Yes</v>
      </c>
    </row>
    <row r="230" spans="1:12" x14ac:dyDescent="0.2">
      <c r="A230" s="4" t="s">
        <v>1391</v>
      </c>
      <c r="B230" s="35" t="s">
        <v>213</v>
      </c>
      <c r="C230" s="50">
        <v>5578</v>
      </c>
      <c r="D230" s="44" t="str">
        <f t="shared" si="37"/>
        <v>N/A</v>
      </c>
      <c r="E230" s="50">
        <v>5617</v>
      </c>
      <c r="F230" s="44" t="str">
        <f t="shared" si="38"/>
        <v>N/A</v>
      </c>
      <c r="G230" s="50">
        <v>5680</v>
      </c>
      <c r="H230" s="44" t="str">
        <f t="shared" si="39"/>
        <v>N/A</v>
      </c>
      <c r="I230" s="12">
        <v>0.69920000000000004</v>
      </c>
      <c r="J230" s="12">
        <v>1.1220000000000001</v>
      </c>
      <c r="K230" s="45" t="s">
        <v>739</v>
      </c>
      <c r="L230" s="9" t="str">
        <f t="shared" si="40"/>
        <v>Yes</v>
      </c>
    </row>
    <row r="231" spans="1:12" x14ac:dyDescent="0.2">
      <c r="A231" s="4" t="s">
        <v>1392</v>
      </c>
      <c r="B231" s="35" t="s">
        <v>213</v>
      </c>
      <c r="C231" s="52">
        <v>26708.516852000001</v>
      </c>
      <c r="D231" s="44" t="str">
        <f t="shared" si="37"/>
        <v>N/A</v>
      </c>
      <c r="E231" s="52">
        <v>26591.912409</v>
      </c>
      <c r="F231" s="44" t="str">
        <f t="shared" si="38"/>
        <v>N/A</v>
      </c>
      <c r="G231" s="52">
        <v>26739.281513999998</v>
      </c>
      <c r="H231" s="44" t="str">
        <f t="shared" si="39"/>
        <v>N/A</v>
      </c>
      <c r="I231" s="12">
        <v>-0.437</v>
      </c>
      <c r="J231" s="12">
        <v>0.55420000000000003</v>
      </c>
      <c r="K231" s="45" t="s">
        <v>739</v>
      </c>
      <c r="L231" s="9" t="str">
        <f t="shared" si="40"/>
        <v>Yes</v>
      </c>
    </row>
    <row r="232" spans="1:12" ht="25.5" x14ac:dyDescent="0.2">
      <c r="A232" s="4" t="s">
        <v>1393</v>
      </c>
      <c r="B232" s="35" t="s">
        <v>213</v>
      </c>
      <c r="C232" s="52">
        <v>15945.452852</v>
      </c>
      <c r="D232" s="44" t="str">
        <f t="shared" si="37"/>
        <v>N/A</v>
      </c>
      <c r="E232" s="52">
        <v>15532.156627</v>
      </c>
      <c r="F232" s="44" t="str">
        <f t="shared" si="38"/>
        <v>N/A</v>
      </c>
      <c r="G232" s="52">
        <v>14792.183424000001</v>
      </c>
      <c r="H232" s="44" t="str">
        <f t="shared" si="39"/>
        <v>N/A</v>
      </c>
      <c r="I232" s="12">
        <v>-2.59</v>
      </c>
      <c r="J232" s="12">
        <v>-4.76</v>
      </c>
      <c r="K232" s="45" t="s">
        <v>739</v>
      </c>
      <c r="L232" s="9" t="str">
        <f t="shared" si="40"/>
        <v>Yes</v>
      </c>
    </row>
    <row r="233" spans="1:12" ht="25.5" x14ac:dyDescent="0.2">
      <c r="A233" s="4" t="s">
        <v>1394</v>
      </c>
      <c r="B233" s="35" t="s">
        <v>213</v>
      </c>
      <c r="C233" s="52">
        <v>35095.221697000001</v>
      </c>
      <c r="D233" s="44" t="str">
        <f t="shared" si="37"/>
        <v>N/A</v>
      </c>
      <c r="E233" s="52">
        <v>35575.091723999998</v>
      </c>
      <c r="F233" s="44" t="str">
        <f t="shared" si="38"/>
        <v>N/A</v>
      </c>
      <c r="G233" s="52">
        <v>35261.435584999999</v>
      </c>
      <c r="H233" s="44" t="str">
        <f t="shared" si="39"/>
        <v>N/A</v>
      </c>
      <c r="I233" s="12">
        <v>1.367</v>
      </c>
      <c r="J233" s="12">
        <v>-0.88200000000000001</v>
      </c>
      <c r="K233" s="45" t="s">
        <v>739</v>
      </c>
      <c r="L233" s="9" t="str">
        <f t="shared" si="40"/>
        <v>Yes</v>
      </c>
    </row>
    <row r="234" spans="1:12" x14ac:dyDescent="0.2">
      <c r="A234" s="4" t="s">
        <v>1395</v>
      </c>
      <c r="B234" s="35" t="s">
        <v>213</v>
      </c>
      <c r="C234" s="52">
        <v>12659.741313</v>
      </c>
      <c r="D234" s="44" t="str">
        <f t="shared" si="37"/>
        <v>N/A</v>
      </c>
      <c r="E234" s="52">
        <v>12330.255580999999</v>
      </c>
      <c r="F234" s="44" t="str">
        <f t="shared" si="38"/>
        <v>N/A</v>
      </c>
      <c r="G234" s="52">
        <v>12028.481535000001</v>
      </c>
      <c r="H234" s="44" t="str">
        <f t="shared" si="39"/>
        <v>N/A</v>
      </c>
      <c r="I234" s="12">
        <v>-2.6</v>
      </c>
      <c r="J234" s="12">
        <v>-2.4500000000000002</v>
      </c>
      <c r="K234" s="45" t="s">
        <v>739</v>
      </c>
      <c r="L234" s="9" t="str">
        <f t="shared" si="40"/>
        <v>Yes</v>
      </c>
    </row>
    <row r="235" spans="1:12" ht="25.5" x14ac:dyDescent="0.2">
      <c r="A235" s="4" t="s">
        <v>1396</v>
      </c>
      <c r="B235" s="35" t="s">
        <v>213</v>
      </c>
      <c r="C235" s="52">
        <v>3938.1219511999998</v>
      </c>
      <c r="D235" s="44" t="str">
        <f t="shared" si="37"/>
        <v>N/A</v>
      </c>
      <c r="E235" s="52">
        <v>1708.2586206999999</v>
      </c>
      <c r="F235" s="44" t="str">
        <f t="shared" si="38"/>
        <v>N/A</v>
      </c>
      <c r="G235" s="52">
        <v>3062.5641025999998</v>
      </c>
      <c r="H235" s="44" t="str">
        <f t="shared" si="39"/>
        <v>N/A</v>
      </c>
      <c r="I235" s="12">
        <v>-56.6</v>
      </c>
      <c r="J235" s="12">
        <v>79.28</v>
      </c>
      <c r="K235" s="45" t="s">
        <v>739</v>
      </c>
      <c r="L235" s="9" t="str">
        <f t="shared" si="40"/>
        <v>No</v>
      </c>
    </row>
    <row r="236" spans="1:12" x14ac:dyDescent="0.2">
      <c r="A236" s="4" t="s">
        <v>1397</v>
      </c>
      <c r="B236" s="35" t="s">
        <v>213</v>
      </c>
      <c r="C236" s="44">
        <v>9.8024743428000001</v>
      </c>
      <c r="D236" s="44" t="str">
        <f t="shared" si="37"/>
        <v>N/A</v>
      </c>
      <c r="E236" s="44">
        <v>10.580944128000001</v>
      </c>
      <c r="F236" s="44" t="str">
        <f t="shared" si="38"/>
        <v>N/A</v>
      </c>
      <c r="G236" s="44">
        <v>11.303032715000001</v>
      </c>
      <c r="H236" s="44" t="str">
        <f t="shared" si="39"/>
        <v>N/A</v>
      </c>
      <c r="I236" s="12">
        <v>7.9420000000000002</v>
      </c>
      <c r="J236" s="12">
        <v>6.8239999999999998</v>
      </c>
      <c r="K236" s="45" t="s">
        <v>739</v>
      </c>
      <c r="L236" s="9" t="str">
        <f t="shared" si="40"/>
        <v>Yes</v>
      </c>
    </row>
    <row r="237" spans="1:12" x14ac:dyDescent="0.2">
      <c r="A237" s="4" t="s">
        <v>1398</v>
      </c>
      <c r="B237" s="35" t="s">
        <v>213</v>
      </c>
      <c r="C237" s="44">
        <v>11.154395533000001</v>
      </c>
      <c r="D237" s="44" t="str">
        <f t="shared" si="37"/>
        <v>N/A</v>
      </c>
      <c r="E237" s="44">
        <v>11.635019753</v>
      </c>
      <c r="F237" s="44" t="str">
        <f t="shared" si="38"/>
        <v>N/A</v>
      </c>
      <c r="G237" s="44">
        <v>12.093328952</v>
      </c>
      <c r="H237" s="44" t="str">
        <f t="shared" si="39"/>
        <v>N/A</v>
      </c>
      <c r="I237" s="12">
        <v>4.3090000000000002</v>
      </c>
      <c r="J237" s="12">
        <v>3.9390000000000001</v>
      </c>
      <c r="K237" s="45" t="s">
        <v>739</v>
      </c>
      <c r="L237" s="9" t="str">
        <f t="shared" si="40"/>
        <v>Yes</v>
      </c>
    </row>
    <row r="238" spans="1:12" x14ac:dyDescent="0.2">
      <c r="A238" s="59" t="s">
        <v>1399</v>
      </c>
      <c r="B238" s="35" t="s">
        <v>213</v>
      </c>
      <c r="C238" s="44">
        <v>22.362506610000001</v>
      </c>
      <c r="D238" s="44" t="str">
        <f t="shared" si="37"/>
        <v>N/A</v>
      </c>
      <c r="E238" s="44">
        <v>27.762110152999998</v>
      </c>
      <c r="F238" s="44" t="str">
        <f t="shared" si="38"/>
        <v>N/A</v>
      </c>
      <c r="G238" s="44">
        <v>29.745927239</v>
      </c>
      <c r="H238" s="44" t="str">
        <f t="shared" si="39"/>
        <v>N/A</v>
      </c>
      <c r="I238" s="12">
        <v>24.15</v>
      </c>
      <c r="J238" s="12">
        <v>7.1459999999999999</v>
      </c>
      <c r="K238" s="45" t="s">
        <v>739</v>
      </c>
      <c r="L238" s="9" t="str">
        <f t="shared" si="40"/>
        <v>Yes</v>
      </c>
    </row>
    <row r="239" spans="1:12" x14ac:dyDescent="0.2">
      <c r="A239" s="59" t="s">
        <v>1400</v>
      </c>
      <c r="B239" s="35" t="s">
        <v>213</v>
      </c>
      <c r="C239" s="44">
        <v>8.5750231757000002</v>
      </c>
      <c r="D239" s="44" t="str">
        <f t="shared" si="37"/>
        <v>N/A</v>
      </c>
      <c r="E239" s="44">
        <v>8.9778146381999999</v>
      </c>
      <c r="F239" s="44" t="str">
        <f t="shared" si="38"/>
        <v>N/A</v>
      </c>
      <c r="G239" s="44">
        <v>10.406148744999999</v>
      </c>
      <c r="H239" s="44" t="str">
        <f t="shared" si="39"/>
        <v>N/A</v>
      </c>
      <c r="I239" s="12">
        <v>4.6970000000000001</v>
      </c>
      <c r="J239" s="12">
        <v>15.91</v>
      </c>
      <c r="K239" s="45" t="s">
        <v>739</v>
      </c>
      <c r="L239" s="9" t="str">
        <f t="shared" si="40"/>
        <v>Yes</v>
      </c>
    </row>
    <row r="240" spans="1:12" x14ac:dyDescent="0.2">
      <c r="A240" s="59" t="s">
        <v>1401</v>
      </c>
      <c r="B240" s="35" t="s">
        <v>213</v>
      </c>
      <c r="C240" s="44">
        <v>0.21609655829999999</v>
      </c>
      <c r="D240" s="44" t="str">
        <f t="shared" si="37"/>
        <v>N/A</v>
      </c>
      <c r="E240" s="44">
        <v>0.30992839589999999</v>
      </c>
      <c r="F240" s="44" t="str">
        <f t="shared" si="38"/>
        <v>N/A</v>
      </c>
      <c r="G240" s="44">
        <v>0.20474590509999999</v>
      </c>
      <c r="H240" s="44" t="str">
        <f t="shared" si="39"/>
        <v>N/A</v>
      </c>
      <c r="I240" s="12">
        <v>43.42</v>
      </c>
      <c r="J240" s="12">
        <v>-33.9</v>
      </c>
      <c r="K240" s="45" t="s">
        <v>739</v>
      </c>
      <c r="L240" s="9" t="str">
        <f t="shared" si="40"/>
        <v>No</v>
      </c>
    </row>
    <row r="241" spans="1:12" ht="25.5" x14ac:dyDescent="0.2">
      <c r="A241" s="59" t="s">
        <v>1402</v>
      </c>
      <c r="B241" s="35" t="s">
        <v>213</v>
      </c>
      <c r="C241" s="52">
        <v>40084657</v>
      </c>
      <c r="D241" s="44" t="str">
        <f t="shared" si="37"/>
        <v>N/A</v>
      </c>
      <c r="E241" s="52">
        <v>42126452</v>
      </c>
      <c r="F241" s="44" t="str">
        <f t="shared" si="38"/>
        <v>N/A</v>
      </c>
      <c r="G241" s="52">
        <v>46111481</v>
      </c>
      <c r="H241" s="44" t="str">
        <f t="shared" si="39"/>
        <v>N/A</v>
      </c>
      <c r="I241" s="12">
        <v>5.0940000000000003</v>
      </c>
      <c r="J241" s="12">
        <v>9.4600000000000009</v>
      </c>
      <c r="K241" s="45" t="s">
        <v>739</v>
      </c>
      <c r="L241" s="9" t="str">
        <f t="shared" si="40"/>
        <v>Yes</v>
      </c>
    </row>
    <row r="242" spans="1:12" x14ac:dyDescent="0.2">
      <c r="A242" s="59" t="s">
        <v>1403</v>
      </c>
      <c r="B242" s="35" t="s">
        <v>213</v>
      </c>
      <c r="C242" s="50">
        <v>1072</v>
      </c>
      <c r="D242" s="44" t="str">
        <f t="shared" si="37"/>
        <v>N/A</v>
      </c>
      <c r="E242" s="50">
        <v>1101</v>
      </c>
      <c r="F242" s="44" t="str">
        <f t="shared" si="38"/>
        <v>N/A</v>
      </c>
      <c r="G242" s="50">
        <v>1125</v>
      </c>
      <c r="H242" s="44" t="str">
        <f t="shared" si="39"/>
        <v>N/A</v>
      </c>
      <c r="I242" s="12">
        <v>2.7050000000000001</v>
      </c>
      <c r="J242" s="12">
        <v>2.1800000000000002</v>
      </c>
      <c r="K242" s="45" t="s">
        <v>739</v>
      </c>
      <c r="L242" s="9" t="str">
        <f t="shared" si="40"/>
        <v>Yes</v>
      </c>
    </row>
    <row r="243" spans="1:12" ht="25.5" x14ac:dyDescent="0.2">
      <c r="A243" s="59" t="s">
        <v>1404</v>
      </c>
      <c r="B243" s="35" t="s">
        <v>213</v>
      </c>
      <c r="C243" s="52">
        <v>37392.403918000004</v>
      </c>
      <c r="D243" s="44" t="str">
        <f t="shared" si="37"/>
        <v>N/A</v>
      </c>
      <c r="E243" s="52">
        <v>38261.990917000003</v>
      </c>
      <c r="F243" s="44" t="str">
        <f t="shared" si="38"/>
        <v>N/A</v>
      </c>
      <c r="G243" s="52">
        <v>40987.983111000001</v>
      </c>
      <c r="H243" s="44" t="str">
        <f t="shared" si="39"/>
        <v>N/A</v>
      </c>
      <c r="I243" s="12">
        <v>2.3260000000000001</v>
      </c>
      <c r="J243" s="12">
        <v>7.125</v>
      </c>
      <c r="K243" s="45" t="s">
        <v>739</v>
      </c>
      <c r="L243" s="9" t="str">
        <f t="shared" si="40"/>
        <v>Yes</v>
      </c>
    </row>
    <row r="244" spans="1:12" ht="25.5" x14ac:dyDescent="0.2">
      <c r="A244" s="59" t="s">
        <v>1405</v>
      </c>
      <c r="B244" s="35" t="s">
        <v>213</v>
      </c>
      <c r="C244" s="52">
        <v>39121.014633999999</v>
      </c>
      <c r="D244" s="44" t="str">
        <f t="shared" si="37"/>
        <v>N/A</v>
      </c>
      <c r="E244" s="52">
        <v>37708.6</v>
      </c>
      <c r="F244" s="44" t="str">
        <f t="shared" si="38"/>
        <v>N/A</v>
      </c>
      <c r="G244" s="52">
        <v>35736.708075000002</v>
      </c>
      <c r="H244" s="44" t="str">
        <f t="shared" si="39"/>
        <v>N/A</v>
      </c>
      <c r="I244" s="12">
        <v>-3.61</v>
      </c>
      <c r="J244" s="12">
        <v>-5.23</v>
      </c>
      <c r="K244" s="45" t="s">
        <v>739</v>
      </c>
      <c r="L244" s="9" t="str">
        <f t="shared" si="40"/>
        <v>Yes</v>
      </c>
    </row>
    <row r="245" spans="1:12" ht="25.5" x14ac:dyDescent="0.2">
      <c r="A245" s="59" t="s">
        <v>1406</v>
      </c>
      <c r="B245" s="35" t="s">
        <v>213</v>
      </c>
      <c r="C245" s="52">
        <v>37031.245862999996</v>
      </c>
      <c r="D245" s="44" t="str">
        <f t="shared" si="37"/>
        <v>N/A</v>
      </c>
      <c r="E245" s="52">
        <v>38720.259681000003</v>
      </c>
      <c r="F245" s="44" t="str">
        <f t="shared" si="38"/>
        <v>N/A</v>
      </c>
      <c r="G245" s="52">
        <v>42138.423729000002</v>
      </c>
      <c r="H245" s="44" t="str">
        <f t="shared" si="39"/>
        <v>N/A</v>
      </c>
      <c r="I245" s="12">
        <v>4.5609999999999999</v>
      </c>
      <c r="J245" s="12">
        <v>8.8279999999999994</v>
      </c>
      <c r="K245" s="45" t="s">
        <v>739</v>
      </c>
      <c r="L245" s="9" t="str">
        <f t="shared" si="40"/>
        <v>Yes</v>
      </c>
    </row>
    <row r="246" spans="1:12" ht="25.5" x14ac:dyDescent="0.2">
      <c r="A246" s="59" t="s">
        <v>1407</v>
      </c>
      <c r="B246" s="35" t="s">
        <v>213</v>
      </c>
      <c r="C246" s="52">
        <v>31356.1</v>
      </c>
      <c r="D246" s="44" t="str">
        <f t="shared" si="37"/>
        <v>N/A</v>
      </c>
      <c r="E246" s="52">
        <v>16250.615384999999</v>
      </c>
      <c r="F246" s="44" t="str">
        <f t="shared" si="38"/>
        <v>N/A</v>
      </c>
      <c r="G246" s="52">
        <v>28959.95</v>
      </c>
      <c r="H246" s="44" t="str">
        <f t="shared" si="39"/>
        <v>N/A</v>
      </c>
      <c r="I246" s="12">
        <v>-48.2</v>
      </c>
      <c r="J246" s="12">
        <v>78.209999999999994</v>
      </c>
      <c r="K246" s="45" t="s">
        <v>739</v>
      </c>
      <c r="L246" s="9" t="str">
        <f t="shared" si="40"/>
        <v>No</v>
      </c>
    </row>
    <row r="247" spans="1:12" ht="25.5" x14ac:dyDescent="0.2">
      <c r="A247" s="59" t="s">
        <v>1408</v>
      </c>
      <c r="B247" s="35" t="s">
        <v>213</v>
      </c>
      <c r="C247" s="52">
        <v>109293</v>
      </c>
      <c r="D247" s="44" t="str">
        <f t="shared" si="37"/>
        <v>N/A</v>
      </c>
      <c r="E247" s="52" t="s">
        <v>1747</v>
      </c>
      <c r="F247" s="44" t="str">
        <f t="shared" si="38"/>
        <v>N/A</v>
      </c>
      <c r="G247" s="52" t="s">
        <v>1747</v>
      </c>
      <c r="H247" s="44" t="str">
        <f t="shared" si="39"/>
        <v>N/A</v>
      </c>
      <c r="I247" s="12" t="s">
        <v>1747</v>
      </c>
      <c r="J247" s="12" t="s">
        <v>1747</v>
      </c>
      <c r="K247" s="45" t="s">
        <v>739</v>
      </c>
      <c r="L247" s="9" t="str">
        <f t="shared" si="40"/>
        <v>N/A</v>
      </c>
    </row>
    <row r="248" spans="1:12" ht="25.5" x14ac:dyDescent="0.2">
      <c r="A248" s="59" t="s">
        <v>1409</v>
      </c>
      <c r="B248" s="35" t="s">
        <v>213</v>
      </c>
      <c r="C248" s="44">
        <v>1.8838745958000001</v>
      </c>
      <c r="D248" s="44" t="str">
        <f t="shared" si="37"/>
        <v>N/A</v>
      </c>
      <c r="E248" s="44">
        <v>2.0739931432000001</v>
      </c>
      <c r="F248" s="44" t="str">
        <f t="shared" si="38"/>
        <v>N/A</v>
      </c>
      <c r="G248" s="44">
        <v>2.2387168669999999</v>
      </c>
      <c r="H248" s="44" t="str">
        <f t="shared" si="39"/>
        <v>N/A</v>
      </c>
      <c r="I248" s="12">
        <v>10.09</v>
      </c>
      <c r="J248" s="12">
        <v>7.9420000000000002</v>
      </c>
      <c r="K248" s="45" t="s">
        <v>739</v>
      </c>
      <c r="L248" s="9" t="str">
        <f t="shared" si="40"/>
        <v>Yes</v>
      </c>
    </row>
    <row r="249" spans="1:12" ht="25.5" x14ac:dyDescent="0.2">
      <c r="A249" s="59" t="s">
        <v>1410</v>
      </c>
      <c r="B249" s="35" t="s">
        <v>213</v>
      </c>
      <c r="C249" s="44">
        <v>2.6619919490999999</v>
      </c>
      <c r="D249" s="44" t="str">
        <f t="shared" si="37"/>
        <v>N/A</v>
      </c>
      <c r="E249" s="44">
        <v>2.6761819804</v>
      </c>
      <c r="F249" s="44" t="str">
        <f t="shared" si="38"/>
        <v>N/A</v>
      </c>
      <c r="G249" s="44">
        <v>2.6454157081999998</v>
      </c>
      <c r="H249" s="44" t="str">
        <f t="shared" si="39"/>
        <v>N/A</v>
      </c>
      <c r="I249" s="12">
        <v>0.53310000000000002</v>
      </c>
      <c r="J249" s="12">
        <v>-1.1499999999999999</v>
      </c>
      <c r="K249" s="45" t="s">
        <v>739</v>
      </c>
      <c r="L249" s="9" t="str">
        <f t="shared" si="40"/>
        <v>Yes</v>
      </c>
    </row>
    <row r="250" spans="1:12" ht="25.5" x14ac:dyDescent="0.2">
      <c r="A250" s="59" t="s">
        <v>1411</v>
      </c>
      <c r="B250" s="35" t="s">
        <v>213</v>
      </c>
      <c r="C250" s="44">
        <v>5.5922792172999998</v>
      </c>
      <c r="D250" s="44" t="str">
        <f t="shared" si="37"/>
        <v>N/A</v>
      </c>
      <c r="E250" s="44">
        <v>7.2826808227999997</v>
      </c>
      <c r="F250" s="44" t="str">
        <f t="shared" si="38"/>
        <v>N/A</v>
      </c>
      <c r="G250" s="44">
        <v>7.9682620072999999</v>
      </c>
      <c r="H250" s="44" t="str">
        <f t="shared" si="39"/>
        <v>N/A</v>
      </c>
      <c r="I250" s="12">
        <v>30.23</v>
      </c>
      <c r="J250" s="12">
        <v>9.4139999999999997</v>
      </c>
      <c r="K250" s="45" t="s">
        <v>739</v>
      </c>
      <c r="L250" s="9" t="str">
        <f t="shared" si="40"/>
        <v>Yes</v>
      </c>
    </row>
    <row r="251" spans="1:12" ht="25.5" x14ac:dyDescent="0.2">
      <c r="A251" s="59" t="s">
        <v>1412</v>
      </c>
      <c r="B251" s="35" t="s">
        <v>213</v>
      </c>
      <c r="C251" s="44">
        <v>0.1324327904</v>
      </c>
      <c r="D251" s="44" t="str">
        <f t="shared" si="37"/>
        <v>N/A</v>
      </c>
      <c r="E251" s="44">
        <v>8.9847259700000001E-2</v>
      </c>
      <c r="F251" s="44" t="str">
        <f t="shared" si="38"/>
        <v>N/A</v>
      </c>
      <c r="G251" s="44">
        <v>0.1507045437</v>
      </c>
      <c r="H251" s="44" t="str">
        <f t="shared" si="39"/>
        <v>N/A</v>
      </c>
      <c r="I251" s="12">
        <v>-32.200000000000003</v>
      </c>
      <c r="J251" s="12">
        <v>67.73</v>
      </c>
      <c r="K251" s="45" t="s">
        <v>739</v>
      </c>
      <c r="L251" s="9" t="str">
        <f t="shared" si="40"/>
        <v>No</v>
      </c>
    </row>
    <row r="252" spans="1:12" ht="25.5" x14ac:dyDescent="0.2">
      <c r="A252" s="59" t="s">
        <v>1413</v>
      </c>
      <c r="B252" s="35" t="s">
        <v>213</v>
      </c>
      <c r="C252" s="44">
        <v>5.2706478000000001E-3</v>
      </c>
      <c r="D252" s="44" t="str">
        <f t="shared" si="37"/>
        <v>N/A</v>
      </c>
      <c r="E252" s="44">
        <v>0</v>
      </c>
      <c r="F252" s="44" t="str">
        <f t="shared" si="38"/>
        <v>N/A</v>
      </c>
      <c r="G252" s="44">
        <v>0</v>
      </c>
      <c r="H252" s="44" t="str">
        <f t="shared" si="39"/>
        <v>N/A</v>
      </c>
      <c r="I252" s="12">
        <v>-100</v>
      </c>
      <c r="J252" s="12" t="s">
        <v>1747</v>
      </c>
      <c r="K252" s="45" t="s">
        <v>739</v>
      </c>
      <c r="L252" s="9" t="str">
        <f t="shared" si="40"/>
        <v>N/A</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78736</v>
      </c>
      <c r="D6" s="44" t="str">
        <f t="shared" ref="D6:D37" si="0">IF($B6="N/A","N/A",IF(C6&gt;10,"No",IF(C6&lt;-10,"No","Yes")))</f>
        <v>N/A</v>
      </c>
      <c r="E6" s="36">
        <v>81251</v>
      </c>
      <c r="F6" s="44" t="str">
        <f t="shared" ref="F6:F37" si="1">IF($B6="N/A","N/A",IF(E6&gt;10,"No",IF(E6&lt;-10,"No","Yes")))</f>
        <v>N/A</v>
      </c>
      <c r="G6" s="36">
        <v>84552</v>
      </c>
      <c r="H6" s="44" t="str">
        <f t="shared" ref="H6:H37" si="2">IF($B6="N/A","N/A",IF(G6&gt;10,"No",IF(G6&lt;-10,"No","Yes")))</f>
        <v>N/A</v>
      </c>
      <c r="I6" s="12">
        <v>3.194</v>
      </c>
      <c r="J6" s="12">
        <v>4.0629999999999997</v>
      </c>
      <c r="K6" s="45" t="s">
        <v>739</v>
      </c>
      <c r="L6" s="9" t="str">
        <f t="shared" ref="L6:L39" si="3">IF(J6="Div by 0", "N/A", IF(K6="N/A","N/A", IF(J6&gt;VALUE(MID(K6,1,2)), "No", IF(J6&lt;-1*VALUE(MID(K6,1,2)), "No", "Yes"))))</f>
        <v>Yes</v>
      </c>
    </row>
    <row r="7" spans="1:12" x14ac:dyDescent="0.2">
      <c r="A7" s="46" t="s">
        <v>6</v>
      </c>
      <c r="B7" s="35" t="s">
        <v>213</v>
      </c>
      <c r="C7" s="36">
        <v>71771</v>
      </c>
      <c r="D7" s="44" t="str">
        <f t="shared" si="0"/>
        <v>N/A</v>
      </c>
      <c r="E7" s="36">
        <v>73973</v>
      </c>
      <c r="F7" s="44" t="str">
        <f t="shared" si="1"/>
        <v>N/A</v>
      </c>
      <c r="G7" s="36">
        <v>77255</v>
      </c>
      <c r="H7" s="44" t="str">
        <f t="shared" si="2"/>
        <v>N/A</v>
      </c>
      <c r="I7" s="12">
        <v>3.0680000000000001</v>
      </c>
      <c r="J7" s="12">
        <v>4.4370000000000003</v>
      </c>
      <c r="K7" s="45" t="s">
        <v>739</v>
      </c>
      <c r="L7" s="9" t="str">
        <f t="shared" si="3"/>
        <v>Yes</v>
      </c>
    </row>
    <row r="8" spans="1:12" x14ac:dyDescent="0.2">
      <c r="A8" s="46" t="s">
        <v>360</v>
      </c>
      <c r="B8" s="35" t="s">
        <v>213</v>
      </c>
      <c r="C8" s="8">
        <v>91.153982929999998</v>
      </c>
      <c r="D8" s="44" t="str">
        <f t="shared" si="0"/>
        <v>N/A</v>
      </c>
      <c r="E8" s="8">
        <v>91.042571784000003</v>
      </c>
      <c r="F8" s="44" t="str">
        <f t="shared" si="1"/>
        <v>N/A</v>
      </c>
      <c r="G8" s="8">
        <v>91.369807929000004</v>
      </c>
      <c r="H8" s="44" t="str">
        <f t="shared" si="2"/>
        <v>N/A</v>
      </c>
      <c r="I8" s="12">
        <v>-0.122</v>
      </c>
      <c r="J8" s="12">
        <v>0.3594</v>
      </c>
      <c r="K8" s="45" t="s">
        <v>739</v>
      </c>
      <c r="L8" s="9" t="str">
        <f t="shared" si="3"/>
        <v>Yes</v>
      </c>
    </row>
    <row r="9" spans="1:12" x14ac:dyDescent="0.2">
      <c r="A9" s="4" t="s">
        <v>88</v>
      </c>
      <c r="B9" s="48" t="s">
        <v>213</v>
      </c>
      <c r="C9" s="1">
        <v>70199.100000000006</v>
      </c>
      <c r="D9" s="11" t="str">
        <f t="shared" si="0"/>
        <v>N/A</v>
      </c>
      <c r="E9" s="1">
        <v>72096.5</v>
      </c>
      <c r="F9" s="11" t="str">
        <f t="shared" si="1"/>
        <v>N/A</v>
      </c>
      <c r="G9" s="1">
        <v>75502.350000000006</v>
      </c>
      <c r="H9" s="11" t="str">
        <f t="shared" si="2"/>
        <v>N/A</v>
      </c>
      <c r="I9" s="12">
        <v>2.7029999999999998</v>
      </c>
      <c r="J9" s="12">
        <v>4.7240000000000002</v>
      </c>
      <c r="K9" s="48" t="s">
        <v>739</v>
      </c>
      <c r="L9" s="9" t="str">
        <f t="shared" si="3"/>
        <v>Yes</v>
      </c>
    </row>
    <row r="10" spans="1:12" x14ac:dyDescent="0.2">
      <c r="A10" s="4" t="s">
        <v>1414</v>
      </c>
      <c r="B10" s="35" t="s">
        <v>213</v>
      </c>
      <c r="C10" s="8">
        <v>1.4237451737</v>
      </c>
      <c r="D10" s="44" t="str">
        <f t="shared" si="0"/>
        <v>N/A</v>
      </c>
      <c r="E10" s="8">
        <v>1.3082915903000001</v>
      </c>
      <c r="F10" s="44" t="str">
        <f t="shared" si="1"/>
        <v>N/A</v>
      </c>
      <c r="G10" s="8">
        <v>1.3553789383999999</v>
      </c>
      <c r="H10" s="44" t="str">
        <f t="shared" si="2"/>
        <v>N/A</v>
      </c>
      <c r="I10" s="12">
        <v>-8.11</v>
      </c>
      <c r="J10" s="12">
        <v>3.5990000000000002</v>
      </c>
      <c r="K10" s="45" t="s">
        <v>739</v>
      </c>
      <c r="L10" s="9" t="str">
        <f t="shared" si="3"/>
        <v>Yes</v>
      </c>
    </row>
    <row r="11" spans="1:12" x14ac:dyDescent="0.2">
      <c r="A11" s="4" t="s">
        <v>1415</v>
      </c>
      <c r="B11" s="35" t="s">
        <v>213</v>
      </c>
      <c r="C11" s="8">
        <v>1.4466063808</v>
      </c>
      <c r="D11" s="44" t="str">
        <f t="shared" si="0"/>
        <v>N/A</v>
      </c>
      <c r="E11" s="8">
        <v>1.542134866</v>
      </c>
      <c r="F11" s="44" t="str">
        <f t="shared" si="1"/>
        <v>N/A</v>
      </c>
      <c r="G11" s="8">
        <v>1.2501182704</v>
      </c>
      <c r="H11" s="44" t="str">
        <f t="shared" si="2"/>
        <v>N/A</v>
      </c>
      <c r="I11" s="12">
        <v>6.6040000000000001</v>
      </c>
      <c r="J11" s="12">
        <v>-18.899999999999999</v>
      </c>
      <c r="K11" s="45" t="s">
        <v>739</v>
      </c>
      <c r="L11" s="9" t="str">
        <f t="shared" si="3"/>
        <v>Yes</v>
      </c>
    </row>
    <row r="12" spans="1:12" x14ac:dyDescent="0.2">
      <c r="A12" s="4" t="s">
        <v>1416</v>
      </c>
      <c r="B12" s="35" t="s">
        <v>213</v>
      </c>
      <c r="C12" s="8">
        <v>70.034037796999996</v>
      </c>
      <c r="D12" s="44" t="str">
        <f t="shared" si="0"/>
        <v>N/A</v>
      </c>
      <c r="E12" s="8">
        <v>70.637899841000007</v>
      </c>
      <c r="F12" s="44" t="str">
        <f t="shared" si="1"/>
        <v>N/A</v>
      </c>
      <c r="G12" s="8">
        <v>71.793689091000005</v>
      </c>
      <c r="H12" s="44" t="str">
        <f t="shared" si="2"/>
        <v>N/A</v>
      </c>
      <c r="I12" s="12">
        <v>0.86219999999999997</v>
      </c>
      <c r="J12" s="12">
        <v>1.6359999999999999</v>
      </c>
      <c r="K12" s="45" t="s">
        <v>739</v>
      </c>
      <c r="L12" s="9" t="str">
        <f t="shared" si="3"/>
        <v>Yes</v>
      </c>
    </row>
    <row r="13" spans="1:12" x14ac:dyDescent="0.2">
      <c r="A13" s="4" t="s">
        <v>1417</v>
      </c>
      <c r="B13" s="35" t="s">
        <v>213</v>
      </c>
      <c r="C13" s="8">
        <v>0.7175878886</v>
      </c>
      <c r="D13" s="44" t="str">
        <f t="shared" si="0"/>
        <v>N/A</v>
      </c>
      <c r="E13" s="8">
        <v>0.76552903959999996</v>
      </c>
      <c r="F13" s="44" t="str">
        <f t="shared" si="1"/>
        <v>N/A</v>
      </c>
      <c r="G13" s="8">
        <v>0.71317059319999998</v>
      </c>
      <c r="H13" s="44" t="str">
        <f t="shared" si="2"/>
        <v>N/A</v>
      </c>
      <c r="I13" s="12">
        <v>6.681</v>
      </c>
      <c r="J13" s="12">
        <v>-6.84</v>
      </c>
      <c r="K13" s="45" t="s">
        <v>739</v>
      </c>
      <c r="L13" s="9" t="str">
        <f t="shared" si="3"/>
        <v>Yes</v>
      </c>
    </row>
    <row r="14" spans="1:12" x14ac:dyDescent="0.2">
      <c r="A14" s="4" t="s">
        <v>1418</v>
      </c>
      <c r="B14" s="35" t="s">
        <v>213</v>
      </c>
      <c r="C14" s="8">
        <v>0</v>
      </c>
      <c r="D14" s="44" t="str">
        <f t="shared" si="0"/>
        <v>N/A</v>
      </c>
      <c r="E14" s="8">
        <v>0</v>
      </c>
      <c r="F14" s="44" t="str">
        <f t="shared" si="1"/>
        <v>N/A</v>
      </c>
      <c r="G14" s="8">
        <v>0</v>
      </c>
      <c r="H14" s="44" t="str">
        <f t="shared" si="2"/>
        <v>N/A</v>
      </c>
      <c r="I14" s="12" t="s">
        <v>1747</v>
      </c>
      <c r="J14" s="12" t="s">
        <v>1747</v>
      </c>
      <c r="K14" s="45" t="s">
        <v>739</v>
      </c>
      <c r="L14" s="9" t="str">
        <f t="shared" si="3"/>
        <v>N/A</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0.37975005080000002</v>
      </c>
      <c r="D16" s="44" t="str">
        <f t="shared" si="0"/>
        <v>N/A</v>
      </c>
      <c r="E16" s="8">
        <v>0.36676471669999999</v>
      </c>
      <c r="F16" s="44" t="str">
        <f t="shared" si="1"/>
        <v>N/A</v>
      </c>
      <c r="G16" s="8">
        <v>0.37846532309999997</v>
      </c>
      <c r="H16" s="44" t="str">
        <f t="shared" si="2"/>
        <v>N/A</v>
      </c>
      <c r="I16" s="12">
        <v>-3.42</v>
      </c>
      <c r="J16" s="12">
        <v>3.19</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25.998272708999998</v>
      </c>
      <c r="D18" s="44" t="str">
        <f t="shared" si="0"/>
        <v>N/A</v>
      </c>
      <c r="E18" s="8">
        <v>25.379379946</v>
      </c>
      <c r="F18" s="44" t="str">
        <f t="shared" si="1"/>
        <v>N/A</v>
      </c>
      <c r="G18" s="8">
        <v>24.505629672000001</v>
      </c>
      <c r="H18" s="44" t="str">
        <f t="shared" si="2"/>
        <v>N/A</v>
      </c>
      <c r="I18" s="12">
        <v>-2.38</v>
      </c>
      <c r="J18" s="12">
        <v>-3.44</v>
      </c>
      <c r="K18" s="45" t="s">
        <v>739</v>
      </c>
      <c r="L18" s="9" t="str">
        <f t="shared" si="3"/>
        <v>Yes</v>
      </c>
    </row>
    <row r="19" spans="1:12" x14ac:dyDescent="0.2">
      <c r="A19" s="4" t="s">
        <v>1423</v>
      </c>
      <c r="B19" s="35" t="s">
        <v>213</v>
      </c>
      <c r="C19" s="8">
        <v>0</v>
      </c>
      <c r="D19" s="44" t="str">
        <f t="shared" si="0"/>
        <v>N/A</v>
      </c>
      <c r="E19" s="8">
        <v>0</v>
      </c>
      <c r="F19" s="44" t="str">
        <f t="shared" si="1"/>
        <v>N/A</v>
      </c>
      <c r="G19" s="8">
        <v>3.5481124000000001E-3</v>
      </c>
      <c r="H19" s="44" t="str">
        <f t="shared" si="2"/>
        <v>N/A</v>
      </c>
      <c r="I19" s="12" t="s">
        <v>1747</v>
      </c>
      <c r="J19" s="12" t="s">
        <v>1747</v>
      </c>
      <c r="K19" s="45" t="s">
        <v>739</v>
      </c>
      <c r="L19" s="9" t="str">
        <f t="shared" si="3"/>
        <v>N/A</v>
      </c>
    </row>
    <row r="20" spans="1:12" x14ac:dyDescent="0.2">
      <c r="A20" s="2" t="s">
        <v>975</v>
      </c>
      <c r="B20" s="35" t="s">
        <v>213</v>
      </c>
      <c r="C20" s="8">
        <v>97.456055680000006</v>
      </c>
      <c r="D20" s="44" t="str">
        <f t="shared" si="0"/>
        <v>N/A</v>
      </c>
      <c r="E20" s="8">
        <v>97.325571378000006</v>
      </c>
      <c r="F20" s="44" t="str">
        <f t="shared" si="1"/>
        <v>N/A</v>
      </c>
      <c r="G20" s="8">
        <v>97.654697701000003</v>
      </c>
      <c r="H20" s="44" t="str">
        <f t="shared" si="2"/>
        <v>N/A</v>
      </c>
      <c r="I20" s="12">
        <v>-0.13400000000000001</v>
      </c>
      <c r="J20" s="12">
        <v>0.3382</v>
      </c>
      <c r="K20" s="45" t="s">
        <v>739</v>
      </c>
      <c r="L20" s="9" t="str">
        <f t="shared" si="3"/>
        <v>Yes</v>
      </c>
    </row>
    <row r="21" spans="1:12" x14ac:dyDescent="0.2">
      <c r="A21" s="2" t="s">
        <v>976</v>
      </c>
      <c r="B21" s="35" t="s">
        <v>213</v>
      </c>
      <c r="C21" s="8">
        <v>2.5439443203000001</v>
      </c>
      <c r="D21" s="44" t="str">
        <f t="shared" si="0"/>
        <v>N/A</v>
      </c>
      <c r="E21" s="8">
        <v>2.6744286223999998</v>
      </c>
      <c r="F21" s="44" t="str">
        <f t="shared" si="1"/>
        <v>N/A</v>
      </c>
      <c r="G21" s="8">
        <v>2.3417541867999998</v>
      </c>
      <c r="H21" s="44" t="str">
        <f t="shared" si="2"/>
        <v>N/A</v>
      </c>
      <c r="I21" s="12">
        <v>5.1289999999999996</v>
      </c>
      <c r="J21" s="12">
        <v>-12.4</v>
      </c>
      <c r="K21" s="45" t="s">
        <v>739</v>
      </c>
      <c r="L21" s="9" t="str">
        <f t="shared" si="3"/>
        <v>Yes</v>
      </c>
    </row>
    <row r="22" spans="1:12" x14ac:dyDescent="0.2">
      <c r="A22" s="3" t="s">
        <v>1730</v>
      </c>
      <c r="B22" s="35" t="s">
        <v>213</v>
      </c>
      <c r="C22" s="36">
        <v>45392</v>
      </c>
      <c r="D22" s="44" t="str">
        <f t="shared" si="0"/>
        <v>N/A</v>
      </c>
      <c r="E22" s="36">
        <v>45805</v>
      </c>
      <c r="F22" s="44" t="str">
        <f t="shared" si="1"/>
        <v>N/A</v>
      </c>
      <c r="G22" s="36">
        <v>47674</v>
      </c>
      <c r="H22" s="44" t="str">
        <f t="shared" si="2"/>
        <v>N/A</v>
      </c>
      <c r="I22" s="12">
        <v>0.90990000000000004</v>
      </c>
      <c r="J22" s="12">
        <v>4.08</v>
      </c>
      <c r="K22" s="45" t="s">
        <v>739</v>
      </c>
      <c r="L22" s="9" t="str">
        <f t="shared" si="3"/>
        <v>Yes</v>
      </c>
    </row>
    <row r="23" spans="1:12" x14ac:dyDescent="0.2">
      <c r="A23" s="3" t="s">
        <v>991</v>
      </c>
      <c r="B23" s="35" t="s">
        <v>213</v>
      </c>
      <c r="C23" s="36">
        <v>23386</v>
      </c>
      <c r="D23" s="44" t="str">
        <f t="shared" si="0"/>
        <v>N/A</v>
      </c>
      <c r="E23" s="36">
        <v>23076</v>
      </c>
      <c r="F23" s="44" t="str">
        <f t="shared" si="1"/>
        <v>N/A</v>
      </c>
      <c r="G23" s="36">
        <v>24160</v>
      </c>
      <c r="H23" s="44" t="str">
        <f t="shared" si="2"/>
        <v>N/A</v>
      </c>
      <c r="I23" s="12">
        <v>-1.33</v>
      </c>
      <c r="J23" s="12">
        <v>4.6980000000000004</v>
      </c>
      <c r="K23" s="45" t="s">
        <v>739</v>
      </c>
      <c r="L23" s="9" t="str">
        <f t="shared" si="3"/>
        <v>Yes</v>
      </c>
    </row>
    <row r="24" spans="1:12" x14ac:dyDescent="0.2">
      <c r="A24" s="3" t="s">
        <v>992</v>
      </c>
      <c r="B24" s="35" t="s">
        <v>213</v>
      </c>
      <c r="C24" s="36">
        <v>19024</v>
      </c>
      <c r="D24" s="44" t="str">
        <f t="shared" si="0"/>
        <v>N/A</v>
      </c>
      <c r="E24" s="36">
        <v>19677</v>
      </c>
      <c r="F24" s="44" t="str">
        <f t="shared" si="1"/>
        <v>N/A</v>
      </c>
      <c r="G24" s="36">
        <v>20370</v>
      </c>
      <c r="H24" s="44" t="str">
        <f t="shared" si="2"/>
        <v>N/A</v>
      </c>
      <c r="I24" s="12">
        <v>3.4329999999999998</v>
      </c>
      <c r="J24" s="12">
        <v>3.5219999999999998</v>
      </c>
      <c r="K24" s="45" t="s">
        <v>739</v>
      </c>
      <c r="L24" s="9" t="str">
        <f t="shared" si="3"/>
        <v>Yes</v>
      </c>
    </row>
    <row r="25" spans="1:12" x14ac:dyDescent="0.2">
      <c r="A25" s="3" t="s">
        <v>993</v>
      </c>
      <c r="B25" s="35" t="s">
        <v>213</v>
      </c>
      <c r="C25" s="36">
        <v>909</v>
      </c>
      <c r="D25" s="44" t="str">
        <f t="shared" si="0"/>
        <v>N/A</v>
      </c>
      <c r="E25" s="36">
        <v>808</v>
      </c>
      <c r="F25" s="44" t="str">
        <f t="shared" si="1"/>
        <v>N/A</v>
      </c>
      <c r="G25" s="36">
        <v>724</v>
      </c>
      <c r="H25" s="44" t="str">
        <f t="shared" si="2"/>
        <v>N/A</v>
      </c>
      <c r="I25" s="12">
        <v>-11.1</v>
      </c>
      <c r="J25" s="12">
        <v>-10.4</v>
      </c>
      <c r="K25" s="45" t="s">
        <v>739</v>
      </c>
      <c r="L25" s="9" t="str">
        <f t="shared" si="3"/>
        <v>Yes</v>
      </c>
    </row>
    <row r="26" spans="1:12" x14ac:dyDescent="0.2">
      <c r="A26" s="3" t="s">
        <v>994</v>
      </c>
      <c r="B26" s="35" t="s">
        <v>213</v>
      </c>
      <c r="C26" s="36">
        <v>2073</v>
      </c>
      <c r="D26" s="44" t="str">
        <f t="shared" si="0"/>
        <v>N/A</v>
      </c>
      <c r="E26" s="36">
        <v>2244</v>
      </c>
      <c r="F26" s="44" t="str">
        <f t="shared" si="1"/>
        <v>N/A</v>
      </c>
      <c r="G26" s="36">
        <v>2417</v>
      </c>
      <c r="H26" s="44" t="str">
        <f t="shared" si="2"/>
        <v>N/A</v>
      </c>
      <c r="I26" s="12">
        <v>8.2490000000000006</v>
      </c>
      <c r="J26" s="12">
        <v>7.7089999999999996</v>
      </c>
      <c r="K26" s="45" t="s">
        <v>739</v>
      </c>
      <c r="L26" s="9" t="str">
        <f t="shared" si="3"/>
        <v>Yes</v>
      </c>
    </row>
    <row r="27" spans="1:12" x14ac:dyDescent="0.2">
      <c r="A27" s="3" t="s">
        <v>995</v>
      </c>
      <c r="B27" s="35" t="s">
        <v>213</v>
      </c>
      <c r="C27" s="36">
        <v>0</v>
      </c>
      <c r="D27" s="44" t="str">
        <f t="shared" si="0"/>
        <v>N/A</v>
      </c>
      <c r="E27" s="36">
        <v>0</v>
      </c>
      <c r="F27" s="44" t="str">
        <f t="shared" si="1"/>
        <v>N/A</v>
      </c>
      <c r="G27" s="36">
        <v>11</v>
      </c>
      <c r="H27" s="44" t="str">
        <f t="shared" si="2"/>
        <v>N/A</v>
      </c>
      <c r="I27" s="12" t="s">
        <v>1747</v>
      </c>
      <c r="J27" s="12" t="s">
        <v>1747</v>
      </c>
      <c r="K27" s="45" t="s">
        <v>739</v>
      </c>
      <c r="L27" s="9" t="str">
        <f t="shared" si="3"/>
        <v>N/A</v>
      </c>
    </row>
    <row r="28" spans="1:12" x14ac:dyDescent="0.2">
      <c r="A28" s="3" t="s">
        <v>103</v>
      </c>
      <c r="B28" s="35" t="s">
        <v>213</v>
      </c>
      <c r="C28" s="36">
        <v>29953</v>
      </c>
      <c r="D28" s="44" t="str">
        <f t="shared" si="0"/>
        <v>N/A</v>
      </c>
      <c r="E28" s="36">
        <v>30980</v>
      </c>
      <c r="F28" s="44" t="str">
        <f t="shared" si="1"/>
        <v>N/A</v>
      </c>
      <c r="G28" s="36">
        <v>31425</v>
      </c>
      <c r="H28" s="44" t="str">
        <f t="shared" si="2"/>
        <v>N/A</v>
      </c>
      <c r="I28" s="12">
        <v>3.4289999999999998</v>
      </c>
      <c r="J28" s="12">
        <v>1.4359999999999999</v>
      </c>
      <c r="K28" s="45" t="s">
        <v>739</v>
      </c>
      <c r="L28" s="9" t="str">
        <f t="shared" si="3"/>
        <v>Yes</v>
      </c>
    </row>
    <row r="29" spans="1:12" x14ac:dyDescent="0.2">
      <c r="A29" s="3" t="s">
        <v>996</v>
      </c>
      <c r="B29" s="35" t="s">
        <v>213</v>
      </c>
      <c r="C29" s="36">
        <v>21967</v>
      </c>
      <c r="D29" s="44" t="str">
        <f t="shared" si="0"/>
        <v>N/A</v>
      </c>
      <c r="E29" s="36">
        <v>21810</v>
      </c>
      <c r="F29" s="44" t="str">
        <f t="shared" si="1"/>
        <v>N/A</v>
      </c>
      <c r="G29" s="36">
        <v>22221</v>
      </c>
      <c r="H29" s="44" t="str">
        <f t="shared" si="2"/>
        <v>N/A</v>
      </c>
      <c r="I29" s="12">
        <v>-0.71499999999999997</v>
      </c>
      <c r="J29" s="12">
        <v>1.8839999999999999</v>
      </c>
      <c r="K29" s="45" t="s">
        <v>739</v>
      </c>
      <c r="L29" s="9" t="str">
        <f t="shared" si="3"/>
        <v>Yes</v>
      </c>
    </row>
    <row r="30" spans="1:12" x14ac:dyDescent="0.2">
      <c r="A30" s="3" t="s">
        <v>997</v>
      </c>
      <c r="B30" s="35" t="s">
        <v>213</v>
      </c>
      <c r="C30" s="36">
        <v>3895</v>
      </c>
      <c r="D30" s="44" t="str">
        <f t="shared" si="0"/>
        <v>N/A</v>
      </c>
      <c r="E30" s="36">
        <v>4426</v>
      </c>
      <c r="F30" s="44" t="str">
        <f t="shared" si="1"/>
        <v>N/A</v>
      </c>
      <c r="G30" s="36">
        <v>4403</v>
      </c>
      <c r="H30" s="44" t="str">
        <f t="shared" si="2"/>
        <v>N/A</v>
      </c>
      <c r="I30" s="12">
        <v>13.63</v>
      </c>
      <c r="J30" s="12">
        <v>-0.52</v>
      </c>
      <c r="K30" s="45" t="s">
        <v>739</v>
      </c>
      <c r="L30" s="9" t="str">
        <f t="shared" si="3"/>
        <v>Yes</v>
      </c>
    </row>
    <row r="31" spans="1:12" x14ac:dyDescent="0.2">
      <c r="A31" s="3" t="s">
        <v>998</v>
      </c>
      <c r="B31" s="35" t="s">
        <v>213</v>
      </c>
      <c r="C31" s="36">
        <v>1139</v>
      </c>
      <c r="D31" s="44" t="str">
        <f t="shared" si="0"/>
        <v>N/A</v>
      </c>
      <c r="E31" s="36">
        <v>1334</v>
      </c>
      <c r="F31" s="44" t="str">
        <f t="shared" si="1"/>
        <v>N/A</v>
      </c>
      <c r="G31" s="36">
        <v>1221</v>
      </c>
      <c r="H31" s="44" t="str">
        <f t="shared" si="2"/>
        <v>N/A</v>
      </c>
      <c r="I31" s="12">
        <v>17.12</v>
      </c>
      <c r="J31" s="12">
        <v>-8.4700000000000006</v>
      </c>
      <c r="K31" s="45" t="s">
        <v>739</v>
      </c>
      <c r="L31" s="9" t="str">
        <f t="shared" si="3"/>
        <v>Yes</v>
      </c>
    </row>
    <row r="32" spans="1:12" x14ac:dyDescent="0.2">
      <c r="A32" s="3" t="s">
        <v>999</v>
      </c>
      <c r="B32" s="35" t="s">
        <v>213</v>
      </c>
      <c r="C32" s="36">
        <v>2952</v>
      </c>
      <c r="D32" s="44" t="str">
        <f t="shared" si="0"/>
        <v>N/A</v>
      </c>
      <c r="E32" s="36">
        <v>3409</v>
      </c>
      <c r="F32" s="44" t="str">
        <f t="shared" si="1"/>
        <v>N/A</v>
      </c>
      <c r="G32" s="36">
        <v>3577</v>
      </c>
      <c r="H32" s="44" t="str">
        <f t="shared" si="2"/>
        <v>N/A</v>
      </c>
      <c r="I32" s="12">
        <v>15.48</v>
      </c>
      <c r="J32" s="12">
        <v>4.9279999999999999</v>
      </c>
      <c r="K32" s="45" t="s">
        <v>739</v>
      </c>
      <c r="L32" s="9" t="str">
        <f t="shared" si="3"/>
        <v>Yes</v>
      </c>
    </row>
    <row r="33" spans="1:12" x14ac:dyDescent="0.2">
      <c r="A33" s="3" t="s">
        <v>1000</v>
      </c>
      <c r="B33" s="35" t="s">
        <v>213</v>
      </c>
      <c r="C33" s="36">
        <v>0</v>
      </c>
      <c r="D33" s="44" t="str">
        <f t="shared" si="0"/>
        <v>N/A</v>
      </c>
      <c r="E33" s="36">
        <v>11</v>
      </c>
      <c r="F33" s="44" t="str">
        <f t="shared" si="1"/>
        <v>N/A</v>
      </c>
      <c r="G33" s="36">
        <v>11</v>
      </c>
      <c r="H33" s="44" t="str">
        <f t="shared" si="2"/>
        <v>N/A</v>
      </c>
      <c r="I33" s="12" t="s">
        <v>1747</v>
      </c>
      <c r="J33" s="12">
        <v>200</v>
      </c>
      <c r="K33" s="45" t="s">
        <v>739</v>
      </c>
      <c r="L33" s="9" t="str">
        <f t="shared" si="3"/>
        <v>No</v>
      </c>
    </row>
    <row r="34" spans="1:12" x14ac:dyDescent="0.2">
      <c r="A34" s="46" t="s">
        <v>84</v>
      </c>
      <c r="B34" s="35" t="s">
        <v>213</v>
      </c>
      <c r="C34" s="47">
        <v>1729296307</v>
      </c>
      <c r="D34" s="44" t="str">
        <f t="shared" si="0"/>
        <v>N/A</v>
      </c>
      <c r="E34" s="47">
        <v>1794286718</v>
      </c>
      <c r="F34" s="44" t="str">
        <f t="shared" si="1"/>
        <v>N/A</v>
      </c>
      <c r="G34" s="47">
        <v>1893895501</v>
      </c>
      <c r="H34" s="44" t="str">
        <f t="shared" si="2"/>
        <v>N/A</v>
      </c>
      <c r="I34" s="12">
        <v>3.758</v>
      </c>
      <c r="J34" s="12">
        <v>5.5510000000000002</v>
      </c>
      <c r="K34" s="45" t="s">
        <v>739</v>
      </c>
      <c r="L34" s="9" t="str">
        <f t="shared" si="3"/>
        <v>Yes</v>
      </c>
    </row>
    <row r="35" spans="1:12" x14ac:dyDescent="0.2">
      <c r="A35" s="46" t="s">
        <v>1424</v>
      </c>
      <c r="B35" s="35" t="s">
        <v>213</v>
      </c>
      <c r="C35" s="47">
        <v>21963.222757</v>
      </c>
      <c r="D35" s="44" t="str">
        <f t="shared" si="0"/>
        <v>N/A</v>
      </c>
      <c r="E35" s="47">
        <v>22083.257043000001</v>
      </c>
      <c r="F35" s="44" t="str">
        <f t="shared" si="1"/>
        <v>N/A</v>
      </c>
      <c r="G35" s="47">
        <v>22399.180398</v>
      </c>
      <c r="H35" s="44" t="str">
        <f t="shared" si="2"/>
        <v>N/A</v>
      </c>
      <c r="I35" s="12">
        <v>0.54649999999999999</v>
      </c>
      <c r="J35" s="12">
        <v>1.431</v>
      </c>
      <c r="K35" s="45" t="s">
        <v>739</v>
      </c>
      <c r="L35" s="9" t="str">
        <f t="shared" si="3"/>
        <v>Yes</v>
      </c>
    </row>
    <row r="36" spans="1:12" x14ac:dyDescent="0.2">
      <c r="A36" s="46" t="s">
        <v>1425</v>
      </c>
      <c r="B36" s="35" t="s">
        <v>213</v>
      </c>
      <c r="C36" s="47">
        <v>24094.638600999999</v>
      </c>
      <c r="D36" s="44" t="str">
        <f t="shared" si="0"/>
        <v>N/A</v>
      </c>
      <c r="E36" s="47">
        <v>24255.967960999998</v>
      </c>
      <c r="F36" s="44" t="str">
        <f t="shared" si="1"/>
        <v>N/A</v>
      </c>
      <c r="G36" s="47">
        <v>24514.859893000001</v>
      </c>
      <c r="H36" s="44" t="str">
        <f t="shared" si="2"/>
        <v>N/A</v>
      </c>
      <c r="I36" s="12">
        <v>0.66959999999999997</v>
      </c>
      <c r="J36" s="12">
        <v>1.0669999999999999</v>
      </c>
      <c r="K36" s="45" t="s">
        <v>739</v>
      </c>
      <c r="L36" s="9" t="str">
        <f t="shared" si="3"/>
        <v>Yes</v>
      </c>
    </row>
    <row r="37" spans="1:12" x14ac:dyDescent="0.2">
      <c r="A37" s="4" t="s">
        <v>107</v>
      </c>
      <c r="B37" s="35" t="s">
        <v>213</v>
      </c>
      <c r="C37" s="47">
        <v>57949</v>
      </c>
      <c r="D37" s="44" t="str">
        <f t="shared" si="0"/>
        <v>N/A</v>
      </c>
      <c r="E37" s="47">
        <v>31913</v>
      </c>
      <c r="F37" s="44" t="str">
        <f t="shared" si="1"/>
        <v>N/A</v>
      </c>
      <c r="G37" s="47">
        <v>25488</v>
      </c>
      <c r="H37" s="44" t="str">
        <f t="shared" si="2"/>
        <v>N/A</v>
      </c>
      <c r="I37" s="12">
        <v>-44.9</v>
      </c>
      <c r="J37" s="12">
        <v>-20.100000000000001</v>
      </c>
      <c r="K37" s="45" t="s">
        <v>739</v>
      </c>
      <c r="L37" s="9" t="str">
        <f t="shared" si="3"/>
        <v>Yes</v>
      </c>
    </row>
    <row r="38" spans="1:12" x14ac:dyDescent="0.2">
      <c r="A38" s="46" t="s">
        <v>158</v>
      </c>
      <c r="B38" s="48" t="s">
        <v>217</v>
      </c>
      <c r="C38" s="1">
        <v>17</v>
      </c>
      <c r="D38" s="44" t="str">
        <f>IF($B38="N/A","N/A",IF(C38&gt;0,"No",IF(C38&lt;0,"No","Yes")))</f>
        <v>No</v>
      </c>
      <c r="E38" s="1">
        <v>11</v>
      </c>
      <c r="F38" s="44" t="str">
        <f>IF($B38="N/A","N/A",IF(E38&gt;0,"No",IF(E38&lt;0,"No","Yes")))</f>
        <v>No</v>
      </c>
      <c r="G38" s="1">
        <v>14</v>
      </c>
      <c r="H38" s="44" t="str">
        <f>IF($B38="N/A","N/A",IF(G38&gt;0,"No",IF(G38&lt;0,"No","Yes")))</f>
        <v>No</v>
      </c>
      <c r="I38" s="12">
        <v>-52.9</v>
      </c>
      <c r="J38" s="12">
        <v>75</v>
      </c>
      <c r="K38" s="45" t="s">
        <v>739</v>
      </c>
      <c r="L38" s="9" t="str">
        <f t="shared" si="3"/>
        <v>No</v>
      </c>
    </row>
    <row r="39" spans="1:12" x14ac:dyDescent="0.2">
      <c r="A39" s="46" t="s">
        <v>156</v>
      </c>
      <c r="B39" s="35" t="s">
        <v>213</v>
      </c>
      <c r="C39" s="47">
        <v>57949</v>
      </c>
      <c r="D39" s="44" t="str">
        <f t="shared" ref="D39:D40" si="4">IF($B39="N/A","N/A",IF(C39&gt;10,"No",IF(C39&lt;-10,"No","Yes")))</f>
        <v>N/A</v>
      </c>
      <c r="E39" s="47">
        <v>31913</v>
      </c>
      <c r="F39" s="44" t="str">
        <f t="shared" ref="F39:F40" si="5">IF($B39="N/A","N/A",IF(E39&gt;10,"No",IF(E39&lt;-10,"No","Yes")))</f>
        <v>N/A</v>
      </c>
      <c r="G39" s="47">
        <v>25488</v>
      </c>
      <c r="H39" s="44" t="str">
        <f t="shared" ref="H39:H40" si="6">IF($B39="N/A","N/A",IF(G39&gt;10,"No",IF(G39&lt;-10,"No","Yes")))</f>
        <v>N/A</v>
      </c>
      <c r="I39" s="12">
        <v>-44.9</v>
      </c>
      <c r="J39" s="12">
        <v>-20.100000000000001</v>
      </c>
      <c r="K39" s="45" t="s">
        <v>739</v>
      </c>
      <c r="L39" s="9" t="str">
        <f t="shared" si="3"/>
        <v>Yes</v>
      </c>
    </row>
    <row r="40" spans="1:12" x14ac:dyDescent="0.2">
      <c r="A40" s="46" t="s">
        <v>1304</v>
      </c>
      <c r="B40" s="35" t="s">
        <v>213</v>
      </c>
      <c r="C40" s="47">
        <v>3408.7647059000001</v>
      </c>
      <c r="D40" s="44" t="str">
        <f t="shared" si="4"/>
        <v>N/A</v>
      </c>
      <c r="E40" s="47">
        <v>3989.125</v>
      </c>
      <c r="F40" s="44" t="str">
        <f t="shared" si="5"/>
        <v>N/A</v>
      </c>
      <c r="G40" s="47">
        <v>1820.5714286</v>
      </c>
      <c r="H40" s="44" t="str">
        <f t="shared" si="6"/>
        <v>N/A</v>
      </c>
      <c r="I40" s="12">
        <v>17.03</v>
      </c>
      <c r="J40" s="12">
        <v>-54.4</v>
      </c>
      <c r="K40" s="45" t="s">
        <v>739</v>
      </c>
      <c r="L40" s="9" t="str">
        <f>IF(J40="Div by 0", "N/A", IF(OR(J40="N/A",K40="N/A"),"N/A", IF(J40&gt;VALUE(MID(K40,1,2)), "No", IF(J40&lt;-1*VALUE(MID(K40,1,2)), "No", "Yes"))))</f>
        <v>No</v>
      </c>
    </row>
    <row r="41" spans="1:12" x14ac:dyDescent="0.2">
      <c r="A41" s="3" t="s">
        <v>1426</v>
      </c>
      <c r="B41" s="35" t="s">
        <v>213</v>
      </c>
      <c r="C41" s="47">
        <v>23662.155975000001</v>
      </c>
      <c r="D41" s="44" t="str">
        <f t="shared" ref="D41:D52" si="7">IF($B41="N/A","N/A",IF(C41&gt;10,"No",IF(C41&lt;-10,"No","Yes")))</f>
        <v>N/A</v>
      </c>
      <c r="E41" s="47">
        <v>23973.066543000001</v>
      </c>
      <c r="F41" s="44" t="str">
        <f t="shared" ref="F41:F52" si="8">IF($B41="N/A","N/A",IF(E41&gt;10,"No",IF(E41&lt;-10,"No","Yes")))</f>
        <v>N/A</v>
      </c>
      <c r="G41" s="47">
        <v>24604.938582999999</v>
      </c>
      <c r="H41" s="44" t="str">
        <f t="shared" ref="H41:H52" si="9">IF($B41="N/A","N/A",IF(G41&gt;10,"No",IF(G41&lt;-10,"No","Yes")))</f>
        <v>N/A</v>
      </c>
      <c r="I41" s="12">
        <v>1.3140000000000001</v>
      </c>
      <c r="J41" s="12">
        <v>2.6360000000000001</v>
      </c>
      <c r="K41" s="45" t="s">
        <v>739</v>
      </c>
      <c r="L41" s="9" t="str">
        <f t="shared" ref="L41:L52" si="10">IF(J41="Div by 0", "N/A", IF(K41="N/A","N/A", IF(J41&gt;VALUE(MID(K41,1,2)), "No", IF(J41&lt;-1*VALUE(MID(K41,1,2)), "No", "Yes"))))</f>
        <v>Yes</v>
      </c>
    </row>
    <row r="42" spans="1:12" x14ac:dyDescent="0.2">
      <c r="A42" s="3" t="s">
        <v>1427</v>
      </c>
      <c r="B42" s="35" t="s">
        <v>213</v>
      </c>
      <c r="C42" s="47">
        <v>8952.7064054999992</v>
      </c>
      <c r="D42" s="44" t="str">
        <f t="shared" si="7"/>
        <v>N/A</v>
      </c>
      <c r="E42" s="47">
        <v>9205.8381002000006</v>
      </c>
      <c r="F42" s="44" t="str">
        <f t="shared" si="8"/>
        <v>N/A</v>
      </c>
      <c r="G42" s="47">
        <v>10039.994742999999</v>
      </c>
      <c r="H42" s="44" t="str">
        <f t="shared" si="9"/>
        <v>N/A</v>
      </c>
      <c r="I42" s="12">
        <v>2.827</v>
      </c>
      <c r="J42" s="12">
        <v>9.0609999999999999</v>
      </c>
      <c r="K42" s="45" t="s">
        <v>739</v>
      </c>
      <c r="L42" s="9" t="str">
        <f t="shared" si="10"/>
        <v>Yes</v>
      </c>
    </row>
    <row r="43" spans="1:12" x14ac:dyDescent="0.2">
      <c r="A43" s="3" t="s">
        <v>1428</v>
      </c>
      <c r="B43" s="35" t="s">
        <v>213</v>
      </c>
      <c r="C43" s="47">
        <v>41582.064392</v>
      </c>
      <c r="D43" s="44" t="str">
        <f t="shared" si="7"/>
        <v>N/A</v>
      </c>
      <c r="E43" s="47">
        <v>40885.388779000001</v>
      </c>
      <c r="F43" s="44" t="str">
        <f t="shared" si="8"/>
        <v>N/A</v>
      </c>
      <c r="G43" s="47">
        <v>41239.575012000001</v>
      </c>
      <c r="H43" s="44" t="str">
        <f t="shared" si="9"/>
        <v>N/A</v>
      </c>
      <c r="I43" s="12">
        <v>-1.68</v>
      </c>
      <c r="J43" s="12">
        <v>0.86629999999999996</v>
      </c>
      <c r="K43" s="45" t="s">
        <v>739</v>
      </c>
      <c r="L43" s="9" t="str">
        <f t="shared" si="10"/>
        <v>Yes</v>
      </c>
    </row>
    <row r="44" spans="1:12" x14ac:dyDescent="0.2">
      <c r="A44" s="3" t="s">
        <v>1429</v>
      </c>
      <c r="B44" s="35" t="s">
        <v>213</v>
      </c>
      <c r="C44" s="47">
        <v>2888.2728272999998</v>
      </c>
      <c r="D44" s="44" t="str">
        <f t="shared" si="7"/>
        <v>N/A</v>
      </c>
      <c r="E44" s="47">
        <v>3177.450495</v>
      </c>
      <c r="F44" s="44" t="str">
        <f t="shared" si="8"/>
        <v>N/A</v>
      </c>
      <c r="G44" s="47">
        <v>4427.4558010999999</v>
      </c>
      <c r="H44" s="44" t="str">
        <f t="shared" si="9"/>
        <v>N/A</v>
      </c>
      <c r="I44" s="12">
        <v>10.01</v>
      </c>
      <c r="J44" s="12">
        <v>39.340000000000003</v>
      </c>
      <c r="K44" s="45" t="s">
        <v>739</v>
      </c>
      <c r="L44" s="9" t="str">
        <f t="shared" si="10"/>
        <v>No</v>
      </c>
    </row>
    <row r="45" spans="1:12" x14ac:dyDescent="0.2">
      <c r="A45" s="3" t="s">
        <v>1430</v>
      </c>
      <c r="B45" s="35" t="s">
        <v>213</v>
      </c>
      <c r="C45" s="47">
        <v>34260.472262000003</v>
      </c>
      <c r="D45" s="44" t="str">
        <f t="shared" si="7"/>
        <v>N/A</v>
      </c>
      <c r="E45" s="47">
        <v>35019.259358000003</v>
      </c>
      <c r="F45" s="44" t="str">
        <f t="shared" si="8"/>
        <v>N/A</v>
      </c>
      <c r="G45" s="47">
        <v>36014.039304999998</v>
      </c>
      <c r="H45" s="44" t="str">
        <f t="shared" si="9"/>
        <v>N/A</v>
      </c>
      <c r="I45" s="12">
        <v>2.2149999999999999</v>
      </c>
      <c r="J45" s="12">
        <v>2.8410000000000002</v>
      </c>
      <c r="K45" s="45" t="s">
        <v>739</v>
      </c>
      <c r="L45" s="9" t="str">
        <f t="shared" si="10"/>
        <v>Yes</v>
      </c>
    </row>
    <row r="46" spans="1:12" x14ac:dyDescent="0.2">
      <c r="A46" s="3" t="s">
        <v>1431</v>
      </c>
      <c r="B46" s="35" t="s">
        <v>213</v>
      </c>
      <c r="C46" s="47" t="s">
        <v>1747</v>
      </c>
      <c r="D46" s="44" t="str">
        <f t="shared" si="7"/>
        <v>N/A</v>
      </c>
      <c r="E46" s="47" t="s">
        <v>1747</v>
      </c>
      <c r="F46" s="44" t="str">
        <f t="shared" si="8"/>
        <v>N/A</v>
      </c>
      <c r="G46" s="47">
        <v>49338.333333000002</v>
      </c>
      <c r="H46" s="44" t="str">
        <f t="shared" si="9"/>
        <v>N/A</v>
      </c>
      <c r="I46" s="12" t="s">
        <v>1747</v>
      </c>
      <c r="J46" s="12" t="s">
        <v>1747</v>
      </c>
      <c r="K46" s="45" t="s">
        <v>739</v>
      </c>
      <c r="L46" s="9" t="str">
        <f t="shared" si="10"/>
        <v>N/A</v>
      </c>
    </row>
    <row r="47" spans="1:12" x14ac:dyDescent="0.2">
      <c r="A47" s="3" t="s">
        <v>1432</v>
      </c>
      <c r="B47" s="35" t="s">
        <v>213</v>
      </c>
      <c r="C47" s="47">
        <v>21573.723065999999</v>
      </c>
      <c r="D47" s="44" t="str">
        <f t="shared" si="7"/>
        <v>N/A</v>
      </c>
      <c r="E47" s="47">
        <v>22049.45652</v>
      </c>
      <c r="F47" s="44" t="str">
        <f t="shared" si="8"/>
        <v>N/A</v>
      </c>
      <c r="G47" s="47">
        <v>22486.626157999999</v>
      </c>
      <c r="H47" s="44" t="str">
        <f t="shared" si="9"/>
        <v>N/A</v>
      </c>
      <c r="I47" s="12">
        <v>2.2050000000000001</v>
      </c>
      <c r="J47" s="12">
        <v>1.9830000000000001</v>
      </c>
      <c r="K47" s="45" t="s">
        <v>739</v>
      </c>
      <c r="L47" s="9" t="str">
        <f t="shared" si="10"/>
        <v>Yes</v>
      </c>
    </row>
    <row r="48" spans="1:12" x14ac:dyDescent="0.2">
      <c r="A48" s="3" t="s">
        <v>1433</v>
      </c>
      <c r="B48" s="48" t="s">
        <v>213</v>
      </c>
      <c r="C48" s="14">
        <v>16160.288933</v>
      </c>
      <c r="D48" s="11" t="str">
        <f t="shared" si="7"/>
        <v>N/A</v>
      </c>
      <c r="E48" s="14">
        <v>16641.93072</v>
      </c>
      <c r="F48" s="11" t="str">
        <f t="shared" si="8"/>
        <v>N/A</v>
      </c>
      <c r="G48" s="14">
        <v>17280.189685000001</v>
      </c>
      <c r="H48" s="11" t="str">
        <f t="shared" si="9"/>
        <v>N/A</v>
      </c>
      <c r="I48" s="57">
        <v>2.98</v>
      </c>
      <c r="J48" s="57">
        <v>3.835</v>
      </c>
      <c r="K48" s="48" t="s">
        <v>739</v>
      </c>
      <c r="L48" s="9" t="str">
        <f t="shared" si="10"/>
        <v>Yes</v>
      </c>
    </row>
    <row r="49" spans="1:12" ht="25.5" x14ac:dyDescent="0.2">
      <c r="A49" s="3" t="s">
        <v>1434</v>
      </c>
      <c r="B49" s="48" t="s">
        <v>213</v>
      </c>
      <c r="C49" s="14">
        <v>41053.270346999998</v>
      </c>
      <c r="D49" s="11" t="str">
        <f t="shared" si="7"/>
        <v>N/A</v>
      </c>
      <c r="E49" s="14">
        <v>37290.599187</v>
      </c>
      <c r="F49" s="11" t="str">
        <f t="shared" si="8"/>
        <v>N/A</v>
      </c>
      <c r="G49" s="14">
        <v>38020.233249999997</v>
      </c>
      <c r="H49" s="11" t="str">
        <f t="shared" si="9"/>
        <v>N/A</v>
      </c>
      <c r="I49" s="57">
        <v>-9.17</v>
      </c>
      <c r="J49" s="57">
        <v>1.9570000000000001</v>
      </c>
      <c r="K49" s="48" t="s">
        <v>739</v>
      </c>
      <c r="L49" s="9" t="str">
        <f t="shared" si="10"/>
        <v>Yes</v>
      </c>
    </row>
    <row r="50" spans="1:12" x14ac:dyDescent="0.2">
      <c r="A50" s="3" t="s">
        <v>1435</v>
      </c>
      <c r="B50" s="48" t="s">
        <v>213</v>
      </c>
      <c r="C50" s="14">
        <v>5141.1360843000002</v>
      </c>
      <c r="D50" s="11" t="str">
        <f t="shared" si="7"/>
        <v>N/A</v>
      </c>
      <c r="E50" s="14">
        <v>4934.1716642000001</v>
      </c>
      <c r="F50" s="11" t="str">
        <f t="shared" si="8"/>
        <v>N/A</v>
      </c>
      <c r="G50" s="14">
        <v>5342.2899262999999</v>
      </c>
      <c r="H50" s="11" t="str">
        <f t="shared" si="9"/>
        <v>N/A</v>
      </c>
      <c r="I50" s="57">
        <v>-4.03</v>
      </c>
      <c r="J50" s="57">
        <v>8.2710000000000008</v>
      </c>
      <c r="K50" s="48" t="s">
        <v>739</v>
      </c>
      <c r="L50" s="9" t="str">
        <f t="shared" si="10"/>
        <v>Yes</v>
      </c>
    </row>
    <row r="51" spans="1:12" x14ac:dyDescent="0.2">
      <c r="A51" s="3" t="s">
        <v>1436</v>
      </c>
      <c r="B51" s="48" t="s">
        <v>213</v>
      </c>
      <c r="C51" s="14">
        <v>42495.399051</v>
      </c>
      <c r="D51" s="11" t="str">
        <f t="shared" si="7"/>
        <v>N/A</v>
      </c>
      <c r="E51" s="14">
        <v>43547.433852000002</v>
      </c>
      <c r="F51" s="11" t="str">
        <f t="shared" si="8"/>
        <v>N/A</v>
      </c>
      <c r="G51" s="14">
        <v>41521.816606</v>
      </c>
      <c r="H51" s="11" t="str">
        <f t="shared" si="9"/>
        <v>N/A</v>
      </c>
      <c r="I51" s="57">
        <v>2.476</v>
      </c>
      <c r="J51" s="57">
        <v>-4.6500000000000004</v>
      </c>
      <c r="K51" s="48" t="s">
        <v>739</v>
      </c>
      <c r="L51" s="9" t="str">
        <f t="shared" si="10"/>
        <v>Yes</v>
      </c>
    </row>
    <row r="52" spans="1:12" x14ac:dyDescent="0.2">
      <c r="A52" s="3" t="s">
        <v>1437</v>
      </c>
      <c r="B52" s="48" t="s">
        <v>213</v>
      </c>
      <c r="C52" s="14" t="s">
        <v>1747</v>
      </c>
      <c r="D52" s="11" t="str">
        <f t="shared" si="7"/>
        <v>N/A</v>
      </c>
      <c r="E52" s="14">
        <v>48075</v>
      </c>
      <c r="F52" s="11" t="str">
        <f t="shared" si="8"/>
        <v>N/A</v>
      </c>
      <c r="G52" s="14">
        <v>69857</v>
      </c>
      <c r="H52" s="11" t="str">
        <f t="shared" si="9"/>
        <v>N/A</v>
      </c>
      <c r="I52" s="57" t="s">
        <v>1747</v>
      </c>
      <c r="J52" s="57">
        <v>45.31</v>
      </c>
      <c r="K52" s="48" t="s">
        <v>739</v>
      </c>
      <c r="L52" s="9" t="str">
        <f t="shared" si="10"/>
        <v>No</v>
      </c>
    </row>
    <row r="53" spans="1:12" x14ac:dyDescent="0.2">
      <c r="A53" s="46" t="s">
        <v>1611</v>
      </c>
      <c r="B53" s="35" t="s">
        <v>213</v>
      </c>
      <c r="C53" s="47">
        <v>70382397</v>
      </c>
      <c r="D53" s="44" t="str">
        <f t="shared" ref="D53:D122" si="11">IF($B53="N/A","N/A",IF(C53&gt;10,"No",IF(C53&lt;-10,"No","Yes")))</f>
        <v>N/A</v>
      </c>
      <c r="E53" s="47">
        <v>69777051</v>
      </c>
      <c r="F53" s="44" t="str">
        <f t="shared" ref="F53:F122" si="12">IF($B53="N/A","N/A",IF(E53&gt;10,"No",IF(E53&lt;-10,"No","Yes")))</f>
        <v>N/A</v>
      </c>
      <c r="G53" s="47">
        <v>62316598</v>
      </c>
      <c r="H53" s="44" t="str">
        <f t="shared" ref="H53:H122" si="13">IF($B53="N/A","N/A",IF(G53&gt;10,"No",IF(G53&lt;-10,"No","Yes")))</f>
        <v>N/A</v>
      </c>
      <c r="I53" s="12">
        <v>-0.86</v>
      </c>
      <c r="J53" s="12">
        <v>-10.7</v>
      </c>
      <c r="K53" s="45" t="s">
        <v>739</v>
      </c>
      <c r="L53" s="9" t="str">
        <f t="shared" ref="L53:L113" si="14">IF(J53="Div by 0", "N/A", IF(K53="N/A","N/A", IF(J53&gt;VALUE(MID(K53,1,2)), "No", IF(J53&lt;-1*VALUE(MID(K53,1,2)), "No", "Yes"))))</f>
        <v>Yes</v>
      </c>
    </row>
    <row r="54" spans="1:12" x14ac:dyDescent="0.2">
      <c r="A54" s="46" t="s">
        <v>598</v>
      </c>
      <c r="B54" s="35" t="s">
        <v>213</v>
      </c>
      <c r="C54" s="36">
        <v>17356</v>
      </c>
      <c r="D54" s="44" t="str">
        <f t="shared" si="11"/>
        <v>N/A</v>
      </c>
      <c r="E54" s="36">
        <v>17908</v>
      </c>
      <c r="F54" s="44" t="str">
        <f t="shared" si="12"/>
        <v>N/A</v>
      </c>
      <c r="G54" s="36">
        <v>17813</v>
      </c>
      <c r="H54" s="44" t="str">
        <f t="shared" si="13"/>
        <v>N/A</v>
      </c>
      <c r="I54" s="12">
        <v>3.18</v>
      </c>
      <c r="J54" s="12">
        <v>-0.53</v>
      </c>
      <c r="K54" s="45" t="s">
        <v>739</v>
      </c>
      <c r="L54" s="9" t="str">
        <f t="shared" si="14"/>
        <v>Yes</v>
      </c>
    </row>
    <row r="55" spans="1:12" x14ac:dyDescent="0.2">
      <c r="A55" s="46" t="s">
        <v>1438</v>
      </c>
      <c r="B55" s="35" t="s">
        <v>213</v>
      </c>
      <c r="C55" s="47">
        <v>4055.2199239000001</v>
      </c>
      <c r="D55" s="44" t="str">
        <f t="shared" si="11"/>
        <v>N/A</v>
      </c>
      <c r="E55" s="47">
        <v>3896.4178578999999</v>
      </c>
      <c r="F55" s="44" t="str">
        <f t="shared" si="12"/>
        <v>N/A</v>
      </c>
      <c r="G55" s="47">
        <v>3498.3774770999999</v>
      </c>
      <c r="H55" s="44" t="str">
        <f t="shared" si="13"/>
        <v>N/A</v>
      </c>
      <c r="I55" s="12">
        <v>-3.92</v>
      </c>
      <c r="J55" s="12">
        <v>-10.199999999999999</v>
      </c>
      <c r="K55" s="45" t="s">
        <v>739</v>
      </c>
      <c r="L55" s="9" t="str">
        <f t="shared" si="14"/>
        <v>Yes</v>
      </c>
    </row>
    <row r="56" spans="1:12" x14ac:dyDescent="0.2">
      <c r="A56" s="46" t="s">
        <v>1439</v>
      </c>
      <c r="B56" s="35" t="s">
        <v>213</v>
      </c>
      <c r="C56" s="36">
        <v>1.2908504264</v>
      </c>
      <c r="D56" s="44" t="str">
        <f t="shared" si="11"/>
        <v>N/A</v>
      </c>
      <c r="E56" s="36">
        <v>1.0472414563000001</v>
      </c>
      <c r="F56" s="44" t="str">
        <f t="shared" si="12"/>
        <v>N/A</v>
      </c>
      <c r="G56" s="36">
        <v>0.80205467919999995</v>
      </c>
      <c r="H56" s="44" t="str">
        <f t="shared" si="13"/>
        <v>N/A</v>
      </c>
      <c r="I56" s="12">
        <v>-18.899999999999999</v>
      </c>
      <c r="J56" s="12">
        <v>-23.4</v>
      </c>
      <c r="K56" s="45" t="s">
        <v>739</v>
      </c>
      <c r="L56" s="9" t="str">
        <f t="shared" si="14"/>
        <v>Yes</v>
      </c>
    </row>
    <row r="57" spans="1:12" ht="25.5" x14ac:dyDescent="0.2">
      <c r="A57" s="46" t="s">
        <v>599</v>
      </c>
      <c r="B57" s="35" t="s">
        <v>213</v>
      </c>
      <c r="C57" s="47">
        <v>2530619</v>
      </c>
      <c r="D57" s="44" t="str">
        <f t="shared" si="11"/>
        <v>N/A</v>
      </c>
      <c r="E57" s="47">
        <v>2900720</v>
      </c>
      <c r="F57" s="44" t="str">
        <f t="shared" si="12"/>
        <v>N/A</v>
      </c>
      <c r="G57" s="47">
        <v>2434911</v>
      </c>
      <c r="H57" s="44" t="str">
        <f t="shared" si="13"/>
        <v>N/A</v>
      </c>
      <c r="I57" s="12">
        <v>14.62</v>
      </c>
      <c r="J57" s="12">
        <v>-16.100000000000001</v>
      </c>
      <c r="K57" s="45" t="s">
        <v>739</v>
      </c>
      <c r="L57" s="9" t="str">
        <f t="shared" si="14"/>
        <v>Yes</v>
      </c>
    </row>
    <row r="58" spans="1:12" x14ac:dyDescent="0.2">
      <c r="A58" s="46" t="s">
        <v>600</v>
      </c>
      <c r="B58" s="35" t="s">
        <v>213</v>
      </c>
      <c r="C58" s="36">
        <v>19</v>
      </c>
      <c r="D58" s="44" t="str">
        <f t="shared" si="11"/>
        <v>N/A</v>
      </c>
      <c r="E58" s="36">
        <v>18</v>
      </c>
      <c r="F58" s="44" t="str">
        <f t="shared" si="12"/>
        <v>N/A</v>
      </c>
      <c r="G58" s="36">
        <v>19</v>
      </c>
      <c r="H58" s="44" t="str">
        <f t="shared" si="13"/>
        <v>N/A</v>
      </c>
      <c r="I58" s="12">
        <v>-5.26</v>
      </c>
      <c r="J58" s="12">
        <v>5.556</v>
      </c>
      <c r="K58" s="45" t="s">
        <v>739</v>
      </c>
      <c r="L58" s="9" t="str">
        <f t="shared" si="14"/>
        <v>Yes</v>
      </c>
    </row>
    <row r="59" spans="1:12" x14ac:dyDescent="0.2">
      <c r="A59" s="46" t="s">
        <v>1440</v>
      </c>
      <c r="B59" s="35" t="s">
        <v>213</v>
      </c>
      <c r="C59" s="47">
        <v>133190.47368</v>
      </c>
      <c r="D59" s="44" t="str">
        <f t="shared" si="11"/>
        <v>N/A</v>
      </c>
      <c r="E59" s="47">
        <v>161151.11111</v>
      </c>
      <c r="F59" s="44" t="str">
        <f t="shared" si="12"/>
        <v>N/A</v>
      </c>
      <c r="G59" s="47">
        <v>128153.21053</v>
      </c>
      <c r="H59" s="44" t="str">
        <f t="shared" si="13"/>
        <v>N/A</v>
      </c>
      <c r="I59" s="12">
        <v>20.99</v>
      </c>
      <c r="J59" s="12">
        <v>-20.5</v>
      </c>
      <c r="K59" s="45" t="s">
        <v>739</v>
      </c>
      <c r="L59" s="9" t="str">
        <f t="shared" si="14"/>
        <v>Yes</v>
      </c>
    </row>
    <row r="60" spans="1:12" ht="25.5" x14ac:dyDescent="0.2">
      <c r="A60" s="46" t="s">
        <v>601</v>
      </c>
      <c r="B60" s="35" t="s">
        <v>213</v>
      </c>
      <c r="C60" s="47">
        <v>358469</v>
      </c>
      <c r="D60" s="44" t="str">
        <f t="shared" si="11"/>
        <v>N/A</v>
      </c>
      <c r="E60" s="47">
        <v>53810</v>
      </c>
      <c r="F60" s="44" t="str">
        <f t="shared" si="12"/>
        <v>N/A</v>
      </c>
      <c r="G60" s="47">
        <v>0</v>
      </c>
      <c r="H60" s="44" t="str">
        <f t="shared" si="13"/>
        <v>N/A</v>
      </c>
      <c r="I60" s="12">
        <v>-85</v>
      </c>
      <c r="J60" s="12">
        <v>-100</v>
      </c>
      <c r="K60" s="45" t="s">
        <v>739</v>
      </c>
      <c r="L60" s="9" t="str">
        <f t="shared" si="14"/>
        <v>No</v>
      </c>
    </row>
    <row r="61" spans="1:12" x14ac:dyDescent="0.2">
      <c r="A61" s="4" t="s">
        <v>602</v>
      </c>
      <c r="B61" s="48" t="s">
        <v>213</v>
      </c>
      <c r="C61" s="1">
        <v>11</v>
      </c>
      <c r="D61" s="11" t="str">
        <f t="shared" si="11"/>
        <v>N/A</v>
      </c>
      <c r="E61" s="1">
        <v>11</v>
      </c>
      <c r="F61" s="11" t="str">
        <f t="shared" si="12"/>
        <v>N/A</v>
      </c>
      <c r="G61" s="1">
        <v>0</v>
      </c>
      <c r="H61" s="11" t="str">
        <f t="shared" si="13"/>
        <v>N/A</v>
      </c>
      <c r="I61" s="57">
        <v>-50</v>
      </c>
      <c r="J61" s="57">
        <v>-100</v>
      </c>
      <c r="K61" s="48" t="s">
        <v>739</v>
      </c>
      <c r="L61" s="9" t="str">
        <f t="shared" si="14"/>
        <v>No</v>
      </c>
    </row>
    <row r="62" spans="1:12" ht="25.5" x14ac:dyDescent="0.2">
      <c r="A62" s="4" t="s">
        <v>1441</v>
      </c>
      <c r="B62" s="48" t="s">
        <v>213</v>
      </c>
      <c r="C62" s="14">
        <v>89617.25</v>
      </c>
      <c r="D62" s="11" t="str">
        <f t="shared" si="11"/>
        <v>N/A</v>
      </c>
      <c r="E62" s="14">
        <v>26905</v>
      </c>
      <c r="F62" s="11" t="str">
        <f t="shared" si="12"/>
        <v>N/A</v>
      </c>
      <c r="G62" s="14" t="s">
        <v>1747</v>
      </c>
      <c r="H62" s="11" t="str">
        <f t="shared" si="13"/>
        <v>N/A</v>
      </c>
      <c r="I62" s="57">
        <v>-70</v>
      </c>
      <c r="J62" s="57" t="s">
        <v>1747</v>
      </c>
      <c r="K62" s="48" t="s">
        <v>739</v>
      </c>
      <c r="L62" s="9" t="str">
        <f t="shared" si="14"/>
        <v>N/A</v>
      </c>
    </row>
    <row r="63" spans="1:12" x14ac:dyDescent="0.2">
      <c r="A63" s="4" t="s">
        <v>603</v>
      </c>
      <c r="B63" s="48" t="s">
        <v>213</v>
      </c>
      <c r="C63" s="14">
        <v>23171785</v>
      </c>
      <c r="D63" s="11" t="str">
        <f t="shared" si="11"/>
        <v>N/A</v>
      </c>
      <c r="E63" s="14">
        <v>19712175</v>
      </c>
      <c r="F63" s="11" t="str">
        <f t="shared" si="12"/>
        <v>N/A</v>
      </c>
      <c r="G63" s="14">
        <v>18361125</v>
      </c>
      <c r="H63" s="11" t="str">
        <f t="shared" si="13"/>
        <v>N/A</v>
      </c>
      <c r="I63" s="57">
        <v>-14.9</v>
      </c>
      <c r="J63" s="57">
        <v>-6.85</v>
      </c>
      <c r="K63" s="48" t="s">
        <v>739</v>
      </c>
      <c r="L63" s="9" t="str">
        <f t="shared" si="14"/>
        <v>Yes</v>
      </c>
    </row>
    <row r="64" spans="1:12" x14ac:dyDescent="0.2">
      <c r="A64" s="4" t="s">
        <v>604</v>
      </c>
      <c r="B64" s="48" t="s">
        <v>213</v>
      </c>
      <c r="C64" s="1">
        <v>119</v>
      </c>
      <c r="D64" s="11" t="str">
        <f t="shared" si="11"/>
        <v>N/A</v>
      </c>
      <c r="E64" s="1">
        <v>110</v>
      </c>
      <c r="F64" s="11" t="str">
        <f t="shared" si="12"/>
        <v>N/A</v>
      </c>
      <c r="G64" s="1">
        <v>102</v>
      </c>
      <c r="H64" s="11" t="str">
        <f t="shared" si="13"/>
        <v>N/A</v>
      </c>
      <c r="I64" s="57">
        <v>-7.56</v>
      </c>
      <c r="J64" s="57">
        <v>-7.27</v>
      </c>
      <c r="K64" s="48" t="s">
        <v>739</v>
      </c>
      <c r="L64" s="9" t="str">
        <f t="shared" si="14"/>
        <v>Yes</v>
      </c>
    </row>
    <row r="65" spans="1:12" x14ac:dyDescent="0.2">
      <c r="A65" s="4" t="s">
        <v>1442</v>
      </c>
      <c r="B65" s="48" t="s">
        <v>213</v>
      </c>
      <c r="C65" s="14">
        <v>194720.88235</v>
      </c>
      <c r="D65" s="11" t="str">
        <f t="shared" si="11"/>
        <v>N/A</v>
      </c>
      <c r="E65" s="14">
        <v>179201.59091</v>
      </c>
      <c r="F65" s="11" t="str">
        <f t="shared" si="12"/>
        <v>N/A</v>
      </c>
      <c r="G65" s="14">
        <v>180011.02940999999</v>
      </c>
      <c r="H65" s="11" t="str">
        <f t="shared" si="13"/>
        <v>N/A</v>
      </c>
      <c r="I65" s="57">
        <v>-7.97</v>
      </c>
      <c r="J65" s="57">
        <v>0.45169999999999999</v>
      </c>
      <c r="K65" s="48" t="s">
        <v>739</v>
      </c>
      <c r="L65" s="9" t="str">
        <f t="shared" si="14"/>
        <v>Yes</v>
      </c>
    </row>
    <row r="66" spans="1:12" x14ac:dyDescent="0.2">
      <c r="A66" s="4" t="s">
        <v>605</v>
      </c>
      <c r="B66" s="48" t="s">
        <v>213</v>
      </c>
      <c r="C66" s="14">
        <v>878794390</v>
      </c>
      <c r="D66" s="11" t="str">
        <f t="shared" si="11"/>
        <v>N/A</v>
      </c>
      <c r="E66" s="14">
        <v>907555396</v>
      </c>
      <c r="F66" s="11" t="str">
        <f t="shared" si="12"/>
        <v>N/A</v>
      </c>
      <c r="G66" s="14">
        <v>948821621</v>
      </c>
      <c r="H66" s="11" t="str">
        <f t="shared" si="13"/>
        <v>N/A</v>
      </c>
      <c r="I66" s="57">
        <v>3.2730000000000001</v>
      </c>
      <c r="J66" s="57">
        <v>4.5469999999999997</v>
      </c>
      <c r="K66" s="48" t="s">
        <v>739</v>
      </c>
      <c r="L66" s="9" t="str">
        <f t="shared" si="14"/>
        <v>Yes</v>
      </c>
    </row>
    <row r="67" spans="1:12" x14ac:dyDescent="0.2">
      <c r="A67" s="4" t="s">
        <v>606</v>
      </c>
      <c r="B67" s="48" t="s">
        <v>213</v>
      </c>
      <c r="C67" s="1">
        <v>19004</v>
      </c>
      <c r="D67" s="11" t="str">
        <f t="shared" si="11"/>
        <v>N/A</v>
      </c>
      <c r="E67" s="1">
        <v>18937</v>
      </c>
      <c r="F67" s="11" t="str">
        <f t="shared" si="12"/>
        <v>N/A</v>
      </c>
      <c r="G67" s="1">
        <v>18991</v>
      </c>
      <c r="H67" s="11" t="str">
        <f t="shared" si="13"/>
        <v>N/A</v>
      </c>
      <c r="I67" s="57">
        <v>-0.35299999999999998</v>
      </c>
      <c r="J67" s="57">
        <v>0.28520000000000001</v>
      </c>
      <c r="K67" s="48" t="s">
        <v>739</v>
      </c>
      <c r="L67" s="9" t="str">
        <f t="shared" si="14"/>
        <v>Yes</v>
      </c>
    </row>
    <row r="68" spans="1:12" x14ac:dyDescent="0.2">
      <c r="A68" s="4" t="s">
        <v>1443</v>
      </c>
      <c r="B68" s="48" t="s">
        <v>213</v>
      </c>
      <c r="C68" s="14">
        <v>46242.601030999998</v>
      </c>
      <c r="D68" s="11" t="str">
        <f t="shared" si="11"/>
        <v>N/A</v>
      </c>
      <c r="E68" s="14">
        <v>47924.982626999998</v>
      </c>
      <c r="F68" s="11" t="str">
        <f t="shared" si="12"/>
        <v>N/A</v>
      </c>
      <c r="G68" s="14">
        <v>49961.646095999997</v>
      </c>
      <c r="H68" s="11" t="str">
        <f t="shared" si="13"/>
        <v>N/A</v>
      </c>
      <c r="I68" s="57">
        <v>3.6379999999999999</v>
      </c>
      <c r="J68" s="57">
        <v>4.25</v>
      </c>
      <c r="K68" s="48" t="s">
        <v>739</v>
      </c>
      <c r="L68" s="9" t="str">
        <f t="shared" si="14"/>
        <v>Yes</v>
      </c>
    </row>
    <row r="69" spans="1:12" ht="25.5" x14ac:dyDescent="0.2">
      <c r="A69" s="4" t="s">
        <v>607</v>
      </c>
      <c r="B69" s="48" t="s">
        <v>213</v>
      </c>
      <c r="C69" s="14">
        <v>24950200</v>
      </c>
      <c r="D69" s="11" t="str">
        <f t="shared" si="11"/>
        <v>N/A</v>
      </c>
      <c r="E69" s="14">
        <v>16916598</v>
      </c>
      <c r="F69" s="11" t="str">
        <f t="shared" si="12"/>
        <v>N/A</v>
      </c>
      <c r="G69" s="14">
        <v>18822458</v>
      </c>
      <c r="H69" s="11" t="str">
        <f t="shared" si="13"/>
        <v>N/A</v>
      </c>
      <c r="I69" s="57">
        <v>-32.200000000000003</v>
      </c>
      <c r="J69" s="57">
        <v>11.27</v>
      </c>
      <c r="K69" s="48" t="s">
        <v>739</v>
      </c>
      <c r="L69" s="9" t="str">
        <f t="shared" si="14"/>
        <v>Yes</v>
      </c>
    </row>
    <row r="70" spans="1:12" x14ac:dyDescent="0.2">
      <c r="A70" s="4" t="s">
        <v>608</v>
      </c>
      <c r="B70" s="48" t="s">
        <v>213</v>
      </c>
      <c r="C70" s="1">
        <v>56170</v>
      </c>
      <c r="D70" s="11" t="str">
        <f t="shared" si="11"/>
        <v>N/A</v>
      </c>
      <c r="E70" s="1">
        <v>55967</v>
      </c>
      <c r="F70" s="11" t="str">
        <f t="shared" si="12"/>
        <v>N/A</v>
      </c>
      <c r="G70" s="1">
        <v>58641</v>
      </c>
      <c r="H70" s="11" t="str">
        <f t="shared" si="13"/>
        <v>N/A</v>
      </c>
      <c r="I70" s="57">
        <v>-0.36099999999999999</v>
      </c>
      <c r="J70" s="57">
        <v>4.7779999999999996</v>
      </c>
      <c r="K70" s="48" t="s">
        <v>739</v>
      </c>
      <c r="L70" s="9" t="str">
        <f t="shared" si="14"/>
        <v>Yes</v>
      </c>
    </row>
    <row r="71" spans="1:12" x14ac:dyDescent="0.2">
      <c r="A71" s="4" t="s">
        <v>1444</v>
      </c>
      <c r="B71" s="48" t="s">
        <v>213</v>
      </c>
      <c r="C71" s="14">
        <v>444.19084921000001</v>
      </c>
      <c r="D71" s="11" t="str">
        <f t="shared" si="11"/>
        <v>N/A</v>
      </c>
      <c r="E71" s="14">
        <v>302.26022477999999</v>
      </c>
      <c r="F71" s="11" t="str">
        <f t="shared" si="12"/>
        <v>N/A</v>
      </c>
      <c r="G71" s="14">
        <v>320.97778004999998</v>
      </c>
      <c r="H71" s="11" t="str">
        <f t="shared" si="13"/>
        <v>N/A</v>
      </c>
      <c r="I71" s="57">
        <v>-32</v>
      </c>
      <c r="J71" s="57">
        <v>6.1929999999999996</v>
      </c>
      <c r="K71" s="48" t="s">
        <v>739</v>
      </c>
      <c r="L71" s="9" t="str">
        <f t="shared" si="14"/>
        <v>Yes</v>
      </c>
    </row>
    <row r="72" spans="1:12" x14ac:dyDescent="0.2">
      <c r="A72" s="4" t="s">
        <v>609</v>
      </c>
      <c r="B72" s="48" t="s">
        <v>213</v>
      </c>
      <c r="C72" s="14">
        <v>92736</v>
      </c>
      <c r="D72" s="11" t="str">
        <f t="shared" si="11"/>
        <v>N/A</v>
      </c>
      <c r="E72" s="14">
        <v>102207</v>
      </c>
      <c r="F72" s="11" t="str">
        <f t="shared" si="12"/>
        <v>N/A</v>
      </c>
      <c r="G72" s="14">
        <v>103116</v>
      </c>
      <c r="H72" s="11" t="str">
        <f t="shared" si="13"/>
        <v>N/A</v>
      </c>
      <c r="I72" s="57">
        <v>10.210000000000001</v>
      </c>
      <c r="J72" s="57">
        <v>0.88939999999999997</v>
      </c>
      <c r="K72" s="48" t="s">
        <v>739</v>
      </c>
      <c r="L72" s="9" t="str">
        <f t="shared" si="14"/>
        <v>Yes</v>
      </c>
    </row>
    <row r="73" spans="1:12" x14ac:dyDescent="0.2">
      <c r="A73" s="4" t="s">
        <v>610</v>
      </c>
      <c r="B73" s="48" t="s">
        <v>213</v>
      </c>
      <c r="C73" s="1">
        <v>296</v>
      </c>
      <c r="D73" s="11" t="str">
        <f t="shared" si="11"/>
        <v>N/A</v>
      </c>
      <c r="E73" s="1">
        <v>213</v>
      </c>
      <c r="F73" s="11" t="str">
        <f t="shared" si="12"/>
        <v>N/A</v>
      </c>
      <c r="G73" s="1">
        <v>186</v>
      </c>
      <c r="H73" s="11" t="str">
        <f t="shared" si="13"/>
        <v>N/A</v>
      </c>
      <c r="I73" s="57">
        <v>-28</v>
      </c>
      <c r="J73" s="57">
        <v>-12.7</v>
      </c>
      <c r="K73" s="48" t="s">
        <v>739</v>
      </c>
      <c r="L73" s="9" t="str">
        <f t="shared" si="14"/>
        <v>Yes</v>
      </c>
    </row>
    <row r="74" spans="1:12" x14ac:dyDescent="0.2">
      <c r="A74" s="4" t="s">
        <v>1445</v>
      </c>
      <c r="B74" s="48" t="s">
        <v>213</v>
      </c>
      <c r="C74" s="14">
        <v>313.29729730000003</v>
      </c>
      <c r="D74" s="11" t="str">
        <f t="shared" si="11"/>
        <v>N/A</v>
      </c>
      <c r="E74" s="14">
        <v>479.84507042000001</v>
      </c>
      <c r="F74" s="11" t="str">
        <f t="shared" si="12"/>
        <v>N/A</v>
      </c>
      <c r="G74" s="14">
        <v>554.38709676999997</v>
      </c>
      <c r="H74" s="11" t="str">
        <f t="shared" si="13"/>
        <v>N/A</v>
      </c>
      <c r="I74" s="57">
        <v>53.16</v>
      </c>
      <c r="J74" s="57">
        <v>15.53</v>
      </c>
      <c r="K74" s="48" t="s">
        <v>739</v>
      </c>
      <c r="L74" s="9" t="str">
        <f t="shared" si="14"/>
        <v>Yes</v>
      </c>
    </row>
    <row r="75" spans="1:12" ht="25.5" x14ac:dyDescent="0.2">
      <c r="A75" s="4" t="s">
        <v>611</v>
      </c>
      <c r="B75" s="48" t="s">
        <v>213</v>
      </c>
      <c r="C75" s="14">
        <v>610263</v>
      </c>
      <c r="D75" s="11" t="str">
        <f t="shared" si="11"/>
        <v>N/A</v>
      </c>
      <c r="E75" s="14">
        <v>569419</v>
      </c>
      <c r="F75" s="11" t="str">
        <f t="shared" si="12"/>
        <v>N/A</v>
      </c>
      <c r="G75" s="14">
        <v>678440</v>
      </c>
      <c r="H75" s="11" t="str">
        <f t="shared" si="13"/>
        <v>N/A</v>
      </c>
      <c r="I75" s="57">
        <v>-6.69</v>
      </c>
      <c r="J75" s="57">
        <v>19.149999999999999</v>
      </c>
      <c r="K75" s="48" t="s">
        <v>739</v>
      </c>
      <c r="L75" s="9" t="str">
        <f t="shared" si="14"/>
        <v>Yes</v>
      </c>
    </row>
    <row r="76" spans="1:12" x14ac:dyDescent="0.2">
      <c r="A76" s="46" t="s">
        <v>612</v>
      </c>
      <c r="B76" s="35" t="s">
        <v>213</v>
      </c>
      <c r="C76" s="36">
        <v>12514</v>
      </c>
      <c r="D76" s="44" t="str">
        <f t="shared" si="11"/>
        <v>N/A</v>
      </c>
      <c r="E76" s="36">
        <v>10865</v>
      </c>
      <c r="F76" s="44" t="str">
        <f t="shared" si="12"/>
        <v>N/A</v>
      </c>
      <c r="G76" s="36">
        <v>12080</v>
      </c>
      <c r="H76" s="44" t="str">
        <f t="shared" si="13"/>
        <v>N/A</v>
      </c>
      <c r="I76" s="12">
        <v>-13.2</v>
      </c>
      <c r="J76" s="12">
        <v>11.18</v>
      </c>
      <c r="K76" s="45" t="s">
        <v>739</v>
      </c>
      <c r="L76" s="9" t="str">
        <f t="shared" si="14"/>
        <v>Yes</v>
      </c>
    </row>
    <row r="77" spans="1:12" ht="25.5" x14ac:dyDescent="0.2">
      <c r="A77" s="46" t="s">
        <v>1446</v>
      </c>
      <c r="B77" s="35" t="s">
        <v>213</v>
      </c>
      <c r="C77" s="47">
        <v>48.766421608000002</v>
      </c>
      <c r="D77" s="44" t="str">
        <f t="shared" si="11"/>
        <v>N/A</v>
      </c>
      <c r="E77" s="47">
        <v>52.408559595</v>
      </c>
      <c r="F77" s="44" t="str">
        <f t="shared" si="12"/>
        <v>N/A</v>
      </c>
      <c r="G77" s="47">
        <v>56.162251656000002</v>
      </c>
      <c r="H77" s="44" t="str">
        <f t="shared" si="13"/>
        <v>N/A</v>
      </c>
      <c r="I77" s="12">
        <v>7.4690000000000003</v>
      </c>
      <c r="J77" s="12">
        <v>7.1619999999999999</v>
      </c>
      <c r="K77" s="45" t="s">
        <v>739</v>
      </c>
      <c r="L77" s="9" t="str">
        <f t="shared" si="14"/>
        <v>Yes</v>
      </c>
    </row>
    <row r="78" spans="1:12" ht="25.5" x14ac:dyDescent="0.2">
      <c r="A78" s="46" t="s">
        <v>613</v>
      </c>
      <c r="B78" s="35" t="s">
        <v>213</v>
      </c>
      <c r="C78" s="47">
        <v>18182182</v>
      </c>
      <c r="D78" s="44" t="str">
        <f t="shared" si="11"/>
        <v>N/A</v>
      </c>
      <c r="E78" s="47">
        <v>21866838</v>
      </c>
      <c r="F78" s="44" t="str">
        <f t="shared" si="12"/>
        <v>N/A</v>
      </c>
      <c r="G78" s="47">
        <v>26848533</v>
      </c>
      <c r="H78" s="44" t="str">
        <f t="shared" si="13"/>
        <v>N/A</v>
      </c>
      <c r="I78" s="12">
        <v>20.27</v>
      </c>
      <c r="J78" s="12">
        <v>22.78</v>
      </c>
      <c r="K78" s="45" t="s">
        <v>739</v>
      </c>
      <c r="L78" s="9" t="str">
        <f t="shared" si="14"/>
        <v>Yes</v>
      </c>
    </row>
    <row r="79" spans="1:12" x14ac:dyDescent="0.2">
      <c r="A79" s="46" t="s">
        <v>614</v>
      </c>
      <c r="B79" s="35" t="s">
        <v>213</v>
      </c>
      <c r="C79" s="36">
        <v>24671</v>
      </c>
      <c r="D79" s="44" t="str">
        <f t="shared" si="11"/>
        <v>N/A</v>
      </c>
      <c r="E79" s="36">
        <v>26920</v>
      </c>
      <c r="F79" s="44" t="str">
        <f t="shared" si="12"/>
        <v>N/A</v>
      </c>
      <c r="G79" s="36">
        <v>29125</v>
      </c>
      <c r="H79" s="44" t="str">
        <f t="shared" si="13"/>
        <v>N/A</v>
      </c>
      <c r="I79" s="12">
        <v>9.1159999999999997</v>
      </c>
      <c r="J79" s="12">
        <v>8.1910000000000007</v>
      </c>
      <c r="K79" s="45" t="s">
        <v>739</v>
      </c>
      <c r="L79" s="9" t="str">
        <f t="shared" si="14"/>
        <v>Yes</v>
      </c>
    </row>
    <row r="80" spans="1:12" x14ac:dyDescent="0.2">
      <c r="A80" s="46" t="s">
        <v>1447</v>
      </c>
      <c r="B80" s="35" t="s">
        <v>213</v>
      </c>
      <c r="C80" s="47">
        <v>736.98601597000004</v>
      </c>
      <c r="D80" s="44" t="str">
        <f t="shared" si="11"/>
        <v>N/A</v>
      </c>
      <c r="E80" s="47">
        <v>812.28967310999997</v>
      </c>
      <c r="F80" s="44" t="str">
        <f t="shared" si="12"/>
        <v>N/A</v>
      </c>
      <c r="G80" s="47">
        <v>921.83804292000002</v>
      </c>
      <c r="H80" s="44" t="str">
        <f t="shared" si="13"/>
        <v>N/A</v>
      </c>
      <c r="I80" s="12">
        <v>10.220000000000001</v>
      </c>
      <c r="J80" s="12">
        <v>13.49</v>
      </c>
      <c r="K80" s="45" t="s">
        <v>739</v>
      </c>
      <c r="L80" s="9" t="str">
        <f t="shared" si="14"/>
        <v>Yes</v>
      </c>
    </row>
    <row r="81" spans="1:12" x14ac:dyDescent="0.2">
      <c r="A81" s="46" t="s">
        <v>615</v>
      </c>
      <c r="B81" s="35" t="s">
        <v>213</v>
      </c>
      <c r="C81" s="47">
        <v>494321</v>
      </c>
      <c r="D81" s="44" t="str">
        <f t="shared" si="11"/>
        <v>N/A</v>
      </c>
      <c r="E81" s="47">
        <v>603178</v>
      </c>
      <c r="F81" s="44" t="str">
        <f t="shared" si="12"/>
        <v>N/A</v>
      </c>
      <c r="G81" s="47">
        <v>764217</v>
      </c>
      <c r="H81" s="44" t="str">
        <f t="shared" si="13"/>
        <v>N/A</v>
      </c>
      <c r="I81" s="12">
        <v>22.02</v>
      </c>
      <c r="J81" s="12">
        <v>26.7</v>
      </c>
      <c r="K81" s="45" t="s">
        <v>739</v>
      </c>
      <c r="L81" s="9" t="str">
        <f t="shared" si="14"/>
        <v>Yes</v>
      </c>
    </row>
    <row r="82" spans="1:12" x14ac:dyDescent="0.2">
      <c r="A82" s="46" t="s">
        <v>616</v>
      </c>
      <c r="B82" s="35" t="s">
        <v>213</v>
      </c>
      <c r="C82" s="36">
        <v>4185</v>
      </c>
      <c r="D82" s="44" t="str">
        <f t="shared" si="11"/>
        <v>N/A</v>
      </c>
      <c r="E82" s="36">
        <v>4617</v>
      </c>
      <c r="F82" s="44" t="str">
        <f t="shared" si="12"/>
        <v>N/A</v>
      </c>
      <c r="G82" s="36">
        <v>5571</v>
      </c>
      <c r="H82" s="44" t="str">
        <f t="shared" si="13"/>
        <v>N/A</v>
      </c>
      <c r="I82" s="12">
        <v>10.32</v>
      </c>
      <c r="J82" s="12">
        <v>20.66</v>
      </c>
      <c r="K82" s="45" t="s">
        <v>739</v>
      </c>
      <c r="L82" s="9" t="str">
        <f t="shared" si="14"/>
        <v>Yes</v>
      </c>
    </row>
    <row r="83" spans="1:12" x14ac:dyDescent="0.2">
      <c r="A83" s="46" t="s">
        <v>1448</v>
      </c>
      <c r="B83" s="35" t="s">
        <v>213</v>
      </c>
      <c r="C83" s="47">
        <v>118.11732378000001</v>
      </c>
      <c r="D83" s="44" t="str">
        <f t="shared" si="11"/>
        <v>N/A</v>
      </c>
      <c r="E83" s="47">
        <v>130.64284167</v>
      </c>
      <c r="F83" s="44" t="str">
        <f t="shared" si="12"/>
        <v>N/A</v>
      </c>
      <c r="G83" s="47">
        <v>137.17770598000001</v>
      </c>
      <c r="H83" s="44" t="str">
        <f t="shared" si="13"/>
        <v>N/A</v>
      </c>
      <c r="I83" s="12">
        <v>10.6</v>
      </c>
      <c r="J83" s="12">
        <v>5.0019999999999998</v>
      </c>
      <c r="K83" s="45" t="s">
        <v>739</v>
      </c>
      <c r="L83" s="9" t="str">
        <f t="shared" si="14"/>
        <v>Yes</v>
      </c>
    </row>
    <row r="84" spans="1:12" ht="25.5" x14ac:dyDescent="0.2">
      <c r="A84" s="46" t="s">
        <v>617</v>
      </c>
      <c r="B84" s="35" t="s">
        <v>213</v>
      </c>
      <c r="C84" s="47">
        <v>131797793</v>
      </c>
      <c r="D84" s="44" t="str">
        <f t="shared" si="11"/>
        <v>N/A</v>
      </c>
      <c r="E84" s="47">
        <v>143672248</v>
      </c>
      <c r="F84" s="44" t="str">
        <f t="shared" si="12"/>
        <v>N/A</v>
      </c>
      <c r="G84" s="47">
        <v>167387151</v>
      </c>
      <c r="H84" s="44" t="str">
        <f t="shared" si="13"/>
        <v>N/A</v>
      </c>
      <c r="I84" s="12">
        <v>9.01</v>
      </c>
      <c r="J84" s="12">
        <v>16.510000000000002</v>
      </c>
      <c r="K84" s="45" t="s">
        <v>739</v>
      </c>
      <c r="L84" s="9" t="str">
        <f t="shared" si="14"/>
        <v>Yes</v>
      </c>
    </row>
    <row r="85" spans="1:12" x14ac:dyDescent="0.2">
      <c r="A85" s="46" t="s">
        <v>618</v>
      </c>
      <c r="B85" s="35" t="s">
        <v>213</v>
      </c>
      <c r="C85" s="36">
        <v>8542</v>
      </c>
      <c r="D85" s="44" t="str">
        <f t="shared" si="11"/>
        <v>N/A</v>
      </c>
      <c r="E85" s="36">
        <v>8983</v>
      </c>
      <c r="F85" s="44" t="str">
        <f t="shared" si="12"/>
        <v>N/A</v>
      </c>
      <c r="G85" s="36">
        <v>10933</v>
      </c>
      <c r="H85" s="44" t="str">
        <f t="shared" si="13"/>
        <v>N/A</v>
      </c>
      <c r="I85" s="12">
        <v>5.1630000000000003</v>
      </c>
      <c r="J85" s="12">
        <v>21.71</v>
      </c>
      <c r="K85" s="45" t="s">
        <v>739</v>
      </c>
      <c r="L85" s="9" t="str">
        <f t="shared" si="14"/>
        <v>Yes</v>
      </c>
    </row>
    <row r="86" spans="1:12" ht="25.5" x14ac:dyDescent="0.2">
      <c r="A86" s="46" t="s">
        <v>1449</v>
      </c>
      <c r="B86" s="35" t="s">
        <v>213</v>
      </c>
      <c r="C86" s="47">
        <v>15429.383400000001</v>
      </c>
      <c r="D86" s="44" t="str">
        <f t="shared" si="11"/>
        <v>N/A</v>
      </c>
      <c r="E86" s="47">
        <v>15993.793610000001</v>
      </c>
      <c r="F86" s="44" t="str">
        <f t="shared" si="12"/>
        <v>N/A</v>
      </c>
      <c r="G86" s="47">
        <v>15310.267173</v>
      </c>
      <c r="H86" s="44" t="str">
        <f t="shared" si="13"/>
        <v>N/A</v>
      </c>
      <c r="I86" s="12">
        <v>3.6579999999999999</v>
      </c>
      <c r="J86" s="12">
        <v>-4.2699999999999996</v>
      </c>
      <c r="K86" s="45" t="s">
        <v>739</v>
      </c>
      <c r="L86" s="9" t="str">
        <f t="shared" si="14"/>
        <v>Yes</v>
      </c>
    </row>
    <row r="87" spans="1:12" ht="25.5" x14ac:dyDescent="0.2">
      <c r="A87" s="46" t="s">
        <v>619</v>
      </c>
      <c r="B87" s="35" t="s">
        <v>213</v>
      </c>
      <c r="C87" s="47">
        <v>10438716</v>
      </c>
      <c r="D87" s="44" t="str">
        <f t="shared" si="11"/>
        <v>N/A</v>
      </c>
      <c r="E87" s="47">
        <v>9276650</v>
      </c>
      <c r="F87" s="44" t="str">
        <f t="shared" si="12"/>
        <v>N/A</v>
      </c>
      <c r="G87" s="47">
        <v>10178948</v>
      </c>
      <c r="H87" s="44" t="str">
        <f t="shared" si="13"/>
        <v>N/A</v>
      </c>
      <c r="I87" s="12">
        <v>-11.1</v>
      </c>
      <c r="J87" s="12">
        <v>9.7270000000000003</v>
      </c>
      <c r="K87" s="45" t="s">
        <v>739</v>
      </c>
      <c r="L87" s="9" t="str">
        <f t="shared" si="14"/>
        <v>Yes</v>
      </c>
    </row>
    <row r="88" spans="1:12" x14ac:dyDescent="0.2">
      <c r="A88" s="46" t="s">
        <v>620</v>
      </c>
      <c r="B88" s="35" t="s">
        <v>213</v>
      </c>
      <c r="C88" s="36">
        <v>40215</v>
      </c>
      <c r="D88" s="44" t="str">
        <f t="shared" si="11"/>
        <v>N/A</v>
      </c>
      <c r="E88" s="36">
        <v>35807</v>
      </c>
      <c r="F88" s="44" t="str">
        <f t="shared" si="12"/>
        <v>N/A</v>
      </c>
      <c r="G88" s="36">
        <v>38294</v>
      </c>
      <c r="H88" s="44" t="str">
        <f t="shared" si="13"/>
        <v>N/A</v>
      </c>
      <c r="I88" s="12">
        <v>-11</v>
      </c>
      <c r="J88" s="12">
        <v>6.9459999999999997</v>
      </c>
      <c r="K88" s="45" t="s">
        <v>739</v>
      </c>
      <c r="L88" s="9" t="str">
        <f t="shared" si="14"/>
        <v>Yes</v>
      </c>
    </row>
    <row r="89" spans="1:12" x14ac:dyDescent="0.2">
      <c r="A89" s="46" t="s">
        <v>1450</v>
      </c>
      <c r="B89" s="35" t="s">
        <v>213</v>
      </c>
      <c r="C89" s="47">
        <v>259.57269674999998</v>
      </c>
      <c r="D89" s="44" t="str">
        <f t="shared" si="11"/>
        <v>N/A</v>
      </c>
      <c r="E89" s="47">
        <v>259.07364482000003</v>
      </c>
      <c r="F89" s="44" t="str">
        <f t="shared" si="12"/>
        <v>N/A</v>
      </c>
      <c r="G89" s="47">
        <v>265.81051861999998</v>
      </c>
      <c r="H89" s="44" t="str">
        <f t="shared" si="13"/>
        <v>N/A</v>
      </c>
      <c r="I89" s="12">
        <v>-0.192</v>
      </c>
      <c r="J89" s="12">
        <v>2.6</v>
      </c>
      <c r="K89" s="45" t="s">
        <v>739</v>
      </c>
      <c r="L89" s="9" t="str">
        <f t="shared" si="14"/>
        <v>Yes</v>
      </c>
    </row>
    <row r="90" spans="1:12" x14ac:dyDescent="0.2">
      <c r="A90" s="46" t="s">
        <v>621</v>
      </c>
      <c r="B90" s="35" t="s">
        <v>213</v>
      </c>
      <c r="C90" s="47">
        <v>6755475</v>
      </c>
      <c r="D90" s="44" t="str">
        <f t="shared" si="11"/>
        <v>N/A</v>
      </c>
      <c r="E90" s="47">
        <v>6704048</v>
      </c>
      <c r="F90" s="44" t="str">
        <f t="shared" si="12"/>
        <v>N/A</v>
      </c>
      <c r="G90" s="47">
        <v>10110106</v>
      </c>
      <c r="H90" s="44" t="str">
        <f t="shared" si="13"/>
        <v>N/A</v>
      </c>
      <c r="I90" s="12">
        <v>-0.76100000000000001</v>
      </c>
      <c r="J90" s="12">
        <v>50.81</v>
      </c>
      <c r="K90" s="45" t="s">
        <v>739</v>
      </c>
      <c r="L90" s="9" t="str">
        <f t="shared" si="14"/>
        <v>No</v>
      </c>
    </row>
    <row r="91" spans="1:12" x14ac:dyDescent="0.2">
      <c r="A91" s="46" t="s">
        <v>622</v>
      </c>
      <c r="B91" s="35" t="s">
        <v>213</v>
      </c>
      <c r="C91" s="36">
        <v>26733</v>
      </c>
      <c r="D91" s="44" t="str">
        <f t="shared" si="11"/>
        <v>N/A</v>
      </c>
      <c r="E91" s="36">
        <v>26539</v>
      </c>
      <c r="F91" s="44" t="str">
        <f t="shared" si="12"/>
        <v>N/A</v>
      </c>
      <c r="G91" s="36">
        <v>27899</v>
      </c>
      <c r="H91" s="44" t="str">
        <f t="shared" si="13"/>
        <v>N/A</v>
      </c>
      <c r="I91" s="12">
        <v>-0.72599999999999998</v>
      </c>
      <c r="J91" s="12">
        <v>5.125</v>
      </c>
      <c r="K91" s="45" t="s">
        <v>739</v>
      </c>
      <c r="L91" s="9" t="str">
        <f t="shared" si="14"/>
        <v>Yes</v>
      </c>
    </row>
    <row r="92" spans="1:12" x14ac:dyDescent="0.2">
      <c r="A92" s="46" t="s">
        <v>1451</v>
      </c>
      <c r="B92" s="35" t="s">
        <v>213</v>
      </c>
      <c r="C92" s="47">
        <v>252.70171697999999</v>
      </c>
      <c r="D92" s="44" t="str">
        <f t="shared" si="11"/>
        <v>N/A</v>
      </c>
      <c r="E92" s="47">
        <v>252.61117601000001</v>
      </c>
      <c r="F92" s="44" t="str">
        <f t="shared" si="12"/>
        <v>N/A</v>
      </c>
      <c r="G92" s="47">
        <v>362.38237930000003</v>
      </c>
      <c r="H92" s="44" t="str">
        <f t="shared" si="13"/>
        <v>N/A</v>
      </c>
      <c r="I92" s="12">
        <v>-3.5999999999999997E-2</v>
      </c>
      <c r="J92" s="12">
        <v>43.45</v>
      </c>
      <c r="K92" s="45" t="s">
        <v>739</v>
      </c>
      <c r="L92" s="9" t="str">
        <f t="shared" si="14"/>
        <v>No</v>
      </c>
    </row>
    <row r="93" spans="1:12" ht="25.5" x14ac:dyDescent="0.2">
      <c r="A93" s="46" t="s">
        <v>623</v>
      </c>
      <c r="B93" s="35" t="s">
        <v>213</v>
      </c>
      <c r="C93" s="47">
        <v>24480571</v>
      </c>
      <c r="D93" s="44" t="str">
        <f t="shared" si="11"/>
        <v>N/A</v>
      </c>
      <c r="E93" s="47">
        <v>28491304</v>
      </c>
      <c r="F93" s="44" t="str">
        <f t="shared" si="12"/>
        <v>N/A</v>
      </c>
      <c r="G93" s="47">
        <v>29040989</v>
      </c>
      <c r="H93" s="44" t="str">
        <f t="shared" si="13"/>
        <v>N/A</v>
      </c>
      <c r="I93" s="12">
        <v>16.38</v>
      </c>
      <c r="J93" s="12">
        <v>1.929</v>
      </c>
      <c r="K93" s="45" t="s">
        <v>739</v>
      </c>
      <c r="L93" s="9" t="str">
        <f t="shared" si="14"/>
        <v>Yes</v>
      </c>
    </row>
    <row r="94" spans="1:12" x14ac:dyDescent="0.2">
      <c r="A94" s="49" t="s">
        <v>624</v>
      </c>
      <c r="B94" s="36" t="s">
        <v>213</v>
      </c>
      <c r="C94" s="36">
        <v>13384</v>
      </c>
      <c r="D94" s="44" t="str">
        <f t="shared" si="11"/>
        <v>N/A</v>
      </c>
      <c r="E94" s="36">
        <v>13218</v>
      </c>
      <c r="F94" s="44" t="str">
        <f t="shared" si="12"/>
        <v>N/A</v>
      </c>
      <c r="G94" s="36">
        <v>14736</v>
      </c>
      <c r="H94" s="44" t="str">
        <f t="shared" si="13"/>
        <v>N/A</v>
      </c>
      <c r="I94" s="12">
        <v>-1.24</v>
      </c>
      <c r="J94" s="12">
        <v>11.48</v>
      </c>
      <c r="K94" s="50" t="s">
        <v>739</v>
      </c>
      <c r="L94" s="9" t="str">
        <f t="shared" si="14"/>
        <v>Yes</v>
      </c>
    </row>
    <row r="95" spans="1:12" ht="25.5" x14ac:dyDescent="0.2">
      <c r="A95" s="46" t="s">
        <v>1452</v>
      </c>
      <c r="B95" s="35" t="s">
        <v>213</v>
      </c>
      <c r="C95" s="47">
        <v>1829.0922744</v>
      </c>
      <c r="D95" s="44" t="str">
        <f t="shared" si="11"/>
        <v>N/A</v>
      </c>
      <c r="E95" s="47">
        <v>2155.4928128000001</v>
      </c>
      <c r="F95" s="44" t="str">
        <f t="shared" si="12"/>
        <v>N/A</v>
      </c>
      <c r="G95" s="47">
        <v>1970.7511536</v>
      </c>
      <c r="H95" s="44" t="str">
        <f t="shared" si="13"/>
        <v>N/A</v>
      </c>
      <c r="I95" s="12">
        <v>17.84</v>
      </c>
      <c r="J95" s="12">
        <v>-8.57</v>
      </c>
      <c r="K95" s="45" t="s">
        <v>739</v>
      </c>
      <c r="L95" s="9" t="str">
        <f t="shared" si="14"/>
        <v>Yes</v>
      </c>
    </row>
    <row r="96" spans="1:12" ht="25.5" x14ac:dyDescent="0.2">
      <c r="A96" s="46" t="s">
        <v>625</v>
      </c>
      <c r="B96" s="35" t="s">
        <v>213</v>
      </c>
      <c r="C96" s="47">
        <v>3121601</v>
      </c>
      <c r="D96" s="44" t="str">
        <f t="shared" si="11"/>
        <v>N/A</v>
      </c>
      <c r="E96" s="47">
        <v>3400780</v>
      </c>
      <c r="F96" s="44" t="str">
        <f t="shared" si="12"/>
        <v>N/A</v>
      </c>
      <c r="G96" s="47">
        <v>3335198</v>
      </c>
      <c r="H96" s="44" t="str">
        <f t="shared" si="13"/>
        <v>N/A</v>
      </c>
      <c r="I96" s="12">
        <v>8.9429999999999996</v>
      </c>
      <c r="J96" s="12">
        <v>-1.93</v>
      </c>
      <c r="K96" s="45" t="s">
        <v>739</v>
      </c>
      <c r="L96" s="9" t="str">
        <f t="shared" si="14"/>
        <v>Yes</v>
      </c>
    </row>
    <row r="97" spans="1:12" x14ac:dyDescent="0.2">
      <c r="A97" s="46" t="s">
        <v>626</v>
      </c>
      <c r="B97" s="35" t="s">
        <v>213</v>
      </c>
      <c r="C97" s="36">
        <v>12744</v>
      </c>
      <c r="D97" s="44" t="str">
        <f t="shared" si="11"/>
        <v>N/A</v>
      </c>
      <c r="E97" s="36">
        <v>13630</v>
      </c>
      <c r="F97" s="44" t="str">
        <f t="shared" si="12"/>
        <v>N/A</v>
      </c>
      <c r="G97" s="36">
        <v>13118</v>
      </c>
      <c r="H97" s="44" t="str">
        <f t="shared" si="13"/>
        <v>N/A</v>
      </c>
      <c r="I97" s="12">
        <v>6.952</v>
      </c>
      <c r="J97" s="12">
        <v>-3.76</v>
      </c>
      <c r="K97" s="45" t="s">
        <v>739</v>
      </c>
      <c r="L97" s="9" t="str">
        <f t="shared" si="14"/>
        <v>Yes</v>
      </c>
    </row>
    <row r="98" spans="1:12" ht="25.5" x14ac:dyDescent="0.2">
      <c r="A98" s="46" t="s">
        <v>1453</v>
      </c>
      <c r="B98" s="35" t="s">
        <v>213</v>
      </c>
      <c r="C98" s="47">
        <v>244.94672002999999</v>
      </c>
      <c r="D98" s="44" t="str">
        <f t="shared" si="11"/>
        <v>N/A</v>
      </c>
      <c r="E98" s="47">
        <v>249.50696991999999</v>
      </c>
      <c r="F98" s="44" t="str">
        <f t="shared" si="12"/>
        <v>N/A</v>
      </c>
      <c r="G98" s="47">
        <v>254.24592163</v>
      </c>
      <c r="H98" s="44" t="str">
        <f t="shared" si="13"/>
        <v>N/A</v>
      </c>
      <c r="I98" s="12">
        <v>1.8620000000000001</v>
      </c>
      <c r="J98" s="12">
        <v>1.899</v>
      </c>
      <c r="K98" s="45" t="s">
        <v>739</v>
      </c>
      <c r="L98" s="9" t="str">
        <f t="shared" si="14"/>
        <v>Yes</v>
      </c>
    </row>
    <row r="99" spans="1:12" ht="25.5" x14ac:dyDescent="0.2">
      <c r="A99" s="46" t="s">
        <v>627</v>
      </c>
      <c r="B99" s="35" t="s">
        <v>213</v>
      </c>
      <c r="C99" s="47">
        <v>26318737</v>
      </c>
      <c r="D99" s="44" t="str">
        <f t="shared" si="11"/>
        <v>N/A</v>
      </c>
      <c r="E99" s="47">
        <v>28101688</v>
      </c>
      <c r="F99" s="44" t="str">
        <f t="shared" si="12"/>
        <v>N/A</v>
      </c>
      <c r="G99" s="47">
        <v>28874089</v>
      </c>
      <c r="H99" s="44" t="str">
        <f t="shared" si="13"/>
        <v>N/A</v>
      </c>
      <c r="I99" s="12">
        <v>6.774</v>
      </c>
      <c r="J99" s="12">
        <v>2.7490000000000001</v>
      </c>
      <c r="K99" s="45" t="s">
        <v>739</v>
      </c>
      <c r="L99" s="9" t="str">
        <f t="shared" si="14"/>
        <v>Yes</v>
      </c>
    </row>
    <row r="100" spans="1:12" x14ac:dyDescent="0.2">
      <c r="A100" s="46" t="s">
        <v>628</v>
      </c>
      <c r="B100" s="35" t="s">
        <v>213</v>
      </c>
      <c r="C100" s="36">
        <v>3672</v>
      </c>
      <c r="D100" s="44" t="str">
        <f t="shared" si="11"/>
        <v>N/A</v>
      </c>
      <c r="E100" s="36">
        <v>3747</v>
      </c>
      <c r="F100" s="44" t="str">
        <f t="shared" si="12"/>
        <v>N/A</v>
      </c>
      <c r="G100" s="36">
        <v>4774</v>
      </c>
      <c r="H100" s="44" t="str">
        <f t="shared" si="13"/>
        <v>N/A</v>
      </c>
      <c r="I100" s="12">
        <v>2.0419999999999998</v>
      </c>
      <c r="J100" s="12">
        <v>27.41</v>
      </c>
      <c r="K100" s="45" t="s">
        <v>739</v>
      </c>
      <c r="L100" s="9" t="str">
        <f t="shared" si="14"/>
        <v>Yes</v>
      </c>
    </row>
    <row r="101" spans="1:12" ht="25.5" x14ac:dyDescent="0.2">
      <c r="A101" s="46" t="s">
        <v>1454</v>
      </c>
      <c r="B101" s="35" t="s">
        <v>213</v>
      </c>
      <c r="C101" s="47">
        <v>7167.4120370000001</v>
      </c>
      <c r="D101" s="44" t="str">
        <f t="shared" si="11"/>
        <v>N/A</v>
      </c>
      <c r="E101" s="47">
        <v>7499.7832933</v>
      </c>
      <c r="F101" s="44" t="str">
        <f t="shared" si="12"/>
        <v>N/A</v>
      </c>
      <c r="G101" s="47">
        <v>6048.1962715</v>
      </c>
      <c r="H101" s="44" t="str">
        <f t="shared" si="13"/>
        <v>N/A</v>
      </c>
      <c r="I101" s="12">
        <v>4.6369999999999996</v>
      </c>
      <c r="J101" s="12">
        <v>-19.399999999999999</v>
      </c>
      <c r="K101" s="45" t="s">
        <v>739</v>
      </c>
      <c r="L101" s="9" t="str">
        <f t="shared" si="14"/>
        <v>Yes</v>
      </c>
    </row>
    <row r="102" spans="1:12" ht="25.5" x14ac:dyDescent="0.2">
      <c r="A102" s="46" t="s">
        <v>629</v>
      </c>
      <c r="B102" s="35" t="s">
        <v>213</v>
      </c>
      <c r="C102" s="47">
        <v>322910</v>
      </c>
      <c r="D102" s="44" t="str">
        <f t="shared" si="11"/>
        <v>N/A</v>
      </c>
      <c r="E102" s="47">
        <v>322525</v>
      </c>
      <c r="F102" s="44" t="str">
        <f t="shared" si="12"/>
        <v>N/A</v>
      </c>
      <c r="G102" s="47">
        <v>308257</v>
      </c>
      <c r="H102" s="44" t="str">
        <f t="shared" si="13"/>
        <v>N/A</v>
      </c>
      <c r="I102" s="12">
        <v>-0.11899999999999999</v>
      </c>
      <c r="J102" s="12">
        <v>-4.42</v>
      </c>
      <c r="K102" s="45" t="s">
        <v>739</v>
      </c>
      <c r="L102" s="9" t="str">
        <f t="shared" si="14"/>
        <v>Yes</v>
      </c>
    </row>
    <row r="103" spans="1:12" ht="25.5" x14ac:dyDescent="0.2">
      <c r="A103" s="46" t="s">
        <v>630</v>
      </c>
      <c r="B103" s="35" t="s">
        <v>213</v>
      </c>
      <c r="C103" s="36">
        <v>1279</v>
      </c>
      <c r="D103" s="44" t="str">
        <f t="shared" si="11"/>
        <v>N/A</v>
      </c>
      <c r="E103" s="36">
        <v>1279</v>
      </c>
      <c r="F103" s="44" t="str">
        <f t="shared" si="12"/>
        <v>N/A</v>
      </c>
      <c r="G103" s="36">
        <v>1318</v>
      </c>
      <c r="H103" s="44" t="str">
        <f t="shared" si="13"/>
        <v>N/A</v>
      </c>
      <c r="I103" s="12">
        <v>0</v>
      </c>
      <c r="J103" s="12">
        <v>3.0489999999999999</v>
      </c>
      <c r="K103" s="45" t="s">
        <v>739</v>
      </c>
      <c r="L103" s="9" t="str">
        <f t="shared" si="14"/>
        <v>Yes</v>
      </c>
    </row>
    <row r="104" spans="1:12" ht="25.5" x14ac:dyDescent="0.2">
      <c r="A104" s="46" t="s">
        <v>1455</v>
      </c>
      <c r="B104" s="35" t="s">
        <v>213</v>
      </c>
      <c r="C104" s="47">
        <v>252.47068021999999</v>
      </c>
      <c r="D104" s="44" t="str">
        <f t="shared" si="11"/>
        <v>N/A</v>
      </c>
      <c r="E104" s="47">
        <v>252.1696638</v>
      </c>
      <c r="F104" s="44" t="str">
        <f t="shared" si="12"/>
        <v>N/A</v>
      </c>
      <c r="G104" s="47">
        <v>233.88239756999999</v>
      </c>
      <c r="H104" s="44" t="str">
        <f t="shared" si="13"/>
        <v>N/A</v>
      </c>
      <c r="I104" s="12">
        <v>-0.11899999999999999</v>
      </c>
      <c r="J104" s="12">
        <v>-7.25</v>
      </c>
      <c r="K104" s="45" t="s">
        <v>739</v>
      </c>
      <c r="L104" s="9" t="str">
        <f t="shared" si="14"/>
        <v>Yes</v>
      </c>
    </row>
    <row r="105" spans="1:12" ht="25.5" x14ac:dyDescent="0.2">
      <c r="A105" s="46" t="s">
        <v>631</v>
      </c>
      <c r="B105" s="35" t="s">
        <v>213</v>
      </c>
      <c r="C105" s="47">
        <v>45736</v>
      </c>
      <c r="D105" s="44" t="str">
        <f t="shared" si="11"/>
        <v>N/A</v>
      </c>
      <c r="E105" s="47">
        <v>61321</v>
      </c>
      <c r="F105" s="44" t="str">
        <f t="shared" si="12"/>
        <v>N/A</v>
      </c>
      <c r="G105" s="47">
        <v>43611</v>
      </c>
      <c r="H105" s="44" t="str">
        <f t="shared" si="13"/>
        <v>N/A</v>
      </c>
      <c r="I105" s="12">
        <v>34.08</v>
      </c>
      <c r="J105" s="12">
        <v>-28.9</v>
      </c>
      <c r="K105" s="45" t="s">
        <v>739</v>
      </c>
      <c r="L105" s="9" t="str">
        <f t="shared" si="14"/>
        <v>Yes</v>
      </c>
    </row>
    <row r="106" spans="1:12" x14ac:dyDescent="0.2">
      <c r="A106" s="46" t="s">
        <v>632</v>
      </c>
      <c r="B106" s="35" t="s">
        <v>213</v>
      </c>
      <c r="C106" s="36">
        <v>46</v>
      </c>
      <c r="D106" s="44" t="str">
        <f t="shared" si="11"/>
        <v>N/A</v>
      </c>
      <c r="E106" s="36">
        <v>63</v>
      </c>
      <c r="F106" s="44" t="str">
        <f t="shared" si="12"/>
        <v>N/A</v>
      </c>
      <c r="G106" s="36">
        <v>48</v>
      </c>
      <c r="H106" s="44" t="str">
        <f t="shared" si="13"/>
        <v>N/A</v>
      </c>
      <c r="I106" s="12">
        <v>36.96</v>
      </c>
      <c r="J106" s="12">
        <v>-23.8</v>
      </c>
      <c r="K106" s="45" t="s">
        <v>739</v>
      </c>
      <c r="L106" s="9" t="str">
        <f t="shared" si="14"/>
        <v>Yes</v>
      </c>
    </row>
    <row r="107" spans="1:12" ht="25.5" x14ac:dyDescent="0.2">
      <c r="A107" s="46" t="s">
        <v>1456</v>
      </c>
      <c r="B107" s="35" t="s">
        <v>213</v>
      </c>
      <c r="C107" s="47">
        <v>994.26086956999995</v>
      </c>
      <c r="D107" s="44" t="str">
        <f t="shared" si="11"/>
        <v>N/A</v>
      </c>
      <c r="E107" s="47">
        <v>973.34920635000003</v>
      </c>
      <c r="F107" s="44" t="str">
        <f t="shared" si="12"/>
        <v>N/A</v>
      </c>
      <c r="G107" s="47">
        <v>908.5625</v>
      </c>
      <c r="H107" s="44" t="str">
        <f t="shared" si="13"/>
        <v>N/A</v>
      </c>
      <c r="I107" s="12">
        <v>-2.1</v>
      </c>
      <c r="J107" s="12">
        <v>-6.66</v>
      </c>
      <c r="K107" s="45" t="s">
        <v>739</v>
      </c>
      <c r="L107" s="9" t="str">
        <f t="shared" si="14"/>
        <v>Yes</v>
      </c>
    </row>
    <row r="108" spans="1:12" ht="25.5" x14ac:dyDescent="0.2">
      <c r="A108" s="46" t="s">
        <v>633</v>
      </c>
      <c r="B108" s="35" t="s">
        <v>213</v>
      </c>
      <c r="C108" s="47">
        <v>3558614</v>
      </c>
      <c r="D108" s="44" t="str">
        <f t="shared" si="11"/>
        <v>N/A</v>
      </c>
      <c r="E108" s="47">
        <v>3791752</v>
      </c>
      <c r="F108" s="44" t="str">
        <f t="shared" si="12"/>
        <v>N/A</v>
      </c>
      <c r="G108" s="47">
        <v>4755694</v>
      </c>
      <c r="H108" s="44" t="str">
        <f t="shared" si="13"/>
        <v>N/A</v>
      </c>
      <c r="I108" s="12">
        <v>6.5510000000000002</v>
      </c>
      <c r="J108" s="12">
        <v>25.42</v>
      </c>
      <c r="K108" s="45" t="s">
        <v>739</v>
      </c>
      <c r="L108" s="9" t="str">
        <f t="shared" si="14"/>
        <v>Yes</v>
      </c>
    </row>
    <row r="109" spans="1:12" x14ac:dyDescent="0.2">
      <c r="A109" s="46" t="s">
        <v>634</v>
      </c>
      <c r="B109" s="35" t="s">
        <v>213</v>
      </c>
      <c r="C109" s="36">
        <v>7721</v>
      </c>
      <c r="D109" s="44" t="str">
        <f t="shared" si="11"/>
        <v>N/A</v>
      </c>
      <c r="E109" s="36">
        <v>7962</v>
      </c>
      <c r="F109" s="44" t="str">
        <f t="shared" si="12"/>
        <v>N/A</v>
      </c>
      <c r="G109" s="36">
        <v>9003</v>
      </c>
      <c r="H109" s="44" t="str">
        <f t="shared" si="13"/>
        <v>N/A</v>
      </c>
      <c r="I109" s="12">
        <v>3.121</v>
      </c>
      <c r="J109" s="12">
        <v>13.07</v>
      </c>
      <c r="K109" s="45" t="s">
        <v>739</v>
      </c>
      <c r="L109" s="9" t="str">
        <f t="shared" si="14"/>
        <v>Yes</v>
      </c>
    </row>
    <row r="110" spans="1:12" ht="25.5" x14ac:dyDescent="0.2">
      <c r="A110" s="46" t="s">
        <v>1457</v>
      </c>
      <c r="B110" s="35" t="s">
        <v>213</v>
      </c>
      <c r="C110" s="47">
        <v>460.90066053999999</v>
      </c>
      <c r="D110" s="44" t="str">
        <f t="shared" si="11"/>
        <v>N/A</v>
      </c>
      <c r="E110" s="47">
        <v>476.23109770999997</v>
      </c>
      <c r="F110" s="44" t="str">
        <f t="shared" si="12"/>
        <v>N/A</v>
      </c>
      <c r="G110" s="47">
        <v>528.23436632000005</v>
      </c>
      <c r="H110" s="44" t="str">
        <f t="shared" si="13"/>
        <v>N/A</v>
      </c>
      <c r="I110" s="12">
        <v>3.3260000000000001</v>
      </c>
      <c r="J110" s="12">
        <v>10.92</v>
      </c>
      <c r="K110" s="45" t="s">
        <v>739</v>
      </c>
      <c r="L110" s="9" t="str">
        <f t="shared" si="14"/>
        <v>Yes</v>
      </c>
    </row>
    <row r="111" spans="1:12" ht="25.5" x14ac:dyDescent="0.2">
      <c r="A111" s="46" t="s">
        <v>635</v>
      </c>
      <c r="B111" s="35" t="s">
        <v>213</v>
      </c>
      <c r="C111" s="47">
        <v>27902635</v>
      </c>
      <c r="D111" s="44" t="str">
        <f t="shared" si="11"/>
        <v>N/A</v>
      </c>
      <c r="E111" s="47">
        <v>29149655</v>
      </c>
      <c r="F111" s="44" t="str">
        <f t="shared" si="12"/>
        <v>N/A</v>
      </c>
      <c r="G111" s="47">
        <v>28763111</v>
      </c>
      <c r="H111" s="44" t="str">
        <f t="shared" si="13"/>
        <v>N/A</v>
      </c>
      <c r="I111" s="12">
        <v>4.4690000000000003</v>
      </c>
      <c r="J111" s="12">
        <v>-1.33</v>
      </c>
      <c r="K111" s="45" t="s">
        <v>739</v>
      </c>
      <c r="L111" s="9" t="str">
        <f t="shared" si="14"/>
        <v>Yes</v>
      </c>
    </row>
    <row r="112" spans="1:12" x14ac:dyDescent="0.2">
      <c r="A112" s="46" t="s">
        <v>636</v>
      </c>
      <c r="B112" s="35" t="s">
        <v>213</v>
      </c>
      <c r="C112" s="36">
        <v>1496</v>
      </c>
      <c r="D112" s="44" t="str">
        <f t="shared" si="11"/>
        <v>N/A</v>
      </c>
      <c r="E112" s="36">
        <v>1633</v>
      </c>
      <c r="F112" s="44" t="str">
        <f t="shared" si="12"/>
        <v>N/A</v>
      </c>
      <c r="G112" s="36">
        <v>1679</v>
      </c>
      <c r="H112" s="44" t="str">
        <f t="shared" si="13"/>
        <v>N/A</v>
      </c>
      <c r="I112" s="12">
        <v>9.1579999999999995</v>
      </c>
      <c r="J112" s="12">
        <v>2.8170000000000002</v>
      </c>
      <c r="K112" s="45" t="s">
        <v>739</v>
      </c>
      <c r="L112" s="9" t="str">
        <f t="shared" si="14"/>
        <v>Yes</v>
      </c>
    </row>
    <row r="113" spans="1:12" x14ac:dyDescent="0.2">
      <c r="A113" s="46" t="s">
        <v>1458</v>
      </c>
      <c r="B113" s="35" t="s">
        <v>213</v>
      </c>
      <c r="C113" s="47">
        <v>18651.493984000001</v>
      </c>
      <c r="D113" s="44" t="str">
        <f t="shared" si="11"/>
        <v>N/A</v>
      </c>
      <c r="E113" s="47">
        <v>17850.370483999999</v>
      </c>
      <c r="F113" s="44" t="str">
        <f t="shared" si="12"/>
        <v>N/A</v>
      </c>
      <c r="G113" s="47">
        <v>17131.096485999999</v>
      </c>
      <c r="H113" s="44" t="str">
        <f t="shared" si="13"/>
        <v>N/A</v>
      </c>
      <c r="I113" s="12">
        <v>-4.3</v>
      </c>
      <c r="J113" s="12">
        <v>-4.03</v>
      </c>
      <c r="K113" s="45" t="s">
        <v>739</v>
      </c>
      <c r="L113" s="9" t="str">
        <f t="shared" si="14"/>
        <v>Yes</v>
      </c>
    </row>
    <row r="114" spans="1:12" ht="25.5" x14ac:dyDescent="0.2">
      <c r="A114" s="46" t="s">
        <v>637</v>
      </c>
      <c r="B114" s="35" t="s">
        <v>213</v>
      </c>
      <c r="C114" s="47">
        <v>162326</v>
      </c>
      <c r="D114" s="44" t="str">
        <f t="shared" si="11"/>
        <v>N/A</v>
      </c>
      <c r="E114" s="47">
        <v>148477</v>
      </c>
      <c r="F114" s="44" t="str">
        <f t="shared" si="12"/>
        <v>N/A</v>
      </c>
      <c r="G114" s="47">
        <v>148166</v>
      </c>
      <c r="H114" s="44" t="str">
        <f t="shared" si="13"/>
        <v>N/A</v>
      </c>
      <c r="I114" s="12">
        <v>-8.5299999999999994</v>
      </c>
      <c r="J114" s="12">
        <v>-0.20899999999999999</v>
      </c>
      <c r="K114" s="45" t="s">
        <v>739</v>
      </c>
      <c r="L114" s="9" t="str">
        <f>IF(J114="Div by 0", "N/A", IF(OR(J114="N/A",K114="N/A"),"N/A", IF(J114&gt;VALUE(MID(K114,1,2)), "No", IF(J114&lt;-1*VALUE(MID(K114,1,2)), "No", "Yes"))))</f>
        <v>Yes</v>
      </c>
    </row>
    <row r="115" spans="1:12" x14ac:dyDescent="0.2">
      <c r="A115" s="46" t="s">
        <v>638</v>
      </c>
      <c r="B115" s="35" t="s">
        <v>213</v>
      </c>
      <c r="C115" s="36">
        <v>2110</v>
      </c>
      <c r="D115" s="44" t="str">
        <f t="shared" si="11"/>
        <v>N/A</v>
      </c>
      <c r="E115" s="36">
        <v>1922</v>
      </c>
      <c r="F115" s="44" t="str">
        <f t="shared" si="12"/>
        <v>N/A</v>
      </c>
      <c r="G115" s="36">
        <v>1986</v>
      </c>
      <c r="H115" s="44" t="str">
        <f t="shared" si="13"/>
        <v>N/A</v>
      </c>
      <c r="I115" s="12">
        <v>-8.91</v>
      </c>
      <c r="J115" s="12">
        <v>3.33</v>
      </c>
      <c r="K115" s="45" t="s">
        <v>739</v>
      </c>
      <c r="L115" s="9" t="str">
        <f t="shared" ref="L115:L119" si="15">IF(J115="Div by 0", "N/A", IF(OR(J115="N/A",K115="N/A"),"N/A", IF(J115&gt;VALUE(MID(K115,1,2)), "No", IF(J115&lt;-1*VALUE(MID(K115,1,2)), "No", "Yes"))))</f>
        <v>Yes</v>
      </c>
    </row>
    <row r="116" spans="1:12" ht="25.5" x14ac:dyDescent="0.2">
      <c r="A116" s="46" t="s">
        <v>1459</v>
      </c>
      <c r="B116" s="35" t="s">
        <v>213</v>
      </c>
      <c r="C116" s="47">
        <v>76.931753555</v>
      </c>
      <c r="D116" s="44" t="str">
        <f t="shared" si="11"/>
        <v>N/A</v>
      </c>
      <c r="E116" s="47">
        <v>77.251300728000004</v>
      </c>
      <c r="F116" s="44" t="str">
        <f t="shared" si="12"/>
        <v>N/A</v>
      </c>
      <c r="G116" s="47">
        <v>74.605236657000006</v>
      </c>
      <c r="H116" s="44" t="str">
        <f t="shared" si="13"/>
        <v>N/A</v>
      </c>
      <c r="I116" s="12">
        <v>0.41539999999999999</v>
      </c>
      <c r="J116" s="12">
        <v>-3.43</v>
      </c>
      <c r="K116" s="45" t="s">
        <v>739</v>
      </c>
      <c r="L116" s="9" t="str">
        <f t="shared" si="15"/>
        <v>Yes</v>
      </c>
    </row>
    <row r="117" spans="1:12" ht="25.5" x14ac:dyDescent="0.2">
      <c r="A117" s="46" t="s">
        <v>639</v>
      </c>
      <c r="B117" s="35" t="s">
        <v>213</v>
      </c>
      <c r="C117" s="47">
        <v>2622008</v>
      </c>
      <c r="D117" s="44" t="str">
        <f t="shared" si="11"/>
        <v>N/A</v>
      </c>
      <c r="E117" s="47">
        <v>3540278</v>
      </c>
      <c r="F117" s="44" t="str">
        <f t="shared" si="12"/>
        <v>N/A</v>
      </c>
      <c r="G117" s="47">
        <v>3846894</v>
      </c>
      <c r="H117" s="44" t="str">
        <f t="shared" si="13"/>
        <v>N/A</v>
      </c>
      <c r="I117" s="12">
        <v>35.020000000000003</v>
      </c>
      <c r="J117" s="12">
        <v>8.6609999999999996</v>
      </c>
      <c r="K117" s="45" t="s">
        <v>739</v>
      </c>
      <c r="L117" s="9" t="str">
        <f t="shared" si="15"/>
        <v>Yes</v>
      </c>
    </row>
    <row r="118" spans="1:12" x14ac:dyDescent="0.2">
      <c r="A118" s="46" t="s">
        <v>640</v>
      </c>
      <c r="B118" s="35" t="s">
        <v>213</v>
      </c>
      <c r="C118" s="36">
        <v>30</v>
      </c>
      <c r="D118" s="44" t="str">
        <f t="shared" si="11"/>
        <v>N/A</v>
      </c>
      <c r="E118" s="36">
        <v>31</v>
      </c>
      <c r="F118" s="44" t="str">
        <f t="shared" si="12"/>
        <v>N/A</v>
      </c>
      <c r="G118" s="36">
        <v>35</v>
      </c>
      <c r="H118" s="44" t="str">
        <f t="shared" si="13"/>
        <v>N/A</v>
      </c>
      <c r="I118" s="12">
        <v>3.3330000000000002</v>
      </c>
      <c r="J118" s="12">
        <v>12.9</v>
      </c>
      <c r="K118" s="45" t="s">
        <v>739</v>
      </c>
      <c r="L118" s="9" t="str">
        <f t="shared" si="15"/>
        <v>Yes</v>
      </c>
    </row>
    <row r="119" spans="1:12" ht="25.5" x14ac:dyDescent="0.2">
      <c r="A119" s="46" t="s">
        <v>1460</v>
      </c>
      <c r="B119" s="35" t="s">
        <v>213</v>
      </c>
      <c r="C119" s="47">
        <v>87400.266667000004</v>
      </c>
      <c r="D119" s="44" t="str">
        <f t="shared" si="11"/>
        <v>N/A</v>
      </c>
      <c r="E119" s="47">
        <v>114202.51613</v>
      </c>
      <c r="F119" s="44" t="str">
        <f t="shared" si="12"/>
        <v>N/A</v>
      </c>
      <c r="G119" s="47">
        <v>109911.25714</v>
      </c>
      <c r="H119" s="44" t="str">
        <f t="shared" si="13"/>
        <v>N/A</v>
      </c>
      <c r="I119" s="12">
        <v>30.67</v>
      </c>
      <c r="J119" s="12">
        <v>-3.76</v>
      </c>
      <c r="K119" s="45" t="s">
        <v>739</v>
      </c>
      <c r="L119" s="9" t="str">
        <f t="shared" si="15"/>
        <v>Yes</v>
      </c>
    </row>
    <row r="120" spans="1:12" ht="25.5" x14ac:dyDescent="0.2">
      <c r="A120" s="46" t="s">
        <v>641</v>
      </c>
      <c r="B120" s="35" t="s">
        <v>213</v>
      </c>
      <c r="C120" s="47">
        <v>35560741</v>
      </c>
      <c r="D120" s="44" t="str">
        <f t="shared" si="11"/>
        <v>N/A</v>
      </c>
      <c r="E120" s="47">
        <v>36626055</v>
      </c>
      <c r="F120" s="44" t="str">
        <f t="shared" si="12"/>
        <v>N/A</v>
      </c>
      <c r="G120" s="47">
        <v>39113514</v>
      </c>
      <c r="H120" s="44" t="str">
        <f t="shared" si="13"/>
        <v>N/A</v>
      </c>
      <c r="I120" s="12">
        <v>2.996</v>
      </c>
      <c r="J120" s="12">
        <v>6.7919999999999998</v>
      </c>
      <c r="K120" s="45" t="s">
        <v>739</v>
      </c>
      <c r="L120" s="9" t="str">
        <f t="shared" ref="L120:L131" si="16">IF(J120="Div by 0", "N/A", IF(K120="N/A","N/A", IF(J120&gt;VALUE(MID(K120,1,2)), "No", IF(J120&lt;-1*VALUE(MID(K120,1,2)), "No", "Yes"))))</f>
        <v>Yes</v>
      </c>
    </row>
    <row r="121" spans="1:12" ht="25.5" x14ac:dyDescent="0.2">
      <c r="A121" s="46" t="s">
        <v>642</v>
      </c>
      <c r="B121" s="35" t="s">
        <v>213</v>
      </c>
      <c r="C121" s="36">
        <v>28043</v>
      </c>
      <c r="D121" s="44" t="str">
        <f t="shared" si="11"/>
        <v>N/A</v>
      </c>
      <c r="E121" s="36">
        <v>29277</v>
      </c>
      <c r="F121" s="44" t="str">
        <f t="shared" si="12"/>
        <v>N/A</v>
      </c>
      <c r="G121" s="36">
        <v>31403</v>
      </c>
      <c r="H121" s="44" t="str">
        <f t="shared" si="13"/>
        <v>N/A</v>
      </c>
      <c r="I121" s="12">
        <v>4.4000000000000004</v>
      </c>
      <c r="J121" s="12">
        <v>7.2619999999999996</v>
      </c>
      <c r="K121" s="45" t="s">
        <v>739</v>
      </c>
      <c r="L121" s="9" t="str">
        <f t="shared" si="16"/>
        <v>Yes</v>
      </c>
    </row>
    <row r="122" spans="1:12" ht="25.5" x14ac:dyDescent="0.2">
      <c r="A122" s="46" t="s">
        <v>1461</v>
      </c>
      <c r="B122" s="35" t="s">
        <v>213</v>
      </c>
      <c r="C122" s="47">
        <v>1268.0790572000001</v>
      </c>
      <c r="D122" s="44" t="str">
        <f t="shared" si="11"/>
        <v>N/A</v>
      </c>
      <c r="E122" s="47">
        <v>1251.0180346</v>
      </c>
      <c r="F122" s="44" t="str">
        <f t="shared" si="12"/>
        <v>N/A</v>
      </c>
      <c r="G122" s="47">
        <v>1245.534312</v>
      </c>
      <c r="H122" s="44" t="str">
        <f t="shared" si="13"/>
        <v>N/A</v>
      </c>
      <c r="I122" s="12">
        <v>-1.35</v>
      </c>
      <c r="J122" s="12">
        <v>-0.438</v>
      </c>
      <c r="K122" s="45" t="s">
        <v>739</v>
      </c>
      <c r="L122" s="9" t="str">
        <f t="shared" si="16"/>
        <v>Yes</v>
      </c>
    </row>
    <row r="123" spans="1:12" ht="25.5" x14ac:dyDescent="0.2">
      <c r="A123" s="46" t="s">
        <v>643</v>
      </c>
      <c r="B123" s="35" t="s">
        <v>213</v>
      </c>
      <c r="C123" s="47">
        <v>269724701</v>
      </c>
      <c r="D123" s="44" t="str">
        <f t="shared" ref="D123:D131" si="17">IF($B123="N/A","N/A",IF(C123&gt;10,"No",IF(C123&lt;-10,"No","Yes")))</f>
        <v>N/A</v>
      </c>
      <c r="E123" s="47">
        <v>283351520</v>
      </c>
      <c r="F123" s="44" t="str">
        <f t="shared" ref="F123:F131" si="18">IF($B123="N/A","N/A",IF(E123&gt;10,"No",IF(E123&lt;-10,"No","Yes")))</f>
        <v>N/A</v>
      </c>
      <c r="G123" s="47">
        <v>296485793</v>
      </c>
      <c r="H123" s="44" t="str">
        <f t="shared" ref="H123:H131" si="19">IF($B123="N/A","N/A",IF(G123&gt;10,"No",IF(G123&lt;-10,"No","Yes")))</f>
        <v>N/A</v>
      </c>
      <c r="I123" s="12">
        <v>5.0519999999999996</v>
      </c>
      <c r="J123" s="12">
        <v>4.6349999999999998</v>
      </c>
      <c r="K123" s="45" t="s">
        <v>739</v>
      </c>
      <c r="L123" s="9" t="str">
        <f t="shared" si="16"/>
        <v>Yes</v>
      </c>
    </row>
    <row r="124" spans="1:12" x14ac:dyDescent="0.2">
      <c r="A124" s="46" t="s">
        <v>644</v>
      </c>
      <c r="B124" s="35" t="s">
        <v>213</v>
      </c>
      <c r="C124" s="36">
        <v>6820</v>
      </c>
      <c r="D124" s="44" t="str">
        <f t="shared" si="17"/>
        <v>N/A</v>
      </c>
      <c r="E124" s="36">
        <v>6988</v>
      </c>
      <c r="F124" s="44" t="str">
        <f t="shared" si="18"/>
        <v>N/A</v>
      </c>
      <c r="G124" s="36">
        <v>7829</v>
      </c>
      <c r="H124" s="44" t="str">
        <f t="shared" si="19"/>
        <v>N/A</v>
      </c>
      <c r="I124" s="12">
        <v>2.4630000000000001</v>
      </c>
      <c r="J124" s="12">
        <v>12.03</v>
      </c>
      <c r="K124" s="45" t="s">
        <v>739</v>
      </c>
      <c r="L124" s="9" t="str">
        <f t="shared" si="16"/>
        <v>Yes</v>
      </c>
    </row>
    <row r="125" spans="1:12" ht="25.5" x14ac:dyDescent="0.2">
      <c r="A125" s="46" t="s">
        <v>1462</v>
      </c>
      <c r="B125" s="35" t="s">
        <v>213</v>
      </c>
      <c r="C125" s="47">
        <v>39549.076393000003</v>
      </c>
      <c r="D125" s="44" t="str">
        <f t="shared" si="17"/>
        <v>N/A</v>
      </c>
      <c r="E125" s="47">
        <v>40548.299942999998</v>
      </c>
      <c r="F125" s="44" t="str">
        <f t="shared" si="18"/>
        <v>N/A</v>
      </c>
      <c r="G125" s="47">
        <v>37870.199642</v>
      </c>
      <c r="H125" s="44" t="str">
        <f t="shared" si="19"/>
        <v>N/A</v>
      </c>
      <c r="I125" s="12">
        <v>2.5270000000000001</v>
      </c>
      <c r="J125" s="12">
        <v>-6.6</v>
      </c>
      <c r="K125" s="45" t="s">
        <v>739</v>
      </c>
      <c r="L125" s="9" t="str">
        <f t="shared" si="16"/>
        <v>Yes</v>
      </c>
    </row>
    <row r="126" spans="1:12" ht="25.5" x14ac:dyDescent="0.2">
      <c r="A126" s="46" t="s">
        <v>645</v>
      </c>
      <c r="B126" s="35" t="s">
        <v>213</v>
      </c>
      <c r="C126" s="47">
        <v>51997781</v>
      </c>
      <c r="D126" s="44" t="str">
        <f t="shared" si="17"/>
        <v>N/A</v>
      </c>
      <c r="E126" s="47">
        <v>53710178</v>
      </c>
      <c r="F126" s="44" t="str">
        <f t="shared" si="18"/>
        <v>N/A</v>
      </c>
      <c r="G126" s="47">
        <v>54887121</v>
      </c>
      <c r="H126" s="44" t="str">
        <f t="shared" si="19"/>
        <v>N/A</v>
      </c>
      <c r="I126" s="12">
        <v>3.2930000000000001</v>
      </c>
      <c r="J126" s="12">
        <v>2.1909999999999998</v>
      </c>
      <c r="K126" s="45" t="s">
        <v>739</v>
      </c>
      <c r="L126" s="9" t="str">
        <f t="shared" si="16"/>
        <v>Yes</v>
      </c>
    </row>
    <row r="127" spans="1:12" x14ac:dyDescent="0.2">
      <c r="A127" s="46" t="s">
        <v>646</v>
      </c>
      <c r="B127" s="35" t="s">
        <v>213</v>
      </c>
      <c r="C127" s="36">
        <v>16220</v>
      </c>
      <c r="D127" s="44" t="str">
        <f t="shared" si="17"/>
        <v>N/A</v>
      </c>
      <c r="E127" s="36">
        <v>17006</v>
      </c>
      <c r="F127" s="44" t="str">
        <f t="shared" si="18"/>
        <v>N/A</v>
      </c>
      <c r="G127" s="36">
        <v>18430</v>
      </c>
      <c r="H127" s="44" t="str">
        <f t="shared" si="19"/>
        <v>N/A</v>
      </c>
      <c r="I127" s="12">
        <v>4.8460000000000001</v>
      </c>
      <c r="J127" s="12">
        <v>8.3740000000000006</v>
      </c>
      <c r="K127" s="45" t="s">
        <v>739</v>
      </c>
      <c r="L127" s="9" t="str">
        <f t="shared" si="16"/>
        <v>Yes</v>
      </c>
    </row>
    <row r="128" spans="1:12" ht="25.5" x14ac:dyDescent="0.2">
      <c r="A128" s="46" t="s">
        <v>1463</v>
      </c>
      <c r="B128" s="35" t="s">
        <v>213</v>
      </c>
      <c r="C128" s="47">
        <v>3205.7818126000002</v>
      </c>
      <c r="D128" s="44" t="str">
        <f t="shared" si="17"/>
        <v>N/A</v>
      </c>
      <c r="E128" s="47">
        <v>3158.3075385000002</v>
      </c>
      <c r="F128" s="44" t="str">
        <f t="shared" si="18"/>
        <v>N/A</v>
      </c>
      <c r="G128" s="47">
        <v>2978.1400434000002</v>
      </c>
      <c r="H128" s="44" t="str">
        <f t="shared" si="19"/>
        <v>N/A</v>
      </c>
      <c r="I128" s="12">
        <v>-1.48</v>
      </c>
      <c r="J128" s="12">
        <v>-5.7</v>
      </c>
      <c r="K128" s="45" t="s">
        <v>739</v>
      </c>
      <c r="L128" s="9" t="str">
        <f t="shared" si="16"/>
        <v>Yes</v>
      </c>
    </row>
    <row r="129" spans="1:12" ht="25.5" x14ac:dyDescent="0.2">
      <c r="A129" s="46" t="s">
        <v>647</v>
      </c>
      <c r="B129" s="35" t="s">
        <v>213</v>
      </c>
      <c r="C129" s="47">
        <v>111218981</v>
      </c>
      <c r="D129" s="44" t="str">
        <f t="shared" si="17"/>
        <v>N/A</v>
      </c>
      <c r="E129" s="47">
        <v>122895951</v>
      </c>
      <c r="F129" s="44" t="str">
        <f t="shared" si="18"/>
        <v>N/A</v>
      </c>
      <c r="G129" s="47">
        <v>137454833</v>
      </c>
      <c r="H129" s="44" t="str">
        <f t="shared" si="19"/>
        <v>N/A</v>
      </c>
      <c r="I129" s="12">
        <v>10.5</v>
      </c>
      <c r="J129" s="12">
        <v>11.85</v>
      </c>
      <c r="K129" s="45" t="s">
        <v>739</v>
      </c>
      <c r="L129" s="9" t="str">
        <f t="shared" si="16"/>
        <v>Yes</v>
      </c>
    </row>
    <row r="130" spans="1:12" x14ac:dyDescent="0.2">
      <c r="A130" s="46" t="s">
        <v>648</v>
      </c>
      <c r="B130" s="35" t="s">
        <v>213</v>
      </c>
      <c r="C130" s="36">
        <v>8311</v>
      </c>
      <c r="D130" s="44" t="str">
        <f t="shared" si="17"/>
        <v>N/A</v>
      </c>
      <c r="E130" s="36">
        <v>8599</v>
      </c>
      <c r="F130" s="44" t="str">
        <f t="shared" si="18"/>
        <v>N/A</v>
      </c>
      <c r="G130" s="36">
        <v>9013</v>
      </c>
      <c r="H130" s="44" t="str">
        <f t="shared" si="19"/>
        <v>N/A</v>
      </c>
      <c r="I130" s="12">
        <v>3.4649999999999999</v>
      </c>
      <c r="J130" s="12">
        <v>4.8150000000000004</v>
      </c>
      <c r="K130" s="45" t="s">
        <v>739</v>
      </c>
      <c r="L130" s="9" t="str">
        <f t="shared" si="16"/>
        <v>Yes</v>
      </c>
    </row>
    <row r="131" spans="1:12" ht="25.5" x14ac:dyDescent="0.2">
      <c r="A131" s="46" t="s">
        <v>1464</v>
      </c>
      <c r="B131" s="35" t="s">
        <v>213</v>
      </c>
      <c r="C131" s="47">
        <v>13382.14186</v>
      </c>
      <c r="D131" s="44" t="str">
        <f t="shared" si="17"/>
        <v>N/A</v>
      </c>
      <c r="E131" s="47">
        <v>14291.888708</v>
      </c>
      <c r="F131" s="44" t="str">
        <f t="shared" si="18"/>
        <v>N/A</v>
      </c>
      <c r="G131" s="47">
        <v>15250.730389</v>
      </c>
      <c r="H131" s="44" t="str">
        <f t="shared" si="19"/>
        <v>N/A</v>
      </c>
      <c r="I131" s="12">
        <v>6.798</v>
      </c>
      <c r="J131" s="12">
        <v>6.7089999999999996</v>
      </c>
      <c r="K131" s="45" t="s">
        <v>739</v>
      </c>
      <c r="L131" s="9" t="str">
        <f t="shared" si="16"/>
        <v>Yes</v>
      </c>
    </row>
    <row r="132" spans="1:12" x14ac:dyDescent="0.2">
      <c r="A132" s="46" t="s">
        <v>1465</v>
      </c>
      <c r="B132" s="35" t="s">
        <v>213</v>
      </c>
      <c r="C132" s="47">
        <v>893.90364001</v>
      </c>
      <c r="D132" s="44" t="str">
        <f t="shared" ref="D132:D143" si="20">IF($B132="N/A","N/A",IF(C132&gt;10,"No",IF(C132&lt;-10,"No","Yes")))</f>
        <v>N/A</v>
      </c>
      <c r="E132" s="47">
        <v>858.78390420000005</v>
      </c>
      <c r="F132" s="44" t="str">
        <f t="shared" ref="F132:F143" si="21">IF($B132="N/A","N/A",IF(E132&gt;10,"No",IF(E132&lt;-10,"No","Yes")))</f>
        <v>N/A</v>
      </c>
      <c r="G132" s="47">
        <v>737.02098117000003</v>
      </c>
      <c r="H132" s="44" t="str">
        <f t="shared" ref="H132:H143" si="22">IF($B132="N/A","N/A",IF(G132&gt;10,"No",IF(G132&lt;-10,"No","Yes")))</f>
        <v>N/A</v>
      </c>
      <c r="I132" s="12">
        <v>-3.93</v>
      </c>
      <c r="J132" s="12">
        <v>-14.2</v>
      </c>
      <c r="K132" s="45" t="s">
        <v>739</v>
      </c>
      <c r="L132" s="9" t="str">
        <f t="shared" ref="L132:L143" si="23">IF(J132="Div by 0", "N/A", IF(K132="N/A","N/A", IF(J132&gt;VALUE(MID(K132,1,2)), "No", IF(J132&lt;-1*VALUE(MID(K132,1,2)), "No", "Yes"))))</f>
        <v>Yes</v>
      </c>
    </row>
    <row r="133" spans="1:12" x14ac:dyDescent="0.2">
      <c r="A133" s="46" t="s">
        <v>1466</v>
      </c>
      <c r="B133" s="35" t="s">
        <v>213</v>
      </c>
      <c r="C133" s="47">
        <v>729.51709552</v>
      </c>
      <c r="D133" s="44" t="str">
        <f t="shared" si="20"/>
        <v>N/A</v>
      </c>
      <c r="E133" s="47">
        <v>575.84246260999998</v>
      </c>
      <c r="F133" s="44" t="str">
        <f t="shared" si="21"/>
        <v>N/A</v>
      </c>
      <c r="G133" s="47">
        <v>560.47491294999998</v>
      </c>
      <c r="H133" s="44" t="str">
        <f t="shared" si="22"/>
        <v>N/A</v>
      </c>
      <c r="I133" s="12">
        <v>-21.1</v>
      </c>
      <c r="J133" s="12">
        <v>-2.67</v>
      </c>
      <c r="K133" s="45" t="s">
        <v>739</v>
      </c>
      <c r="L133" s="9" t="str">
        <f t="shared" si="23"/>
        <v>Yes</v>
      </c>
    </row>
    <row r="134" spans="1:12" x14ac:dyDescent="0.2">
      <c r="A134" s="46" t="s">
        <v>1467</v>
      </c>
      <c r="B134" s="35" t="s">
        <v>213</v>
      </c>
      <c r="C134" s="47">
        <v>1175.9771976</v>
      </c>
      <c r="D134" s="44" t="str">
        <f t="shared" si="20"/>
        <v>N/A</v>
      </c>
      <c r="E134" s="47">
        <v>1272.7436733</v>
      </c>
      <c r="F134" s="44" t="str">
        <f t="shared" si="21"/>
        <v>N/A</v>
      </c>
      <c r="G134" s="47">
        <v>1030.1536675</v>
      </c>
      <c r="H134" s="44" t="str">
        <f t="shared" si="22"/>
        <v>N/A</v>
      </c>
      <c r="I134" s="12">
        <v>8.2289999999999992</v>
      </c>
      <c r="J134" s="12">
        <v>-19.100000000000001</v>
      </c>
      <c r="K134" s="45" t="s">
        <v>739</v>
      </c>
      <c r="L134" s="9" t="str">
        <f t="shared" si="23"/>
        <v>Yes</v>
      </c>
    </row>
    <row r="135" spans="1:12" x14ac:dyDescent="0.2">
      <c r="A135" s="46" t="s">
        <v>1468</v>
      </c>
      <c r="B135" s="35" t="s">
        <v>213</v>
      </c>
      <c r="C135" s="47">
        <v>11492.268631999999</v>
      </c>
      <c r="D135" s="44" t="str">
        <f t="shared" si="20"/>
        <v>N/A</v>
      </c>
      <c r="E135" s="47">
        <v>11448.746488999999</v>
      </c>
      <c r="F135" s="44" t="str">
        <f t="shared" si="21"/>
        <v>N/A</v>
      </c>
      <c r="G135" s="47">
        <v>11467.708119999999</v>
      </c>
      <c r="H135" s="44" t="str">
        <f t="shared" si="22"/>
        <v>N/A</v>
      </c>
      <c r="I135" s="12">
        <v>-0.379</v>
      </c>
      <c r="J135" s="12">
        <v>0.1656</v>
      </c>
      <c r="K135" s="45" t="s">
        <v>739</v>
      </c>
      <c r="L135" s="9" t="str">
        <f t="shared" si="23"/>
        <v>Yes</v>
      </c>
    </row>
    <row r="136" spans="1:12" x14ac:dyDescent="0.2">
      <c r="A136" s="46" t="s">
        <v>1469</v>
      </c>
      <c r="B136" s="35" t="s">
        <v>213</v>
      </c>
      <c r="C136" s="47">
        <v>17093.407142</v>
      </c>
      <c r="D136" s="44" t="str">
        <f t="shared" si="20"/>
        <v>N/A</v>
      </c>
      <c r="E136" s="47">
        <v>17389.288919999999</v>
      </c>
      <c r="F136" s="44" t="str">
        <f t="shared" si="21"/>
        <v>N/A</v>
      </c>
      <c r="G136" s="47">
        <v>17467.500294000001</v>
      </c>
      <c r="H136" s="44" t="str">
        <f t="shared" si="22"/>
        <v>N/A</v>
      </c>
      <c r="I136" s="12">
        <v>1.7310000000000001</v>
      </c>
      <c r="J136" s="12">
        <v>0.44979999999999998</v>
      </c>
      <c r="K136" s="45" t="s">
        <v>739</v>
      </c>
      <c r="L136" s="9" t="str">
        <f t="shared" si="23"/>
        <v>Yes</v>
      </c>
    </row>
    <row r="137" spans="1:12" x14ac:dyDescent="0.2">
      <c r="A137" s="46" t="s">
        <v>1470</v>
      </c>
      <c r="B137" s="35" t="s">
        <v>213</v>
      </c>
      <c r="C137" s="47">
        <v>4293.3936833999996</v>
      </c>
      <c r="D137" s="44" t="str">
        <f t="shared" si="20"/>
        <v>N/A</v>
      </c>
      <c r="E137" s="47">
        <v>4315.4187862999997</v>
      </c>
      <c r="F137" s="44" t="str">
        <f t="shared" si="21"/>
        <v>N/A</v>
      </c>
      <c r="G137" s="47">
        <v>4343.5953858000003</v>
      </c>
      <c r="H137" s="44" t="str">
        <f t="shared" si="22"/>
        <v>N/A</v>
      </c>
      <c r="I137" s="12">
        <v>0.51300000000000001</v>
      </c>
      <c r="J137" s="12">
        <v>0.65290000000000004</v>
      </c>
      <c r="K137" s="45" t="s">
        <v>739</v>
      </c>
      <c r="L137" s="9" t="str">
        <f t="shared" si="23"/>
        <v>Yes</v>
      </c>
    </row>
    <row r="138" spans="1:12" x14ac:dyDescent="0.2">
      <c r="A138" s="46" t="s">
        <v>1471</v>
      </c>
      <c r="B138" s="35" t="s">
        <v>213</v>
      </c>
      <c r="C138" s="47">
        <v>85.799062691000003</v>
      </c>
      <c r="D138" s="44" t="str">
        <f t="shared" si="20"/>
        <v>N/A</v>
      </c>
      <c r="E138" s="47">
        <v>82.510344488000001</v>
      </c>
      <c r="F138" s="44" t="str">
        <f t="shared" si="21"/>
        <v>N/A</v>
      </c>
      <c r="G138" s="47">
        <v>119.57264169</v>
      </c>
      <c r="H138" s="44" t="str">
        <f t="shared" si="22"/>
        <v>N/A</v>
      </c>
      <c r="I138" s="12">
        <v>-3.83</v>
      </c>
      <c r="J138" s="12">
        <v>44.92</v>
      </c>
      <c r="K138" s="45" t="s">
        <v>739</v>
      </c>
      <c r="L138" s="9" t="str">
        <f t="shared" si="23"/>
        <v>No</v>
      </c>
    </row>
    <row r="139" spans="1:12" x14ac:dyDescent="0.2">
      <c r="A139" s="46" t="s">
        <v>1472</v>
      </c>
      <c r="B139" s="35" t="s">
        <v>213</v>
      </c>
      <c r="C139" s="47">
        <v>82.091271590000005</v>
      </c>
      <c r="D139" s="44" t="str">
        <f t="shared" si="20"/>
        <v>N/A</v>
      </c>
      <c r="E139" s="47">
        <v>79.182774805999998</v>
      </c>
      <c r="F139" s="44" t="str">
        <f t="shared" si="21"/>
        <v>N/A</v>
      </c>
      <c r="G139" s="47">
        <v>151.36997105</v>
      </c>
      <c r="H139" s="44" t="str">
        <f t="shared" si="22"/>
        <v>N/A</v>
      </c>
      <c r="I139" s="12">
        <v>-3.54</v>
      </c>
      <c r="J139" s="12">
        <v>91.17</v>
      </c>
      <c r="K139" s="45" t="s">
        <v>739</v>
      </c>
      <c r="L139" s="9" t="str">
        <f t="shared" si="23"/>
        <v>No</v>
      </c>
    </row>
    <row r="140" spans="1:12" x14ac:dyDescent="0.2">
      <c r="A140" s="46" t="s">
        <v>1473</v>
      </c>
      <c r="B140" s="35" t="s">
        <v>213</v>
      </c>
      <c r="C140" s="47">
        <v>92.894334456999999</v>
      </c>
      <c r="D140" s="44" t="str">
        <f t="shared" si="20"/>
        <v>N/A</v>
      </c>
      <c r="E140" s="47">
        <v>91.539767592000004</v>
      </c>
      <c r="F140" s="44" t="str">
        <f t="shared" si="21"/>
        <v>N/A</v>
      </c>
      <c r="G140" s="47">
        <v>83.524009547000006</v>
      </c>
      <c r="H140" s="44" t="str">
        <f t="shared" si="22"/>
        <v>N/A</v>
      </c>
      <c r="I140" s="12">
        <v>-1.46</v>
      </c>
      <c r="J140" s="12">
        <v>-8.76</v>
      </c>
      <c r="K140" s="45" t="s">
        <v>739</v>
      </c>
      <c r="L140" s="9" t="str">
        <f t="shared" si="23"/>
        <v>Yes</v>
      </c>
    </row>
    <row r="141" spans="1:12" x14ac:dyDescent="0.2">
      <c r="A141" s="46" t="s">
        <v>1474</v>
      </c>
      <c r="B141" s="35" t="s">
        <v>213</v>
      </c>
      <c r="C141" s="47">
        <v>9491.2514224999995</v>
      </c>
      <c r="D141" s="44" t="str">
        <f t="shared" si="20"/>
        <v>N/A</v>
      </c>
      <c r="E141" s="47">
        <v>9693.2163049999999</v>
      </c>
      <c r="F141" s="44" t="str">
        <f t="shared" si="21"/>
        <v>N/A</v>
      </c>
      <c r="G141" s="47">
        <v>10074.878655</v>
      </c>
      <c r="H141" s="44" t="str">
        <f t="shared" si="22"/>
        <v>N/A</v>
      </c>
      <c r="I141" s="12">
        <v>2.1280000000000001</v>
      </c>
      <c r="J141" s="12">
        <v>3.9369999999999998</v>
      </c>
      <c r="K141" s="45" t="s">
        <v>739</v>
      </c>
      <c r="L141" s="9" t="str">
        <f t="shared" si="23"/>
        <v>Yes</v>
      </c>
    </row>
    <row r="142" spans="1:12" x14ac:dyDescent="0.2">
      <c r="A142" s="46" t="s">
        <v>1475</v>
      </c>
      <c r="B142" s="35" t="s">
        <v>213</v>
      </c>
      <c r="C142" s="47">
        <v>5757.1404653</v>
      </c>
      <c r="D142" s="44" t="str">
        <f t="shared" si="20"/>
        <v>N/A</v>
      </c>
      <c r="E142" s="47">
        <v>5928.7523850999996</v>
      </c>
      <c r="F142" s="44" t="str">
        <f t="shared" si="21"/>
        <v>N/A</v>
      </c>
      <c r="G142" s="47">
        <v>6425.5934052000002</v>
      </c>
      <c r="H142" s="44" t="str">
        <f t="shared" si="22"/>
        <v>N/A</v>
      </c>
      <c r="I142" s="12">
        <v>2.9809999999999999</v>
      </c>
      <c r="J142" s="12">
        <v>8.3800000000000008</v>
      </c>
      <c r="K142" s="45" t="s">
        <v>739</v>
      </c>
      <c r="L142" s="9" t="str">
        <f t="shared" si="23"/>
        <v>Yes</v>
      </c>
    </row>
    <row r="143" spans="1:12" x14ac:dyDescent="0.2">
      <c r="A143" s="46" t="s">
        <v>1476</v>
      </c>
      <c r="B143" s="35" t="s">
        <v>213</v>
      </c>
      <c r="C143" s="47">
        <v>16011.457850999999</v>
      </c>
      <c r="D143" s="44" t="str">
        <f t="shared" si="20"/>
        <v>N/A</v>
      </c>
      <c r="E143" s="47">
        <v>16369.754293</v>
      </c>
      <c r="F143" s="44" t="str">
        <f t="shared" si="21"/>
        <v>N/A</v>
      </c>
      <c r="G143" s="47">
        <v>17029.353094999999</v>
      </c>
      <c r="H143" s="44" t="str">
        <f t="shared" si="22"/>
        <v>N/A</v>
      </c>
      <c r="I143" s="12">
        <v>2.238</v>
      </c>
      <c r="J143" s="12">
        <v>4.0289999999999999</v>
      </c>
      <c r="K143" s="45" t="s">
        <v>739</v>
      </c>
      <c r="L143" s="9" t="str">
        <f t="shared" si="23"/>
        <v>Yes</v>
      </c>
    </row>
    <row r="144" spans="1:12" x14ac:dyDescent="0.2">
      <c r="A144" s="46" t="s">
        <v>89</v>
      </c>
      <c r="B144" s="35" t="s">
        <v>213</v>
      </c>
      <c r="C144" s="8">
        <v>22.043283885000001</v>
      </c>
      <c r="D144" s="44" t="str">
        <f t="shared" ref="D144:D161" si="24">IF($B144="N/A","N/A",IF(C144&gt;10,"No",IF(C144&lt;-10,"No","Yes")))</f>
        <v>N/A</v>
      </c>
      <c r="E144" s="8">
        <v>22.040344119</v>
      </c>
      <c r="F144" s="44" t="str">
        <f t="shared" ref="F144:F161" si="25">IF($B144="N/A","N/A",IF(E144&gt;10,"No",IF(E144&lt;-10,"No","Yes")))</f>
        <v>N/A</v>
      </c>
      <c r="G144" s="8">
        <v>21.067508751999998</v>
      </c>
      <c r="H144" s="44" t="str">
        <f t="shared" ref="H144:H161" si="26">IF($B144="N/A","N/A",IF(G144&gt;10,"No",IF(G144&lt;-10,"No","Yes")))</f>
        <v>N/A</v>
      </c>
      <c r="I144" s="12">
        <v>-1.2999999999999999E-2</v>
      </c>
      <c r="J144" s="12">
        <v>-4.41</v>
      </c>
      <c r="K144" s="45" t="s">
        <v>739</v>
      </c>
      <c r="L144" s="9" t="str">
        <f t="shared" ref="L144:L161" si="27">IF(J144="Div by 0", "N/A", IF(K144="N/A","N/A", IF(J144&gt;VALUE(MID(K144,1,2)), "No", IF(J144&lt;-1*VALUE(MID(K144,1,2)), "No", "Yes"))))</f>
        <v>Yes</v>
      </c>
    </row>
    <row r="145" spans="1:12" x14ac:dyDescent="0.2">
      <c r="A145" s="46" t="s">
        <v>477</v>
      </c>
      <c r="B145" s="35" t="s">
        <v>213</v>
      </c>
      <c r="C145" s="8">
        <v>21.858477265000001</v>
      </c>
      <c r="D145" s="44" t="str">
        <f t="shared" si="24"/>
        <v>N/A</v>
      </c>
      <c r="E145" s="8">
        <v>21.661390678</v>
      </c>
      <c r="F145" s="44" t="str">
        <f t="shared" si="25"/>
        <v>N/A</v>
      </c>
      <c r="G145" s="8">
        <v>20.650669128000001</v>
      </c>
      <c r="H145" s="44" t="str">
        <f t="shared" si="26"/>
        <v>N/A</v>
      </c>
      <c r="I145" s="12">
        <v>-0.90200000000000002</v>
      </c>
      <c r="J145" s="12">
        <v>-4.67</v>
      </c>
      <c r="K145" s="45" t="s">
        <v>739</v>
      </c>
      <c r="L145" s="9" t="str">
        <f t="shared" si="27"/>
        <v>Yes</v>
      </c>
    </row>
    <row r="146" spans="1:12" x14ac:dyDescent="0.2">
      <c r="A146" s="46" t="s">
        <v>478</v>
      </c>
      <c r="B146" s="35" t="s">
        <v>213</v>
      </c>
      <c r="C146" s="8">
        <v>22.395085634000001</v>
      </c>
      <c r="D146" s="44" t="str">
        <f t="shared" si="24"/>
        <v>N/A</v>
      </c>
      <c r="E146" s="8">
        <v>22.527437056</v>
      </c>
      <c r="F146" s="44" t="str">
        <f t="shared" si="25"/>
        <v>N/A</v>
      </c>
      <c r="G146" s="8">
        <v>21.654733491999998</v>
      </c>
      <c r="H146" s="44" t="str">
        <f t="shared" si="26"/>
        <v>N/A</v>
      </c>
      <c r="I146" s="12">
        <v>0.59099999999999997</v>
      </c>
      <c r="J146" s="12">
        <v>-3.87</v>
      </c>
      <c r="K146" s="45" t="s">
        <v>739</v>
      </c>
      <c r="L146" s="9" t="str">
        <f t="shared" si="27"/>
        <v>Yes</v>
      </c>
    </row>
    <row r="147" spans="1:12" x14ac:dyDescent="0.2">
      <c r="A147" s="46" t="s">
        <v>1477</v>
      </c>
      <c r="B147" s="35" t="s">
        <v>213</v>
      </c>
      <c r="C147" s="8">
        <v>24.312893720999998</v>
      </c>
      <c r="D147" s="44" t="str">
        <f t="shared" si="24"/>
        <v>N/A</v>
      </c>
      <c r="E147" s="8">
        <v>23.465557347000001</v>
      </c>
      <c r="F147" s="44" t="str">
        <f t="shared" si="25"/>
        <v>N/A</v>
      </c>
      <c r="G147" s="8">
        <v>22.597927901999999</v>
      </c>
      <c r="H147" s="44" t="str">
        <f t="shared" si="26"/>
        <v>N/A</v>
      </c>
      <c r="I147" s="12">
        <v>-3.49</v>
      </c>
      <c r="J147" s="12">
        <v>-3.7</v>
      </c>
      <c r="K147" s="45" t="s">
        <v>739</v>
      </c>
      <c r="L147" s="9" t="str">
        <f t="shared" si="27"/>
        <v>Yes</v>
      </c>
    </row>
    <row r="148" spans="1:12" x14ac:dyDescent="0.2">
      <c r="A148" s="46" t="s">
        <v>1478</v>
      </c>
      <c r="B148" s="35" t="s">
        <v>213</v>
      </c>
      <c r="C148" s="8">
        <v>37.077017976999997</v>
      </c>
      <c r="D148" s="44" t="str">
        <f t="shared" si="24"/>
        <v>N/A</v>
      </c>
      <c r="E148" s="8">
        <v>36.487283048000002</v>
      </c>
      <c r="F148" s="44" t="str">
        <f t="shared" si="25"/>
        <v>N/A</v>
      </c>
      <c r="G148" s="8">
        <v>35.008600076</v>
      </c>
      <c r="H148" s="44" t="str">
        <f t="shared" si="26"/>
        <v>N/A</v>
      </c>
      <c r="I148" s="12">
        <v>-1.59</v>
      </c>
      <c r="J148" s="12">
        <v>-4.05</v>
      </c>
      <c r="K148" s="45" t="s">
        <v>739</v>
      </c>
      <c r="L148" s="9" t="str">
        <f t="shared" si="27"/>
        <v>Yes</v>
      </c>
    </row>
    <row r="149" spans="1:12" x14ac:dyDescent="0.2">
      <c r="A149" s="46" t="s">
        <v>1479</v>
      </c>
      <c r="B149" s="35" t="s">
        <v>213</v>
      </c>
      <c r="C149" s="8">
        <v>7.6887123160000002</v>
      </c>
      <c r="D149" s="44" t="str">
        <f t="shared" si="24"/>
        <v>N/A</v>
      </c>
      <c r="E149" s="8">
        <v>7.5532601679000004</v>
      </c>
      <c r="F149" s="44" t="str">
        <f t="shared" si="25"/>
        <v>N/A</v>
      </c>
      <c r="G149" s="8">
        <v>7.6499602227999999</v>
      </c>
      <c r="H149" s="44" t="str">
        <f t="shared" si="26"/>
        <v>N/A</v>
      </c>
      <c r="I149" s="12">
        <v>-1.76</v>
      </c>
      <c r="J149" s="12">
        <v>1.28</v>
      </c>
      <c r="K149" s="45" t="s">
        <v>739</v>
      </c>
      <c r="L149" s="9" t="str">
        <f t="shared" si="27"/>
        <v>Yes</v>
      </c>
    </row>
    <row r="150" spans="1:12" x14ac:dyDescent="0.2">
      <c r="A150" s="46" t="s">
        <v>90</v>
      </c>
      <c r="B150" s="35" t="s">
        <v>213</v>
      </c>
      <c r="C150" s="8">
        <v>33.952702703</v>
      </c>
      <c r="D150" s="44" t="str">
        <f t="shared" si="24"/>
        <v>N/A</v>
      </c>
      <c r="E150" s="8">
        <v>32.662982608999997</v>
      </c>
      <c r="F150" s="44" t="str">
        <f t="shared" si="25"/>
        <v>N/A</v>
      </c>
      <c r="G150" s="8">
        <v>32.996262655000002</v>
      </c>
      <c r="H150" s="44" t="str">
        <f t="shared" si="26"/>
        <v>N/A</v>
      </c>
      <c r="I150" s="12">
        <v>-3.8</v>
      </c>
      <c r="J150" s="12">
        <v>1.02</v>
      </c>
      <c r="K150" s="45" t="s">
        <v>739</v>
      </c>
      <c r="L150" s="9" t="str">
        <f t="shared" si="27"/>
        <v>Yes</v>
      </c>
    </row>
    <row r="151" spans="1:12" x14ac:dyDescent="0.2">
      <c r="A151" s="46" t="s">
        <v>479</v>
      </c>
      <c r="B151" s="35" t="s">
        <v>213</v>
      </c>
      <c r="C151" s="8">
        <v>35.711138527000003</v>
      </c>
      <c r="D151" s="44" t="str">
        <f t="shared" si="24"/>
        <v>N/A</v>
      </c>
      <c r="E151" s="8">
        <v>34.026852964</v>
      </c>
      <c r="F151" s="44" t="str">
        <f t="shared" si="25"/>
        <v>N/A</v>
      </c>
      <c r="G151" s="8">
        <v>35.094600831000001</v>
      </c>
      <c r="H151" s="44" t="str">
        <f t="shared" si="26"/>
        <v>N/A</v>
      </c>
      <c r="I151" s="12">
        <v>-4.72</v>
      </c>
      <c r="J151" s="12">
        <v>3.1379999999999999</v>
      </c>
      <c r="K151" s="45" t="s">
        <v>739</v>
      </c>
      <c r="L151" s="9" t="str">
        <f t="shared" si="27"/>
        <v>Yes</v>
      </c>
    </row>
    <row r="152" spans="1:12" x14ac:dyDescent="0.2">
      <c r="A152" s="46" t="s">
        <v>480</v>
      </c>
      <c r="B152" s="35" t="s">
        <v>213</v>
      </c>
      <c r="C152" s="8">
        <v>31.803158281000002</v>
      </c>
      <c r="D152" s="44" t="str">
        <f t="shared" si="24"/>
        <v>N/A</v>
      </c>
      <c r="E152" s="8">
        <v>31.120077469000002</v>
      </c>
      <c r="F152" s="44" t="str">
        <f t="shared" si="25"/>
        <v>N/A</v>
      </c>
      <c r="G152" s="8">
        <v>30.443914080999999</v>
      </c>
      <c r="H152" s="44" t="str">
        <f t="shared" si="26"/>
        <v>N/A</v>
      </c>
      <c r="I152" s="12">
        <v>-2.15</v>
      </c>
      <c r="J152" s="12">
        <v>-2.17</v>
      </c>
      <c r="K152" s="45" t="s">
        <v>739</v>
      </c>
      <c r="L152" s="9" t="str">
        <f t="shared" si="27"/>
        <v>Yes</v>
      </c>
    </row>
    <row r="153" spans="1:12" x14ac:dyDescent="0.2">
      <c r="A153" s="46" t="s">
        <v>117</v>
      </c>
      <c r="B153" s="35" t="s">
        <v>213</v>
      </c>
      <c r="C153" s="8">
        <v>84.972566552000004</v>
      </c>
      <c r="D153" s="44" t="str">
        <f t="shared" si="24"/>
        <v>N/A</v>
      </c>
      <c r="E153" s="8">
        <v>82.891287492000004</v>
      </c>
      <c r="F153" s="44" t="str">
        <f t="shared" si="25"/>
        <v>N/A</v>
      </c>
      <c r="G153" s="8">
        <v>83.663307786999994</v>
      </c>
      <c r="H153" s="44" t="str">
        <f t="shared" si="26"/>
        <v>N/A</v>
      </c>
      <c r="I153" s="12">
        <v>-2.4500000000000002</v>
      </c>
      <c r="J153" s="12">
        <v>0.93140000000000001</v>
      </c>
      <c r="K153" s="45" t="s">
        <v>739</v>
      </c>
      <c r="L153" s="9" t="str">
        <f t="shared" si="27"/>
        <v>Yes</v>
      </c>
    </row>
    <row r="154" spans="1:12" x14ac:dyDescent="0.2">
      <c r="A154" s="46" t="s">
        <v>481</v>
      </c>
      <c r="B154" s="35" t="s">
        <v>213</v>
      </c>
      <c r="C154" s="8">
        <v>82.184085300999996</v>
      </c>
      <c r="D154" s="44" t="str">
        <f t="shared" si="24"/>
        <v>N/A</v>
      </c>
      <c r="E154" s="8">
        <v>78.607138958999997</v>
      </c>
      <c r="F154" s="44" t="str">
        <f t="shared" si="25"/>
        <v>N/A</v>
      </c>
      <c r="G154" s="8">
        <v>79.718504844999998</v>
      </c>
      <c r="H154" s="44" t="str">
        <f t="shared" si="26"/>
        <v>N/A</v>
      </c>
      <c r="I154" s="12">
        <v>-4.3499999999999996</v>
      </c>
      <c r="J154" s="12">
        <v>1.4139999999999999</v>
      </c>
      <c r="K154" s="45" t="s">
        <v>739</v>
      </c>
      <c r="L154" s="9" t="str">
        <f t="shared" si="27"/>
        <v>Yes</v>
      </c>
    </row>
    <row r="155" spans="1:12" x14ac:dyDescent="0.2">
      <c r="A155" s="46" t="s">
        <v>482</v>
      </c>
      <c r="B155" s="35" t="s">
        <v>213</v>
      </c>
      <c r="C155" s="8">
        <v>89.600373919000006</v>
      </c>
      <c r="D155" s="44" t="str">
        <f t="shared" si="24"/>
        <v>N/A</v>
      </c>
      <c r="E155" s="8">
        <v>89.296320206999994</v>
      </c>
      <c r="F155" s="44" t="str">
        <f t="shared" si="25"/>
        <v>N/A</v>
      </c>
      <c r="G155" s="8">
        <v>89.874303897999994</v>
      </c>
      <c r="H155" s="44" t="str">
        <f t="shared" si="26"/>
        <v>N/A</v>
      </c>
      <c r="I155" s="12">
        <v>-0.33900000000000002</v>
      </c>
      <c r="J155" s="12">
        <v>0.64729999999999999</v>
      </c>
      <c r="K155" s="45" t="s">
        <v>739</v>
      </c>
      <c r="L155" s="9" t="str">
        <f t="shared" si="27"/>
        <v>Yes</v>
      </c>
    </row>
    <row r="156" spans="1:12" x14ac:dyDescent="0.2">
      <c r="A156" s="46" t="s">
        <v>1480</v>
      </c>
      <c r="B156" s="35" t="s">
        <v>213</v>
      </c>
      <c r="C156" s="36">
        <v>1.2908504264</v>
      </c>
      <c r="D156" s="44" t="str">
        <f t="shared" si="24"/>
        <v>N/A</v>
      </c>
      <c r="E156" s="36">
        <v>1.0472414563000001</v>
      </c>
      <c r="F156" s="44" t="str">
        <f t="shared" si="25"/>
        <v>N/A</v>
      </c>
      <c r="G156" s="36">
        <v>0.80205467919999995</v>
      </c>
      <c r="H156" s="44" t="str">
        <f t="shared" si="26"/>
        <v>N/A</v>
      </c>
      <c r="I156" s="12">
        <v>-18.899999999999999</v>
      </c>
      <c r="J156" s="12">
        <v>-23.4</v>
      </c>
      <c r="K156" s="45" t="s">
        <v>739</v>
      </c>
      <c r="L156" s="9" t="str">
        <f t="shared" si="27"/>
        <v>Yes</v>
      </c>
    </row>
    <row r="157" spans="1:12" x14ac:dyDescent="0.2">
      <c r="A157" s="46" t="s">
        <v>1481</v>
      </c>
      <c r="B157" s="35" t="s">
        <v>213</v>
      </c>
      <c r="C157" s="36">
        <v>1.0056440233999999</v>
      </c>
      <c r="D157" s="44" t="str">
        <f t="shared" si="24"/>
        <v>N/A</v>
      </c>
      <c r="E157" s="36">
        <v>0.51975408180000005</v>
      </c>
      <c r="F157" s="44" t="str">
        <f t="shared" si="25"/>
        <v>N/A</v>
      </c>
      <c r="G157" s="36">
        <v>0.48379888269999999</v>
      </c>
      <c r="H157" s="44" t="str">
        <f t="shared" si="26"/>
        <v>N/A</v>
      </c>
      <c r="I157" s="12">
        <v>-48.3</v>
      </c>
      <c r="J157" s="12">
        <v>-6.92</v>
      </c>
      <c r="K157" s="45" t="s">
        <v>739</v>
      </c>
      <c r="L157" s="9" t="str">
        <f t="shared" si="27"/>
        <v>Yes</v>
      </c>
    </row>
    <row r="158" spans="1:12" x14ac:dyDescent="0.2">
      <c r="A158" s="46" t="s">
        <v>1482</v>
      </c>
      <c r="B158" s="35" t="s">
        <v>213</v>
      </c>
      <c r="C158" s="36">
        <v>1.7845855694999999</v>
      </c>
      <c r="D158" s="44" t="str">
        <f t="shared" si="24"/>
        <v>N/A</v>
      </c>
      <c r="E158" s="36">
        <v>1.8279123084</v>
      </c>
      <c r="F158" s="44" t="str">
        <f t="shared" si="25"/>
        <v>N/A</v>
      </c>
      <c r="G158" s="36">
        <v>1.3135929464</v>
      </c>
      <c r="H158" s="44" t="str">
        <f t="shared" si="26"/>
        <v>N/A</v>
      </c>
      <c r="I158" s="12">
        <v>2.4279999999999999</v>
      </c>
      <c r="J158" s="12">
        <v>-28.1</v>
      </c>
      <c r="K158" s="45" t="s">
        <v>739</v>
      </c>
      <c r="L158" s="9" t="str">
        <f t="shared" si="27"/>
        <v>Yes</v>
      </c>
    </row>
    <row r="159" spans="1:12" x14ac:dyDescent="0.2">
      <c r="A159" s="46" t="s">
        <v>1483</v>
      </c>
      <c r="B159" s="35" t="s">
        <v>213</v>
      </c>
      <c r="C159" s="36">
        <v>255.45301154000001</v>
      </c>
      <c r="D159" s="44" t="str">
        <f t="shared" si="24"/>
        <v>N/A</v>
      </c>
      <c r="E159" s="36">
        <v>252.68871289000001</v>
      </c>
      <c r="F159" s="44" t="str">
        <f t="shared" si="25"/>
        <v>N/A</v>
      </c>
      <c r="G159" s="36">
        <v>254.04569006</v>
      </c>
      <c r="H159" s="44" t="str">
        <f t="shared" si="26"/>
        <v>N/A</v>
      </c>
      <c r="I159" s="12">
        <v>-1.08</v>
      </c>
      <c r="J159" s="12">
        <v>0.53700000000000003</v>
      </c>
      <c r="K159" s="45" t="s">
        <v>739</v>
      </c>
      <c r="L159" s="9" t="str">
        <f t="shared" si="27"/>
        <v>Yes</v>
      </c>
    </row>
    <row r="160" spans="1:12" x14ac:dyDescent="0.2">
      <c r="A160" s="46" t="s">
        <v>1484</v>
      </c>
      <c r="B160" s="35" t="s">
        <v>213</v>
      </c>
      <c r="C160" s="36">
        <v>255.85204991000001</v>
      </c>
      <c r="D160" s="44" t="str">
        <f t="shared" si="24"/>
        <v>N/A</v>
      </c>
      <c r="E160" s="36">
        <v>252.77454675999999</v>
      </c>
      <c r="F160" s="44" t="str">
        <f t="shared" si="25"/>
        <v>N/A</v>
      </c>
      <c r="G160" s="36">
        <v>255.29598562000001</v>
      </c>
      <c r="H160" s="44" t="str">
        <f t="shared" si="26"/>
        <v>N/A</v>
      </c>
      <c r="I160" s="12">
        <v>-1.2</v>
      </c>
      <c r="J160" s="12">
        <v>0.99750000000000005</v>
      </c>
      <c r="K160" s="45" t="s">
        <v>739</v>
      </c>
      <c r="L160" s="9" t="str">
        <f t="shared" si="27"/>
        <v>Yes</v>
      </c>
    </row>
    <row r="161" spans="1:12" x14ac:dyDescent="0.2">
      <c r="A161" s="46" t="s">
        <v>1485</v>
      </c>
      <c r="B161" s="35" t="s">
        <v>213</v>
      </c>
      <c r="C161" s="36">
        <v>253.21797655</v>
      </c>
      <c r="D161" s="44" t="str">
        <f t="shared" si="24"/>
        <v>N/A</v>
      </c>
      <c r="E161" s="36">
        <v>253.42264957</v>
      </c>
      <c r="F161" s="44" t="str">
        <f t="shared" si="25"/>
        <v>N/A</v>
      </c>
      <c r="G161" s="36">
        <v>246.35357737000001</v>
      </c>
      <c r="H161" s="44" t="str">
        <f t="shared" si="26"/>
        <v>N/A</v>
      </c>
      <c r="I161" s="12">
        <v>8.0799999999999997E-2</v>
      </c>
      <c r="J161" s="12">
        <v>-2.79</v>
      </c>
      <c r="K161" s="45" t="s">
        <v>739</v>
      </c>
      <c r="L161" s="9" t="str">
        <f t="shared" si="27"/>
        <v>Yes</v>
      </c>
    </row>
    <row r="162" spans="1:12" x14ac:dyDescent="0.2">
      <c r="A162" s="46" t="s">
        <v>1618</v>
      </c>
      <c r="B162" s="35" t="s">
        <v>213</v>
      </c>
      <c r="C162" s="36">
        <v>11</v>
      </c>
      <c r="D162" s="44" t="str">
        <f t="shared" ref="D162:D172" si="28">IF($B162="N/A","N/A",IF(C162&gt;10,"No",IF(C162&lt;-10,"No","Yes")))</f>
        <v>N/A</v>
      </c>
      <c r="E162" s="36">
        <v>0</v>
      </c>
      <c r="F162" s="44" t="str">
        <f t="shared" ref="F162:F172" si="29">IF($B162="N/A","N/A",IF(E162&gt;10,"No",IF(E162&lt;-10,"No","Yes")))</f>
        <v>N/A</v>
      </c>
      <c r="G162" s="36">
        <v>11</v>
      </c>
      <c r="H162" s="44" t="str">
        <f t="shared" ref="H162:H172" si="30">IF($B162="N/A","N/A",IF(G162&gt;10,"No",IF(G162&lt;-10,"No","Yes")))</f>
        <v>N/A</v>
      </c>
      <c r="I162" s="12">
        <v>-100</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11</v>
      </c>
      <c r="F163" s="44" t="str">
        <f t="shared" si="29"/>
        <v>N/A</v>
      </c>
      <c r="G163" s="36">
        <v>11</v>
      </c>
      <c r="H163" s="44" t="str">
        <f t="shared" si="30"/>
        <v>N/A</v>
      </c>
      <c r="I163" s="12">
        <v>-30</v>
      </c>
      <c r="J163" s="12">
        <v>-42.9</v>
      </c>
      <c r="K163" s="14" t="s">
        <v>213</v>
      </c>
      <c r="L163" s="9" t="str">
        <f t="shared" si="31"/>
        <v>N/A</v>
      </c>
    </row>
    <row r="164" spans="1:12" ht="25.5" x14ac:dyDescent="0.2">
      <c r="A164" s="46" t="s">
        <v>1619</v>
      </c>
      <c r="B164" s="35" t="s">
        <v>213</v>
      </c>
      <c r="C164" s="36">
        <v>11</v>
      </c>
      <c r="D164" s="44" t="str">
        <f t="shared" si="28"/>
        <v>N/A</v>
      </c>
      <c r="E164" s="36">
        <v>11</v>
      </c>
      <c r="F164" s="44" t="str">
        <f t="shared" si="29"/>
        <v>N/A</v>
      </c>
      <c r="G164" s="36">
        <v>11</v>
      </c>
      <c r="H164" s="44" t="str">
        <f t="shared" si="30"/>
        <v>N/A</v>
      </c>
      <c r="I164" s="12">
        <v>-25</v>
      </c>
      <c r="J164" s="12">
        <v>-50</v>
      </c>
      <c r="K164" s="14" t="s">
        <v>213</v>
      </c>
      <c r="L164" s="9" t="str">
        <f t="shared" si="31"/>
        <v>N/A</v>
      </c>
    </row>
    <row r="165" spans="1:12" ht="25.5" x14ac:dyDescent="0.2">
      <c r="A165" s="46" t="s">
        <v>1486</v>
      </c>
      <c r="B165" s="35" t="s">
        <v>213</v>
      </c>
      <c r="C165" s="36">
        <v>100</v>
      </c>
      <c r="D165" s="44" t="str">
        <f t="shared" si="28"/>
        <v>N/A</v>
      </c>
      <c r="E165" s="36">
        <v>83</v>
      </c>
      <c r="F165" s="44" t="str">
        <f t="shared" si="29"/>
        <v>N/A</v>
      </c>
      <c r="G165" s="36">
        <v>86</v>
      </c>
      <c r="H165" s="44" t="str">
        <f t="shared" si="30"/>
        <v>N/A</v>
      </c>
      <c r="I165" s="12">
        <v>-17</v>
      </c>
      <c r="J165" s="12">
        <v>3.6139999999999999</v>
      </c>
      <c r="K165" s="14" t="s">
        <v>213</v>
      </c>
      <c r="L165" s="9" t="str">
        <f t="shared" si="31"/>
        <v>N/A</v>
      </c>
    </row>
    <row r="166" spans="1:12" x14ac:dyDescent="0.2">
      <c r="A166" s="46" t="s">
        <v>1620</v>
      </c>
      <c r="B166" s="35" t="s">
        <v>213</v>
      </c>
      <c r="C166" s="36">
        <v>0</v>
      </c>
      <c r="D166" s="44" t="str">
        <f t="shared" si="28"/>
        <v>N/A</v>
      </c>
      <c r="E166" s="36">
        <v>0</v>
      </c>
      <c r="F166" s="44" t="str">
        <f t="shared" si="29"/>
        <v>N/A</v>
      </c>
      <c r="G166" s="36">
        <v>11</v>
      </c>
      <c r="H166" s="44" t="str">
        <f t="shared" si="30"/>
        <v>N/A</v>
      </c>
      <c r="I166" s="12" t="s">
        <v>1747</v>
      </c>
      <c r="J166" s="12" t="s">
        <v>1747</v>
      </c>
      <c r="K166" s="14" t="s">
        <v>213</v>
      </c>
      <c r="L166" s="9" t="str">
        <f t="shared" si="31"/>
        <v>N/A</v>
      </c>
    </row>
    <row r="167" spans="1:12" x14ac:dyDescent="0.2">
      <c r="A167" s="46" t="s">
        <v>1621</v>
      </c>
      <c r="B167" s="35" t="s">
        <v>213</v>
      </c>
      <c r="C167" s="36">
        <v>36</v>
      </c>
      <c r="D167" s="44" t="str">
        <f t="shared" si="28"/>
        <v>N/A</v>
      </c>
      <c r="E167" s="36">
        <v>60</v>
      </c>
      <c r="F167" s="44" t="str">
        <f t="shared" si="29"/>
        <v>N/A</v>
      </c>
      <c r="G167" s="36">
        <v>63</v>
      </c>
      <c r="H167" s="44" t="str">
        <f t="shared" si="30"/>
        <v>N/A</v>
      </c>
      <c r="I167" s="12">
        <v>66.67</v>
      </c>
      <c r="J167" s="12">
        <v>5</v>
      </c>
      <c r="K167" s="14" t="s">
        <v>213</v>
      </c>
      <c r="L167" s="9" t="str">
        <f t="shared" si="31"/>
        <v>N/A</v>
      </c>
    </row>
    <row r="168" spans="1:12" x14ac:dyDescent="0.2">
      <c r="A168" s="46" t="s">
        <v>125</v>
      </c>
      <c r="B168" s="35" t="s">
        <v>213</v>
      </c>
      <c r="C168" s="47">
        <v>1034806</v>
      </c>
      <c r="D168" s="44" t="str">
        <f t="shared" si="28"/>
        <v>N/A</v>
      </c>
      <c r="E168" s="47">
        <v>869759</v>
      </c>
      <c r="F168" s="44" t="str">
        <f t="shared" si="29"/>
        <v>N/A</v>
      </c>
      <c r="G168" s="47">
        <v>1017469</v>
      </c>
      <c r="H168" s="44" t="str">
        <f t="shared" si="30"/>
        <v>N/A</v>
      </c>
      <c r="I168" s="12">
        <v>-15.9</v>
      </c>
      <c r="J168" s="12">
        <v>16.98</v>
      </c>
      <c r="K168" s="14" t="s">
        <v>213</v>
      </c>
      <c r="L168" s="9" t="str">
        <f t="shared" si="31"/>
        <v>N/A</v>
      </c>
    </row>
    <row r="169" spans="1:12" x14ac:dyDescent="0.2">
      <c r="A169" s="46" t="s">
        <v>1622</v>
      </c>
      <c r="B169" s="35" t="s">
        <v>213</v>
      </c>
      <c r="C169" s="47">
        <v>949593</v>
      </c>
      <c r="D169" s="44" t="str">
        <f t="shared" si="28"/>
        <v>N/A</v>
      </c>
      <c r="E169" s="47">
        <v>841223</v>
      </c>
      <c r="F169" s="44" t="str">
        <f t="shared" si="29"/>
        <v>N/A</v>
      </c>
      <c r="G169" s="47">
        <v>977465</v>
      </c>
      <c r="H169" s="44" t="str">
        <f t="shared" si="30"/>
        <v>N/A</v>
      </c>
      <c r="I169" s="12">
        <v>-11.4</v>
      </c>
      <c r="J169" s="12">
        <v>16.2</v>
      </c>
      <c r="K169" s="14" t="s">
        <v>213</v>
      </c>
      <c r="L169" s="9" t="str">
        <f t="shared" si="31"/>
        <v>N/A</v>
      </c>
    </row>
    <row r="170" spans="1:12" x14ac:dyDescent="0.2">
      <c r="A170" s="46" t="s">
        <v>1379</v>
      </c>
      <c r="B170" s="35" t="s">
        <v>213</v>
      </c>
      <c r="C170" s="47">
        <v>459570</v>
      </c>
      <c r="D170" s="44" t="str">
        <f t="shared" si="28"/>
        <v>N/A</v>
      </c>
      <c r="E170" s="47">
        <v>288851</v>
      </c>
      <c r="F170" s="44" t="str">
        <f t="shared" si="29"/>
        <v>N/A</v>
      </c>
      <c r="G170" s="47">
        <v>298777</v>
      </c>
      <c r="H170" s="44" t="str">
        <f t="shared" si="30"/>
        <v>N/A</v>
      </c>
      <c r="I170" s="12">
        <v>-37.1</v>
      </c>
      <c r="J170" s="12">
        <v>3.4359999999999999</v>
      </c>
      <c r="K170" s="14" t="s">
        <v>213</v>
      </c>
      <c r="L170" s="9" t="str">
        <f t="shared" si="31"/>
        <v>N/A</v>
      </c>
    </row>
    <row r="171" spans="1:12" x14ac:dyDescent="0.2">
      <c r="A171" s="46" t="s">
        <v>1616</v>
      </c>
      <c r="B171" s="35" t="s">
        <v>213</v>
      </c>
      <c r="C171" s="47">
        <v>56899</v>
      </c>
      <c r="D171" s="44" t="str">
        <f t="shared" si="28"/>
        <v>N/A</v>
      </c>
      <c r="E171" s="47">
        <v>61061</v>
      </c>
      <c r="F171" s="44" t="str">
        <f t="shared" si="29"/>
        <v>N/A</v>
      </c>
      <c r="G171" s="47">
        <v>228571</v>
      </c>
      <c r="H171" s="44" t="str">
        <f t="shared" si="30"/>
        <v>N/A</v>
      </c>
      <c r="I171" s="12">
        <v>7.3150000000000004</v>
      </c>
      <c r="J171" s="12">
        <v>274.3</v>
      </c>
      <c r="K171" s="14" t="s">
        <v>213</v>
      </c>
      <c r="L171" s="9" t="str">
        <f t="shared" si="31"/>
        <v>N/A</v>
      </c>
    </row>
    <row r="172" spans="1:12" x14ac:dyDescent="0.2">
      <c r="A172" s="46" t="s">
        <v>1617</v>
      </c>
      <c r="B172" s="35" t="s">
        <v>213</v>
      </c>
      <c r="C172" s="47">
        <v>426018</v>
      </c>
      <c r="D172" s="44" t="str">
        <f t="shared" si="28"/>
        <v>N/A</v>
      </c>
      <c r="E172" s="47">
        <v>327373</v>
      </c>
      <c r="F172" s="44" t="str">
        <f t="shared" si="29"/>
        <v>N/A</v>
      </c>
      <c r="G172" s="47">
        <v>437651</v>
      </c>
      <c r="H172" s="44" t="str">
        <f t="shared" si="30"/>
        <v>N/A</v>
      </c>
      <c r="I172" s="12">
        <v>-23.2</v>
      </c>
      <c r="J172" s="12">
        <v>33.69</v>
      </c>
      <c r="K172" s="14" t="s">
        <v>213</v>
      </c>
      <c r="L172" s="9" t="str">
        <f t="shared" si="31"/>
        <v>N/A</v>
      </c>
    </row>
    <row r="173" spans="1:12" ht="25.5" x14ac:dyDescent="0.2">
      <c r="A173" s="46" t="s">
        <v>1380</v>
      </c>
      <c r="B173" s="35" t="s">
        <v>213</v>
      </c>
      <c r="C173" s="47">
        <v>113535</v>
      </c>
      <c r="D173" s="44" t="str">
        <f t="shared" ref="D173:D187" si="32">IF($B173="N/A","N/A",IF(C173&gt;10,"No",IF(C173&lt;-10,"No","Yes")))</f>
        <v>N/A</v>
      </c>
      <c r="E173" s="47">
        <v>29991</v>
      </c>
      <c r="F173" s="44" t="str">
        <f t="shared" ref="F173:F187" si="33">IF($B173="N/A","N/A",IF(E173&gt;10,"No",IF(E173&lt;-10,"No","Yes")))</f>
        <v>N/A</v>
      </c>
      <c r="G173" s="47">
        <v>26775</v>
      </c>
      <c r="H173" s="44" t="str">
        <f t="shared" ref="H173:H187" si="34">IF($B173="N/A","N/A",IF(G173&gt;10,"No",IF(G173&lt;-10,"No","Yes")))</f>
        <v>N/A</v>
      </c>
      <c r="I173" s="12">
        <v>-73.599999999999994</v>
      </c>
      <c r="J173" s="12">
        <v>-10.7</v>
      </c>
      <c r="K173" s="45" t="s">
        <v>739</v>
      </c>
      <c r="L173" s="9" t="str">
        <f t="shared" ref="L173:L187" si="35">IF(J173="Div by 0", "N/A", IF(K173="N/A","N/A", IF(J173&gt;VALUE(MID(K173,1,2)), "No", IF(J173&lt;-1*VALUE(MID(K173,1,2)), "No", "Yes"))))</f>
        <v>Yes</v>
      </c>
    </row>
    <row r="174" spans="1:12" x14ac:dyDescent="0.2">
      <c r="A174" s="46" t="s">
        <v>649</v>
      </c>
      <c r="B174" s="35" t="s">
        <v>213</v>
      </c>
      <c r="C174" s="36">
        <v>175</v>
      </c>
      <c r="D174" s="44" t="str">
        <f t="shared" si="32"/>
        <v>N/A</v>
      </c>
      <c r="E174" s="36">
        <v>196</v>
      </c>
      <c r="F174" s="44" t="str">
        <f t="shared" si="33"/>
        <v>N/A</v>
      </c>
      <c r="G174" s="36">
        <v>191</v>
      </c>
      <c r="H174" s="44" t="str">
        <f t="shared" si="34"/>
        <v>N/A</v>
      </c>
      <c r="I174" s="12">
        <v>12</v>
      </c>
      <c r="J174" s="12">
        <v>-2.5499999999999998</v>
      </c>
      <c r="K174" s="45" t="s">
        <v>739</v>
      </c>
      <c r="L174" s="9" t="str">
        <f t="shared" si="35"/>
        <v>Yes</v>
      </c>
    </row>
    <row r="175" spans="1:12" ht="25.5" x14ac:dyDescent="0.2">
      <c r="A175" s="46" t="s">
        <v>1381</v>
      </c>
      <c r="B175" s="35" t="s">
        <v>213</v>
      </c>
      <c r="C175" s="47">
        <v>648.77142857000001</v>
      </c>
      <c r="D175" s="44" t="str">
        <f t="shared" si="32"/>
        <v>N/A</v>
      </c>
      <c r="E175" s="47">
        <v>153.01530611999999</v>
      </c>
      <c r="F175" s="44" t="str">
        <f t="shared" si="33"/>
        <v>N/A</v>
      </c>
      <c r="G175" s="47">
        <v>140.18324607</v>
      </c>
      <c r="H175" s="44" t="str">
        <f t="shared" si="34"/>
        <v>N/A</v>
      </c>
      <c r="I175" s="12">
        <v>-76.400000000000006</v>
      </c>
      <c r="J175" s="12">
        <v>-8.39</v>
      </c>
      <c r="K175" s="45" t="s">
        <v>739</v>
      </c>
      <c r="L175" s="9" t="str">
        <f t="shared" si="35"/>
        <v>Yes</v>
      </c>
    </row>
    <row r="176" spans="1:12" ht="25.5" x14ac:dyDescent="0.2">
      <c r="A176" s="46" t="s">
        <v>1382</v>
      </c>
      <c r="B176" s="35" t="s">
        <v>213</v>
      </c>
      <c r="C176" s="47">
        <v>0</v>
      </c>
      <c r="D176" s="44" t="str">
        <f t="shared" si="32"/>
        <v>N/A</v>
      </c>
      <c r="E176" s="47">
        <v>0</v>
      </c>
      <c r="F176" s="44" t="str">
        <f t="shared" si="33"/>
        <v>N/A</v>
      </c>
      <c r="G176" s="47">
        <v>0</v>
      </c>
      <c r="H176" s="44" t="str">
        <f t="shared" si="34"/>
        <v>N/A</v>
      </c>
      <c r="I176" s="12" t="s">
        <v>1747</v>
      </c>
      <c r="J176" s="12" t="s">
        <v>1747</v>
      </c>
      <c r="K176" s="45" t="s">
        <v>739</v>
      </c>
      <c r="L176" s="9" t="str">
        <f t="shared" si="35"/>
        <v>N/A</v>
      </c>
    </row>
    <row r="177" spans="1:12" x14ac:dyDescent="0.2">
      <c r="A177" s="46" t="s">
        <v>516</v>
      </c>
      <c r="B177" s="35" t="s">
        <v>213</v>
      </c>
      <c r="C177" s="36">
        <v>0</v>
      </c>
      <c r="D177" s="44" t="str">
        <f t="shared" si="32"/>
        <v>N/A</v>
      </c>
      <c r="E177" s="36">
        <v>0</v>
      </c>
      <c r="F177" s="44" t="str">
        <f t="shared" si="33"/>
        <v>N/A</v>
      </c>
      <c r="G177" s="36">
        <v>0</v>
      </c>
      <c r="H177" s="44" t="str">
        <f t="shared" si="34"/>
        <v>N/A</v>
      </c>
      <c r="I177" s="12" t="s">
        <v>1747</v>
      </c>
      <c r="J177" s="12" t="s">
        <v>1747</v>
      </c>
      <c r="K177" s="45" t="s">
        <v>739</v>
      </c>
      <c r="L177" s="9" t="str">
        <f t="shared" si="35"/>
        <v>N/A</v>
      </c>
    </row>
    <row r="178" spans="1:12" ht="25.5" x14ac:dyDescent="0.2">
      <c r="A178" s="46" t="s">
        <v>1383</v>
      </c>
      <c r="B178" s="35" t="s">
        <v>213</v>
      </c>
      <c r="C178" s="47" t="s">
        <v>1747</v>
      </c>
      <c r="D178" s="44" t="str">
        <f t="shared" si="32"/>
        <v>N/A</v>
      </c>
      <c r="E178" s="47" t="s">
        <v>1747</v>
      </c>
      <c r="F178" s="44" t="str">
        <f t="shared" si="33"/>
        <v>N/A</v>
      </c>
      <c r="G178" s="47" t="s">
        <v>1747</v>
      </c>
      <c r="H178" s="44" t="str">
        <f t="shared" si="34"/>
        <v>N/A</v>
      </c>
      <c r="I178" s="12" t="s">
        <v>1747</v>
      </c>
      <c r="J178" s="12" t="s">
        <v>1747</v>
      </c>
      <c r="K178" s="45" t="s">
        <v>739</v>
      </c>
      <c r="L178" s="9" t="str">
        <f t="shared" si="35"/>
        <v>N/A</v>
      </c>
    </row>
    <row r="179" spans="1:12" ht="25.5" x14ac:dyDescent="0.2">
      <c r="A179" s="46" t="s">
        <v>1384</v>
      </c>
      <c r="B179" s="35" t="s">
        <v>213</v>
      </c>
      <c r="C179" s="47">
        <v>471695</v>
      </c>
      <c r="D179" s="44" t="str">
        <f t="shared" si="32"/>
        <v>N/A</v>
      </c>
      <c r="E179" s="47">
        <v>588044</v>
      </c>
      <c r="F179" s="44" t="str">
        <f t="shared" si="33"/>
        <v>N/A</v>
      </c>
      <c r="G179" s="47">
        <v>770528</v>
      </c>
      <c r="H179" s="44" t="str">
        <f t="shared" si="34"/>
        <v>N/A</v>
      </c>
      <c r="I179" s="12">
        <v>24.67</v>
      </c>
      <c r="J179" s="12">
        <v>31.03</v>
      </c>
      <c r="K179" s="45" t="s">
        <v>739</v>
      </c>
      <c r="L179" s="9" t="str">
        <f t="shared" si="35"/>
        <v>No</v>
      </c>
    </row>
    <row r="180" spans="1:12" x14ac:dyDescent="0.2">
      <c r="A180" s="46" t="s">
        <v>517</v>
      </c>
      <c r="B180" s="35" t="s">
        <v>213</v>
      </c>
      <c r="C180" s="36">
        <v>3671</v>
      </c>
      <c r="D180" s="44" t="str">
        <f t="shared" si="32"/>
        <v>N/A</v>
      </c>
      <c r="E180" s="36">
        <v>4236</v>
      </c>
      <c r="F180" s="44" t="str">
        <f t="shared" si="33"/>
        <v>N/A</v>
      </c>
      <c r="G180" s="36">
        <v>5137</v>
      </c>
      <c r="H180" s="44" t="str">
        <f t="shared" si="34"/>
        <v>N/A</v>
      </c>
      <c r="I180" s="12">
        <v>15.39</v>
      </c>
      <c r="J180" s="12">
        <v>21.27</v>
      </c>
      <c r="K180" s="45" t="s">
        <v>739</v>
      </c>
      <c r="L180" s="9" t="str">
        <f t="shared" si="35"/>
        <v>Yes</v>
      </c>
    </row>
    <row r="181" spans="1:12" ht="25.5" x14ac:dyDescent="0.2">
      <c r="A181" s="46" t="s">
        <v>1385</v>
      </c>
      <c r="B181" s="35" t="s">
        <v>213</v>
      </c>
      <c r="C181" s="47">
        <v>128.49223645000001</v>
      </c>
      <c r="D181" s="44" t="str">
        <f t="shared" si="32"/>
        <v>N/A</v>
      </c>
      <c r="E181" s="47">
        <v>138.82058545999999</v>
      </c>
      <c r="F181" s="44" t="str">
        <f t="shared" si="33"/>
        <v>N/A</v>
      </c>
      <c r="G181" s="47">
        <v>149.99571734</v>
      </c>
      <c r="H181" s="44" t="str">
        <f t="shared" si="34"/>
        <v>N/A</v>
      </c>
      <c r="I181" s="12">
        <v>8.0380000000000003</v>
      </c>
      <c r="J181" s="12">
        <v>8.0500000000000007</v>
      </c>
      <c r="K181" s="45" t="s">
        <v>739</v>
      </c>
      <c r="L181" s="9" t="str">
        <f t="shared" si="35"/>
        <v>Yes</v>
      </c>
    </row>
    <row r="182" spans="1:12" ht="25.5" x14ac:dyDescent="0.2">
      <c r="A182" s="46" t="s">
        <v>1386</v>
      </c>
      <c r="B182" s="35" t="s">
        <v>213</v>
      </c>
      <c r="C182" s="47">
        <v>0</v>
      </c>
      <c r="D182" s="44" t="str">
        <f t="shared" si="32"/>
        <v>N/A</v>
      </c>
      <c r="E182" s="47">
        <v>0</v>
      </c>
      <c r="F182" s="44" t="str">
        <f t="shared" si="33"/>
        <v>N/A</v>
      </c>
      <c r="G182" s="47">
        <v>0</v>
      </c>
      <c r="H182" s="44" t="str">
        <f t="shared" si="34"/>
        <v>N/A</v>
      </c>
      <c r="I182" s="12" t="s">
        <v>1747</v>
      </c>
      <c r="J182" s="12" t="s">
        <v>1747</v>
      </c>
      <c r="K182" s="45" t="s">
        <v>739</v>
      </c>
      <c r="L182" s="9" t="str">
        <f t="shared" si="35"/>
        <v>N/A</v>
      </c>
    </row>
    <row r="183" spans="1:12" x14ac:dyDescent="0.2">
      <c r="A183" s="46" t="s">
        <v>518</v>
      </c>
      <c r="B183" s="35" t="s">
        <v>213</v>
      </c>
      <c r="C183" s="36">
        <v>0</v>
      </c>
      <c r="D183" s="44" t="str">
        <f t="shared" si="32"/>
        <v>N/A</v>
      </c>
      <c r="E183" s="36">
        <v>0</v>
      </c>
      <c r="F183" s="44" t="str">
        <f t="shared" si="33"/>
        <v>N/A</v>
      </c>
      <c r="G183" s="36">
        <v>0</v>
      </c>
      <c r="H183" s="44" t="str">
        <f t="shared" si="34"/>
        <v>N/A</v>
      </c>
      <c r="I183" s="12" t="s">
        <v>1747</v>
      </c>
      <c r="J183" s="12" t="s">
        <v>1747</v>
      </c>
      <c r="K183" s="45" t="s">
        <v>739</v>
      </c>
      <c r="L183" s="9" t="str">
        <f t="shared" si="35"/>
        <v>N/A</v>
      </c>
    </row>
    <row r="184" spans="1:12" ht="25.5" x14ac:dyDescent="0.2">
      <c r="A184" s="46" t="s">
        <v>1387</v>
      </c>
      <c r="B184" s="35" t="s">
        <v>213</v>
      </c>
      <c r="C184" s="47" t="s">
        <v>1747</v>
      </c>
      <c r="D184" s="44" t="str">
        <f t="shared" si="32"/>
        <v>N/A</v>
      </c>
      <c r="E184" s="47" t="s">
        <v>1747</v>
      </c>
      <c r="F184" s="44" t="str">
        <f t="shared" si="33"/>
        <v>N/A</v>
      </c>
      <c r="G184" s="47" t="s">
        <v>1747</v>
      </c>
      <c r="H184" s="44" t="str">
        <f t="shared" si="34"/>
        <v>N/A</v>
      </c>
      <c r="I184" s="12" t="s">
        <v>1747</v>
      </c>
      <c r="J184" s="12" t="s">
        <v>1747</v>
      </c>
      <c r="K184" s="45" t="s">
        <v>739</v>
      </c>
      <c r="L184" s="9" t="str">
        <f t="shared" si="35"/>
        <v>N/A</v>
      </c>
    </row>
    <row r="185" spans="1:12" ht="25.5" x14ac:dyDescent="0.2">
      <c r="A185" s="46" t="s">
        <v>1388</v>
      </c>
      <c r="B185" s="35" t="s">
        <v>213</v>
      </c>
      <c r="C185" s="47">
        <v>443840080</v>
      </c>
      <c r="D185" s="44" t="str">
        <f t="shared" si="32"/>
        <v>N/A</v>
      </c>
      <c r="E185" s="47">
        <v>476646282</v>
      </c>
      <c r="F185" s="44" t="str">
        <f t="shared" si="33"/>
        <v>N/A</v>
      </c>
      <c r="G185" s="47">
        <v>520648899</v>
      </c>
      <c r="H185" s="44" t="str">
        <f t="shared" si="34"/>
        <v>N/A</v>
      </c>
      <c r="I185" s="12">
        <v>7.391</v>
      </c>
      <c r="J185" s="12">
        <v>9.2319999999999993</v>
      </c>
      <c r="K185" s="45" t="s">
        <v>739</v>
      </c>
      <c r="L185" s="9" t="str">
        <f t="shared" si="35"/>
        <v>Yes</v>
      </c>
    </row>
    <row r="186" spans="1:12" ht="25.5" x14ac:dyDescent="0.2">
      <c r="A186" s="46" t="s">
        <v>519</v>
      </c>
      <c r="B186" s="35" t="s">
        <v>213</v>
      </c>
      <c r="C186" s="36">
        <v>10236</v>
      </c>
      <c r="D186" s="44" t="str">
        <f t="shared" si="32"/>
        <v>N/A</v>
      </c>
      <c r="E186" s="36">
        <v>10642</v>
      </c>
      <c r="F186" s="44" t="str">
        <f t="shared" si="33"/>
        <v>N/A</v>
      </c>
      <c r="G186" s="36">
        <v>11463</v>
      </c>
      <c r="H186" s="44" t="str">
        <f t="shared" si="34"/>
        <v>N/A</v>
      </c>
      <c r="I186" s="12">
        <v>3.9660000000000002</v>
      </c>
      <c r="J186" s="12">
        <v>7.7149999999999999</v>
      </c>
      <c r="K186" s="45" t="s">
        <v>739</v>
      </c>
      <c r="L186" s="9" t="str">
        <f t="shared" si="35"/>
        <v>Yes</v>
      </c>
    </row>
    <row r="187" spans="1:12" ht="25.5" x14ac:dyDescent="0.2">
      <c r="A187" s="46" t="s">
        <v>1389</v>
      </c>
      <c r="B187" s="35" t="s">
        <v>213</v>
      </c>
      <c r="C187" s="47">
        <v>43360.695584000001</v>
      </c>
      <c r="D187" s="44" t="str">
        <f t="shared" si="32"/>
        <v>N/A</v>
      </c>
      <c r="E187" s="47">
        <v>44789.163879</v>
      </c>
      <c r="F187" s="44" t="str">
        <f t="shared" si="33"/>
        <v>N/A</v>
      </c>
      <c r="G187" s="47">
        <v>45419.951059999999</v>
      </c>
      <c r="H187" s="44" t="str">
        <f t="shared" si="34"/>
        <v>N/A</v>
      </c>
      <c r="I187" s="12">
        <v>3.294</v>
      </c>
      <c r="J187" s="12">
        <v>1.4079999999999999</v>
      </c>
      <c r="K187" s="45" t="s">
        <v>739</v>
      </c>
      <c r="L187" s="9" t="str">
        <f t="shared" si="35"/>
        <v>Yes</v>
      </c>
    </row>
    <row r="188" spans="1:12" x14ac:dyDescent="0.2">
      <c r="A188" s="4" t="s">
        <v>1390</v>
      </c>
      <c r="B188" s="35" t="s">
        <v>213</v>
      </c>
      <c r="C188" s="47">
        <v>543493616</v>
      </c>
      <c r="D188" s="44" t="str">
        <f t="shared" ref="D188:D203" si="36">IF($B188="N/A","N/A",IF(C188&gt;10,"No",IF(C188&lt;-10,"No","Yes")))</f>
        <v>N/A</v>
      </c>
      <c r="E188" s="47">
        <v>583499038</v>
      </c>
      <c r="F188" s="44" t="str">
        <f t="shared" ref="F188:F203" si="37">IF($B188="N/A","N/A",IF(E188&gt;10,"No",IF(E188&lt;-10,"No","Yes")))</f>
        <v>N/A</v>
      </c>
      <c r="G188" s="47">
        <v>636334998</v>
      </c>
      <c r="H188" s="44" t="str">
        <f t="shared" ref="H188:H203" si="38">IF($B188="N/A","N/A",IF(G188&gt;10,"No",IF(G188&lt;-10,"No","Yes")))</f>
        <v>N/A</v>
      </c>
      <c r="I188" s="12">
        <v>7.3609999999999998</v>
      </c>
      <c r="J188" s="12">
        <v>9.0549999999999997</v>
      </c>
      <c r="K188" s="45" t="s">
        <v>739</v>
      </c>
      <c r="L188" s="9" t="str">
        <f t="shared" ref="L188:L203" si="39">IF(J188="Div by 0", "N/A", IF(K188="N/A","N/A", IF(J188&gt;VALUE(MID(K188,1,2)), "No", IF(J188&lt;-1*VALUE(MID(K188,1,2)), "No", "Yes"))))</f>
        <v>Yes</v>
      </c>
    </row>
    <row r="189" spans="1:12" x14ac:dyDescent="0.2">
      <c r="A189" s="4" t="s">
        <v>1487</v>
      </c>
      <c r="B189" s="35" t="s">
        <v>213</v>
      </c>
      <c r="C189" s="36">
        <v>17389</v>
      </c>
      <c r="D189" s="44" t="str">
        <f t="shared" si="36"/>
        <v>N/A</v>
      </c>
      <c r="E189" s="36">
        <v>18035</v>
      </c>
      <c r="F189" s="44" t="str">
        <f t="shared" si="37"/>
        <v>N/A</v>
      </c>
      <c r="G189" s="36">
        <v>19860</v>
      </c>
      <c r="H189" s="44" t="str">
        <f t="shared" si="38"/>
        <v>N/A</v>
      </c>
      <c r="I189" s="12">
        <v>3.7149999999999999</v>
      </c>
      <c r="J189" s="12">
        <v>10.119999999999999</v>
      </c>
      <c r="K189" s="45" t="s">
        <v>739</v>
      </c>
      <c r="L189" s="9" t="str">
        <f t="shared" si="39"/>
        <v>Yes</v>
      </c>
    </row>
    <row r="190" spans="1:12" x14ac:dyDescent="0.2">
      <c r="A190" s="4" t="s">
        <v>1488</v>
      </c>
      <c r="B190" s="35" t="s">
        <v>213</v>
      </c>
      <c r="C190" s="47">
        <v>31255.024211</v>
      </c>
      <c r="D190" s="44" t="str">
        <f t="shared" si="36"/>
        <v>N/A</v>
      </c>
      <c r="E190" s="47">
        <v>32353.703244</v>
      </c>
      <c r="F190" s="44" t="str">
        <f t="shared" si="37"/>
        <v>N/A</v>
      </c>
      <c r="G190" s="47">
        <v>32041.03716</v>
      </c>
      <c r="H190" s="44" t="str">
        <f t="shared" si="38"/>
        <v>N/A</v>
      </c>
      <c r="I190" s="12">
        <v>3.5150000000000001</v>
      </c>
      <c r="J190" s="12">
        <v>-0.96599999999999997</v>
      </c>
      <c r="K190" s="45" t="s">
        <v>739</v>
      </c>
      <c r="L190" s="9" t="str">
        <f t="shared" si="39"/>
        <v>Yes</v>
      </c>
    </row>
    <row r="191" spans="1:12" x14ac:dyDescent="0.2">
      <c r="A191" s="4" t="s">
        <v>1489</v>
      </c>
      <c r="B191" s="35" t="s">
        <v>213</v>
      </c>
      <c r="C191" s="47">
        <v>22166.186122999999</v>
      </c>
      <c r="D191" s="44" t="str">
        <f t="shared" si="36"/>
        <v>N/A</v>
      </c>
      <c r="E191" s="47">
        <v>22983.144399000001</v>
      </c>
      <c r="F191" s="44" t="str">
        <f t="shared" si="37"/>
        <v>N/A</v>
      </c>
      <c r="G191" s="47">
        <v>23423.569667</v>
      </c>
      <c r="H191" s="44" t="str">
        <f t="shared" si="38"/>
        <v>N/A</v>
      </c>
      <c r="I191" s="12">
        <v>3.6859999999999999</v>
      </c>
      <c r="J191" s="12">
        <v>1.9159999999999999</v>
      </c>
      <c r="K191" s="45" t="s">
        <v>739</v>
      </c>
      <c r="L191" s="9" t="str">
        <f t="shared" si="39"/>
        <v>Yes</v>
      </c>
    </row>
    <row r="192" spans="1:12" x14ac:dyDescent="0.2">
      <c r="A192" s="4" t="s">
        <v>1490</v>
      </c>
      <c r="B192" s="35" t="s">
        <v>213</v>
      </c>
      <c r="C192" s="47">
        <v>39043.126085999997</v>
      </c>
      <c r="D192" s="44" t="str">
        <f t="shared" si="36"/>
        <v>N/A</v>
      </c>
      <c r="E192" s="47">
        <v>40525.112754000002</v>
      </c>
      <c r="F192" s="44" t="str">
        <f t="shared" si="37"/>
        <v>N/A</v>
      </c>
      <c r="G192" s="47">
        <v>39891.308627999999</v>
      </c>
      <c r="H192" s="44" t="str">
        <f t="shared" si="38"/>
        <v>N/A</v>
      </c>
      <c r="I192" s="12">
        <v>3.7959999999999998</v>
      </c>
      <c r="J192" s="12">
        <v>-1.56</v>
      </c>
      <c r="K192" s="45" t="s">
        <v>739</v>
      </c>
      <c r="L192" s="9" t="str">
        <f t="shared" si="39"/>
        <v>Yes</v>
      </c>
    </row>
    <row r="193" spans="1:12" x14ac:dyDescent="0.2">
      <c r="A193" s="46" t="s">
        <v>1491</v>
      </c>
      <c r="B193" s="35" t="s">
        <v>213</v>
      </c>
      <c r="C193" s="9">
        <v>22.085196098000001</v>
      </c>
      <c r="D193" s="44" t="str">
        <f t="shared" si="36"/>
        <v>N/A</v>
      </c>
      <c r="E193" s="9">
        <v>22.196649887</v>
      </c>
      <c r="F193" s="44" t="str">
        <f t="shared" si="37"/>
        <v>N/A</v>
      </c>
      <c r="G193" s="9">
        <v>23.488504116000001</v>
      </c>
      <c r="H193" s="44" t="str">
        <f t="shared" si="38"/>
        <v>N/A</v>
      </c>
      <c r="I193" s="12">
        <v>0.50470000000000004</v>
      </c>
      <c r="J193" s="12">
        <v>5.82</v>
      </c>
      <c r="K193" s="45" t="s">
        <v>739</v>
      </c>
      <c r="L193" s="9" t="str">
        <f t="shared" si="39"/>
        <v>Yes</v>
      </c>
    </row>
    <row r="194" spans="1:12" x14ac:dyDescent="0.2">
      <c r="A194" s="46" t="s">
        <v>1492</v>
      </c>
      <c r="B194" s="35" t="s">
        <v>213</v>
      </c>
      <c r="C194" s="9">
        <v>17.304811421</v>
      </c>
      <c r="D194" s="44" t="str">
        <f t="shared" si="36"/>
        <v>N/A</v>
      </c>
      <c r="E194" s="9">
        <v>17.795000546000001</v>
      </c>
      <c r="F194" s="44" t="str">
        <f t="shared" si="37"/>
        <v>N/A</v>
      </c>
      <c r="G194" s="9">
        <v>19.224315140000002</v>
      </c>
      <c r="H194" s="44" t="str">
        <f t="shared" si="38"/>
        <v>N/A</v>
      </c>
      <c r="I194" s="12">
        <v>2.8330000000000002</v>
      </c>
      <c r="J194" s="12">
        <v>8.032</v>
      </c>
      <c r="K194" s="45" t="s">
        <v>739</v>
      </c>
      <c r="L194" s="9" t="str">
        <f t="shared" si="39"/>
        <v>Yes</v>
      </c>
    </row>
    <row r="195" spans="1:12" x14ac:dyDescent="0.2">
      <c r="A195" s="46" t="s">
        <v>1493</v>
      </c>
      <c r="B195" s="35" t="s">
        <v>213</v>
      </c>
      <c r="C195" s="9">
        <v>31.509364671</v>
      </c>
      <c r="D195" s="44" t="str">
        <f t="shared" si="36"/>
        <v>N/A</v>
      </c>
      <c r="E195" s="9">
        <v>31.433182699</v>
      </c>
      <c r="F195" s="44" t="str">
        <f t="shared" si="37"/>
        <v>N/A</v>
      </c>
      <c r="G195" s="9">
        <v>33.489260143000003</v>
      </c>
      <c r="H195" s="44" t="str">
        <f t="shared" si="38"/>
        <v>N/A</v>
      </c>
      <c r="I195" s="12">
        <v>-0.24199999999999999</v>
      </c>
      <c r="J195" s="12">
        <v>6.5410000000000004</v>
      </c>
      <c r="K195" s="45" t="s">
        <v>739</v>
      </c>
      <c r="L195" s="9" t="str">
        <f t="shared" si="39"/>
        <v>Yes</v>
      </c>
    </row>
    <row r="196" spans="1:12" ht="25.5" x14ac:dyDescent="0.2">
      <c r="A196" s="4" t="s">
        <v>1402</v>
      </c>
      <c r="B196" s="35" t="s">
        <v>213</v>
      </c>
      <c r="C196" s="47">
        <v>443840080</v>
      </c>
      <c r="D196" s="44" t="str">
        <f t="shared" si="36"/>
        <v>N/A</v>
      </c>
      <c r="E196" s="47">
        <v>476646282</v>
      </c>
      <c r="F196" s="44" t="str">
        <f t="shared" si="37"/>
        <v>N/A</v>
      </c>
      <c r="G196" s="47">
        <v>520648899</v>
      </c>
      <c r="H196" s="44" t="str">
        <f t="shared" si="38"/>
        <v>N/A</v>
      </c>
      <c r="I196" s="12">
        <v>7.391</v>
      </c>
      <c r="J196" s="12">
        <v>9.2319999999999993</v>
      </c>
      <c r="K196" s="45" t="s">
        <v>739</v>
      </c>
      <c r="L196" s="9" t="str">
        <f t="shared" si="39"/>
        <v>Yes</v>
      </c>
    </row>
    <row r="197" spans="1:12" x14ac:dyDescent="0.2">
      <c r="A197" s="4" t="s">
        <v>1494</v>
      </c>
      <c r="B197" s="35" t="s">
        <v>213</v>
      </c>
      <c r="C197" s="36">
        <v>10236</v>
      </c>
      <c r="D197" s="44" t="str">
        <f t="shared" si="36"/>
        <v>N/A</v>
      </c>
      <c r="E197" s="36">
        <v>10642</v>
      </c>
      <c r="F197" s="44" t="str">
        <f t="shared" si="37"/>
        <v>N/A</v>
      </c>
      <c r="G197" s="36">
        <v>11463</v>
      </c>
      <c r="H197" s="44" t="str">
        <f t="shared" si="38"/>
        <v>N/A</v>
      </c>
      <c r="I197" s="12">
        <v>3.9660000000000002</v>
      </c>
      <c r="J197" s="12">
        <v>7.7149999999999999</v>
      </c>
      <c r="K197" s="45" t="s">
        <v>739</v>
      </c>
      <c r="L197" s="9" t="str">
        <f t="shared" si="39"/>
        <v>Yes</v>
      </c>
    </row>
    <row r="198" spans="1:12" ht="25.5" x14ac:dyDescent="0.2">
      <c r="A198" s="4" t="s">
        <v>1495</v>
      </c>
      <c r="B198" s="35" t="s">
        <v>213</v>
      </c>
      <c r="C198" s="47">
        <v>43360.695584000001</v>
      </c>
      <c r="D198" s="44" t="str">
        <f t="shared" si="36"/>
        <v>N/A</v>
      </c>
      <c r="E198" s="47">
        <v>44789.163879</v>
      </c>
      <c r="F198" s="44" t="str">
        <f t="shared" si="37"/>
        <v>N/A</v>
      </c>
      <c r="G198" s="47">
        <v>45419.951059999999</v>
      </c>
      <c r="H198" s="44" t="str">
        <f t="shared" si="38"/>
        <v>N/A</v>
      </c>
      <c r="I198" s="12">
        <v>3.294</v>
      </c>
      <c r="J198" s="12">
        <v>1.4079999999999999</v>
      </c>
      <c r="K198" s="45" t="s">
        <v>739</v>
      </c>
      <c r="L198" s="9" t="str">
        <f t="shared" si="39"/>
        <v>Yes</v>
      </c>
    </row>
    <row r="199" spans="1:12" ht="25.5" x14ac:dyDescent="0.2">
      <c r="A199" s="4" t="s">
        <v>1496</v>
      </c>
      <c r="B199" s="35" t="s">
        <v>213</v>
      </c>
      <c r="C199" s="47">
        <v>31518.83</v>
      </c>
      <c r="D199" s="44" t="str">
        <f t="shared" si="36"/>
        <v>N/A</v>
      </c>
      <c r="E199" s="47">
        <v>32288.592925000001</v>
      </c>
      <c r="F199" s="44" t="str">
        <f t="shared" si="37"/>
        <v>N/A</v>
      </c>
      <c r="G199" s="47">
        <v>33077.193972000001</v>
      </c>
      <c r="H199" s="44" t="str">
        <f t="shared" si="38"/>
        <v>N/A</v>
      </c>
      <c r="I199" s="12">
        <v>2.4420000000000002</v>
      </c>
      <c r="J199" s="12">
        <v>2.4420000000000002</v>
      </c>
      <c r="K199" s="45" t="s">
        <v>739</v>
      </c>
      <c r="L199" s="9" t="str">
        <f t="shared" si="39"/>
        <v>Yes</v>
      </c>
    </row>
    <row r="200" spans="1:12" ht="25.5" x14ac:dyDescent="0.2">
      <c r="A200" s="4" t="s">
        <v>1497</v>
      </c>
      <c r="B200" s="35" t="s">
        <v>213</v>
      </c>
      <c r="C200" s="47">
        <v>49281.573898000002</v>
      </c>
      <c r="D200" s="44" t="str">
        <f t="shared" si="36"/>
        <v>N/A</v>
      </c>
      <c r="E200" s="47">
        <v>51143.973807000002</v>
      </c>
      <c r="F200" s="44" t="str">
        <f t="shared" si="37"/>
        <v>N/A</v>
      </c>
      <c r="G200" s="47">
        <v>52404.698662000003</v>
      </c>
      <c r="H200" s="44" t="str">
        <f t="shared" si="38"/>
        <v>N/A</v>
      </c>
      <c r="I200" s="12">
        <v>3.7789999999999999</v>
      </c>
      <c r="J200" s="12">
        <v>2.4649999999999999</v>
      </c>
      <c r="K200" s="45" t="s">
        <v>739</v>
      </c>
      <c r="L200" s="9" t="str">
        <f t="shared" si="39"/>
        <v>Yes</v>
      </c>
    </row>
    <row r="201" spans="1:12" ht="25.5" x14ac:dyDescent="0.2">
      <c r="A201" s="4" t="s">
        <v>1498</v>
      </c>
      <c r="B201" s="35" t="s">
        <v>213</v>
      </c>
      <c r="C201" s="9">
        <v>13.000406420999999</v>
      </c>
      <c r="D201" s="44" t="str">
        <f t="shared" si="36"/>
        <v>N/A</v>
      </c>
      <c r="E201" s="9">
        <v>13.097684952</v>
      </c>
      <c r="F201" s="44" t="str">
        <f t="shared" si="37"/>
        <v>N/A</v>
      </c>
      <c r="G201" s="9">
        <v>13.557337496000001</v>
      </c>
      <c r="H201" s="44" t="str">
        <f t="shared" si="38"/>
        <v>N/A</v>
      </c>
      <c r="I201" s="12">
        <v>0.74829999999999997</v>
      </c>
      <c r="J201" s="12">
        <v>3.5089999999999999</v>
      </c>
      <c r="K201" s="45" t="s">
        <v>739</v>
      </c>
      <c r="L201" s="9" t="str">
        <f t="shared" si="39"/>
        <v>Yes</v>
      </c>
    </row>
    <row r="202" spans="1:12" ht="25.5" x14ac:dyDescent="0.2">
      <c r="A202" s="4" t="s">
        <v>1499</v>
      </c>
      <c r="B202" s="35" t="s">
        <v>213</v>
      </c>
      <c r="C202" s="9">
        <v>7.4903066620000001</v>
      </c>
      <c r="D202" s="44" t="str">
        <f t="shared" si="36"/>
        <v>N/A</v>
      </c>
      <c r="E202" s="9">
        <v>7.7764436197000002</v>
      </c>
      <c r="F202" s="44" t="str">
        <f t="shared" si="37"/>
        <v>N/A</v>
      </c>
      <c r="G202" s="9">
        <v>8.6294416244000001</v>
      </c>
      <c r="H202" s="44" t="str">
        <f t="shared" si="38"/>
        <v>N/A</v>
      </c>
      <c r="I202" s="12">
        <v>3.82</v>
      </c>
      <c r="J202" s="12">
        <v>10.97</v>
      </c>
      <c r="K202" s="45" t="s">
        <v>739</v>
      </c>
      <c r="L202" s="9" t="str">
        <f t="shared" si="39"/>
        <v>Yes</v>
      </c>
    </row>
    <row r="203" spans="1:12" ht="25.5" x14ac:dyDescent="0.2">
      <c r="A203" s="4" t="s">
        <v>1500</v>
      </c>
      <c r="B203" s="35" t="s">
        <v>213</v>
      </c>
      <c r="C203" s="9">
        <v>22.792374720000002</v>
      </c>
      <c r="D203" s="44" t="str">
        <f t="shared" si="36"/>
        <v>N/A</v>
      </c>
      <c r="E203" s="9">
        <v>22.798579729</v>
      </c>
      <c r="F203" s="44" t="str">
        <f t="shared" si="37"/>
        <v>N/A</v>
      </c>
      <c r="G203" s="9">
        <v>23.306284805000001</v>
      </c>
      <c r="H203" s="44" t="str">
        <f t="shared" si="38"/>
        <v>N/A</v>
      </c>
      <c r="I203" s="12">
        <v>2.7199999999999998E-2</v>
      </c>
      <c r="J203" s="12">
        <v>2.2269999999999999</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135640</v>
      </c>
      <c r="D6" s="44" t="str">
        <f>IF($B6="N/A","N/A",IF(C6&gt;10,"No",IF(C6&lt;-10,"No","Yes")))</f>
        <v>N/A</v>
      </c>
      <c r="E6" s="36">
        <v>134337</v>
      </c>
      <c r="F6" s="44" t="str">
        <f>IF($B6="N/A","N/A",IF(E6&gt;10,"No",IF(E6&lt;-10,"No","Yes")))</f>
        <v>N/A</v>
      </c>
      <c r="G6" s="36">
        <v>134804</v>
      </c>
      <c r="H6" s="44" t="str">
        <f>IF($B6="N/A","N/A",IF(G6&gt;10,"No",IF(G6&lt;-10,"No","Yes")))</f>
        <v>N/A</v>
      </c>
      <c r="I6" s="12">
        <v>-0.96099999999999997</v>
      </c>
      <c r="J6" s="12">
        <v>0.34760000000000002</v>
      </c>
      <c r="K6" s="45" t="s">
        <v>739</v>
      </c>
      <c r="L6" s="9" t="str">
        <f t="shared" ref="L6:L46" si="0">IF(J6="Div by 0", "N/A", IF(K6="N/A","N/A", IF(J6&gt;VALUE(MID(K6,1,2)), "No", IF(J6&lt;-1*VALUE(MID(K6,1,2)), "No", "Yes"))))</f>
        <v>Yes</v>
      </c>
    </row>
    <row r="7" spans="1:12" x14ac:dyDescent="0.2">
      <c r="A7" s="46" t="s">
        <v>10</v>
      </c>
      <c r="B7" s="35" t="s">
        <v>213</v>
      </c>
      <c r="C7" s="36">
        <v>98777</v>
      </c>
      <c r="D7" s="44" t="str">
        <f>IF($B7="N/A","N/A",IF(C7&gt;10,"No",IF(C7&lt;-10,"No","Yes")))</f>
        <v>N/A</v>
      </c>
      <c r="E7" s="36">
        <v>99067</v>
      </c>
      <c r="F7" s="44" t="str">
        <f>IF($B7="N/A","N/A",IF(E7&gt;10,"No",IF(E7&lt;-10,"No","Yes")))</f>
        <v>N/A</v>
      </c>
      <c r="G7" s="36">
        <v>100353</v>
      </c>
      <c r="H7" s="44" t="str">
        <f>IF($B7="N/A","N/A",IF(G7&gt;10,"No",IF(G7&lt;-10,"No","Yes")))</f>
        <v>N/A</v>
      </c>
      <c r="I7" s="12">
        <v>0.29360000000000003</v>
      </c>
      <c r="J7" s="12">
        <v>1.298</v>
      </c>
      <c r="K7" s="45" t="s">
        <v>739</v>
      </c>
      <c r="L7" s="9" t="str">
        <f t="shared" si="0"/>
        <v>Yes</v>
      </c>
    </row>
    <row r="8" spans="1:12" x14ac:dyDescent="0.2">
      <c r="A8" s="46" t="s">
        <v>91</v>
      </c>
      <c r="B8" s="9" t="s">
        <v>297</v>
      </c>
      <c r="C8" s="8">
        <v>72.822913595000003</v>
      </c>
      <c r="D8" s="44" t="str">
        <f>IF($B8="N/A","N/A",IF(C8&gt;90,"No",IF(C8&lt;65,"No","Yes")))</f>
        <v>Yes</v>
      </c>
      <c r="E8" s="8">
        <v>73.745133507999995</v>
      </c>
      <c r="F8" s="44" t="str">
        <f>IF($B8="N/A","N/A",IF(E8&gt;90,"No",IF(E8&lt;65,"No","Yes")))</f>
        <v>Yes</v>
      </c>
      <c r="G8" s="8">
        <v>74.443636686999994</v>
      </c>
      <c r="H8" s="44" t="str">
        <f>IF($B8="N/A","N/A",IF(G8&gt;90,"No",IF(G8&lt;65,"No","Yes")))</f>
        <v>Yes</v>
      </c>
      <c r="I8" s="12">
        <v>1.266</v>
      </c>
      <c r="J8" s="12">
        <v>0.94720000000000004</v>
      </c>
      <c r="K8" s="45" t="s">
        <v>739</v>
      </c>
      <c r="L8" s="9" t="str">
        <f t="shared" si="0"/>
        <v>Yes</v>
      </c>
    </row>
    <row r="9" spans="1:12" x14ac:dyDescent="0.2">
      <c r="A9" s="46" t="s">
        <v>92</v>
      </c>
      <c r="B9" s="9" t="s">
        <v>298</v>
      </c>
      <c r="C9" s="8">
        <v>89.927109035000001</v>
      </c>
      <c r="D9" s="44" t="str">
        <f>IF($B9="N/A","N/A",IF(C9&gt;100,"No",IF(C9&lt;90,"No","Yes")))</f>
        <v>No</v>
      </c>
      <c r="E9" s="8">
        <v>89.897860284999993</v>
      </c>
      <c r="F9" s="44" t="str">
        <f>IF($B9="N/A","N/A",IF(E9&gt;100,"No",IF(E9&lt;90,"No","Yes")))</f>
        <v>No</v>
      </c>
      <c r="G9" s="8">
        <v>90.496651786000001</v>
      </c>
      <c r="H9" s="44" t="str">
        <f>IF($B9="N/A","N/A",IF(G9&gt;100,"No",IF(G9&lt;90,"No","Yes")))</f>
        <v>Yes</v>
      </c>
      <c r="I9" s="12">
        <v>-3.3000000000000002E-2</v>
      </c>
      <c r="J9" s="12">
        <v>0.66610000000000003</v>
      </c>
      <c r="K9" s="45" t="s">
        <v>739</v>
      </c>
      <c r="L9" s="9" t="str">
        <f t="shared" si="0"/>
        <v>Yes</v>
      </c>
    </row>
    <row r="10" spans="1:12" x14ac:dyDescent="0.2">
      <c r="A10" s="46" t="s">
        <v>93</v>
      </c>
      <c r="B10" s="9" t="s">
        <v>299</v>
      </c>
      <c r="C10" s="8">
        <v>84.880548345999998</v>
      </c>
      <c r="D10" s="44" t="str">
        <f>IF($B10="N/A","N/A",IF(C10&gt;100,"No",IF(C10&lt;85,"No","Yes")))</f>
        <v>No</v>
      </c>
      <c r="E10" s="8">
        <v>87.015521888999999</v>
      </c>
      <c r="F10" s="44" t="str">
        <f>IF($B10="N/A","N/A",IF(E10&gt;100,"No",IF(E10&lt;85,"No","Yes")))</f>
        <v>Yes</v>
      </c>
      <c r="G10" s="8">
        <v>87.005453872999993</v>
      </c>
      <c r="H10" s="44" t="str">
        <f>IF($B10="N/A","N/A",IF(G10&gt;100,"No",IF(G10&lt;85,"No","Yes")))</f>
        <v>Yes</v>
      </c>
      <c r="I10" s="12">
        <v>2.5150000000000001</v>
      </c>
      <c r="J10" s="12">
        <v>-1.2E-2</v>
      </c>
      <c r="K10" s="45" t="s">
        <v>739</v>
      </c>
      <c r="L10" s="9" t="str">
        <f t="shared" si="0"/>
        <v>Yes</v>
      </c>
    </row>
    <row r="11" spans="1:12" x14ac:dyDescent="0.2">
      <c r="A11" s="46" t="s">
        <v>94</v>
      </c>
      <c r="B11" s="9" t="s">
        <v>300</v>
      </c>
      <c r="C11" s="8">
        <v>34.723139949999997</v>
      </c>
      <c r="D11" s="44" t="str">
        <f>IF($B11="N/A","N/A",IF(C11&gt;100,"No",IF(C11&lt;80,"No","Yes")))</f>
        <v>No</v>
      </c>
      <c r="E11" s="8">
        <v>35.601047698000002</v>
      </c>
      <c r="F11" s="44" t="str">
        <f>IF($B11="N/A","N/A",IF(E11&gt;100,"No",IF(E11&lt;80,"No","Yes")))</f>
        <v>No</v>
      </c>
      <c r="G11" s="8">
        <v>37.318813368000001</v>
      </c>
      <c r="H11" s="44" t="str">
        <f>IF($B11="N/A","N/A",IF(G11&gt;100,"No",IF(G11&lt;80,"No","Yes")))</f>
        <v>No</v>
      </c>
      <c r="I11" s="12">
        <v>2.528</v>
      </c>
      <c r="J11" s="12">
        <v>4.8250000000000002</v>
      </c>
      <c r="K11" s="45" t="s">
        <v>739</v>
      </c>
      <c r="L11" s="9" t="str">
        <f t="shared" si="0"/>
        <v>Yes</v>
      </c>
    </row>
    <row r="12" spans="1:12" x14ac:dyDescent="0.2">
      <c r="A12" s="46" t="s">
        <v>95</v>
      </c>
      <c r="B12" s="9" t="s">
        <v>300</v>
      </c>
      <c r="C12" s="8">
        <v>33.637829124</v>
      </c>
      <c r="D12" s="44" t="str">
        <f>IF($B12="N/A","N/A",IF(C12&gt;100,"No",IF(C12&lt;80,"No","Yes")))</f>
        <v>No</v>
      </c>
      <c r="E12" s="8">
        <v>35.530011668</v>
      </c>
      <c r="F12" s="44" t="str">
        <f>IF($B12="N/A","N/A",IF(E12&gt;100,"No",IF(E12&lt;80,"No","Yes")))</f>
        <v>No</v>
      </c>
      <c r="G12" s="8">
        <v>37.142740320000001</v>
      </c>
      <c r="H12" s="44" t="str">
        <f>IF($B12="N/A","N/A",IF(G12&gt;100,"No",IF(G12&lt;80,"No","Yes")))</f>
        <v>No</v>
      </c>
      <c r="I12" s="12">
        <v>5.625</v>
      </c>
      <c r="J12" s="12">
        <v>4.5389999999999997</v>
      </c>
      <c r="K12" s="45" t="s">
        <v>739</v>
      </c>
      <c r="L12" s="9" t="str">
        <f t="shared" si="0"/>
        <v>Yes</v>
      </c>
    </row>
    <row r="13" spans="1:12" x14ac:dyDescent="0.2">
      <c r="A13" s="3" t="s">
        <v>96</v>
      </c>
      <c r="B13" s="35" t="s">
        <v>213</v>
      </c>
      <c r="C13" s="36">
        <v>97211.81</v>
      </c>
      <c r="D13" s="44" t="str">
        <f t="shared" ref="D13:D44" si="1">IF($B13="N/A","N/A",IF(C13&gt;10,"No",IF(C13&lt;-10,"No","Yes")))</f>
        <v>N/A</v>
      </c>
      <c r="E13" s="36">
        <v>96819.63</v>
      </c>
      <c r="F13" s="44" t="str">
        <f t="shared" ref="F13:F44" si="2">IF($B13="N/A","N/A",IF(E13&gt;10,"No",IF(E13&lt;-10,"No","Yes")))</f>
        <v>N/A</v>
      </c>
      <c r="G13" s="36">
        <v>98693.25</v>
      </c>
      <c r="H13" s="44" t="str">
        <f t="shared" ref="H13:H44" si="3">IF($B13="N/A","N/A",IF(G13&gt;10,"No",IF(G13&lt;-10,"No","Yes")))</f>
        <v>N/A</v>
      </c>
      <c r="I13" s="12">
        <v>-0.40300000000000002</v>
      </c>
      <c r="J13" s="12">
        <v>1.9350000000000001</v>
      </c>
      <c r="K13" s="45" t="s">
        <v>739</v>
      </c>
      <c r="L13" s="9" t="str">
        <f t="shared" si="0"/>
        <v>Yes</v>
      </c>
    </row>
    <row r="14" spans="1:12" x14ac:dyDescent="0.2">
      <c r="A14" s="3" t="s">
        <v>100</v>
      </c>
      <c r="B14" s="35" t="s">
        <v>213</v>
      </c>
      <c r="C14" s="36">
        <v>53093</v>
      </c>
      <c r="D14" s="44" t="str">
        <f t="shared" si="1"/>
        <v>N/A</v>
      </c>
      <c r="E14" s="36">
        <v>53652</v>
      </c>
      <c r="F14" s="44" t="str">
        <f t="shared" si="2"/>
        <v>N/A</v>
      </c>
      <c r="G14" s="36">
        <v>53760</v>
      </c>
      <c r="H14" s="44" t="str">
        <f t="shared" si="3"/>
        <v>N/A</v>
      </c>
      <c r="I14" s="12">
        <v>1.0529999999999999</v>
      </c>
      <c r="J14" s="12">
        <v>0.20130000000000001</v>
      </c>
      <c r="K14" s="45" t="s">
        <v>739</v>
      </c>
      <c r="L14" s="9" t="str">
        <f t="shared" si="0"/>
        <v>Yes</v>
      </c>
    </row>
    <row r="15" spans="1:12" x14ac:dyDescent="0.2">
      <c r="A15" s="3" t="s">
        <v>991</v>
      </c>
      <c r="B15" s="35" t="s">
        <v>213</v>
      </c>
      <c r="C15" s="36">
        <v>27851</v>
      </c>
      <c r="D15" s="44" t="str">
        <f t="shared" si="1"/>
        <v>N/A</v>
      </c>
      <c r="E15" s="36">
        <v>27343</v>
      </c>
      <c r="F15" s="44" t="str">
        <f t="shared" si="2"/>
        <v>N/A</v>
      </c>
      <c r="G15" s="36">
        <v>27192</v>
      </c>
      <c r="H15" s="44" t="str">
        <f t="shared" si="3"/>
        <v>N/A</v>
      </c>
      <c r="I15" s="12">
        <v>-1.82</v>
      </c>
      <c r="J15" s="12">
        <v>-0.55200000000000005</v>
      </c>
      <c r="K15" s="45" t="s">
        <v>739</v>
      </c>
      <c r="L15" s="9" t="str">
        <f t="shared" si="0"/>
        <v>Yes</v>
      </c>
    </row>
    <row r="16" spans="1:12" x14ac:dyDescent="0.2">
      <c r="A16" s="3" t="s">
        <v>992</v>
      </c>
      <c r="B16" s="35" t="s">
        <v>213</v>
      </c>
      <c r="C16" s="36">
        <v>22096</v>
      </c>
      <c r="D16" s="44" t="str">
        <f t="shared" si="1"/>
        <v>N/A</v>
      </c>
      <c r="E16" s="36">
        <v>23225</v>
      </c>
      <c r="F16" s="44" t="str">
        <f t="shared" si="2"/>
        <v>N/A</v>
      </c>
      <c r="G16" s="36">
        <v>23397</v>
      </c>
      <c r="H16" s="44" t="str">
        <f t="shared" si="3"/>
        <v>N/A</v>
      </c>
      <c r="I16" s="12">
        <v>5.1100000000000003</v>
      </c>
      <c r="J16" s="12">
        <v>0.74060000000000004</v>
      </c>
      <c r="K16" s="45" t="s">
        <v>739</v>
      </c>
      <c r="L16" s="9" t="str">
        <f t="shared" si="0"/>
        <v>Yes</v>
      </c>
    </row>
    <row r="17" spans="1:12" x14ac:dyDescent="0.2">
      <c r="A17" s="3" t="s">
        <v>993</v>
      </c>
      <c r="B17" s="35" t="s">
        <v>213</v>
      </c>
      <c r="C17" s="36">
        <v>1047</v>
      </c>
      <c r="D17" s="44" t="str">
        <f t="shared" si="1"/>
        <v>N/A</v>
      </c>
      <c r="E17" s="36">
        <v>810</v>
      </c>
      <c r="F17" s="44" t="str">
        <f t="shared" si="2"/>
        <v>N/A</v>
      </c>
      <c r="G17" s="36">
        <v>727</v>
      </c>
      <c r="H17" s="44" t="str">
        <f t="shared" si="3"/>
        <v>N/A</v>
      </c>
      <c r="I17" s="12">
        <v>-22.6</v>
      </c>
      <c r="J17" s="12">
        <v>-10.199999999999999</v>
      </c>
      <c r="K17" s="45" t="s">
        <v>739</v>
      </c>
      <c r="L17" s="9" t="str">
        <f t="shared" si="0"/>
        <v>Yes</v>
      </c>
    </row>
    <row r="18" spans="1:12" x14ac:dyDescent="0.2">
      <c r="A18" s="3" t="s">
        <v>994</v>
      </c>
      <c r="B18" s="35" t="s">
        <v>213</v>
      </c>
      <c r="C18" s="36">
        <v>2099</v>
      </c>
      <c r="D18" s="44" t="str">
        <f t="shared" si="1"/>
        <v>N/A</v>
      </c>
      <c r="E18" s="36">
        <v>2274</v>
      </c>
      <c r="F18" s="44" t="str">
        <f t="shared" si="2"/>
        <v>N/A</v>
      </c>
      <c r="G18" s="36">
        <v>2441</v>
      </c>
      <c r="H18" s="44" t="str">
        <f t="shared" si="3"/>
        <v>N/A</v>
      </c>
      <c r="I18" s="12">
        <v>8.3369999999999997</v>
      </c>
      <c r="J18" s="12">
        <v>7.3440000000000003</v>
      </c>
      <c r="K18" s="45" t="s">
        <v>739</v>
      </c>
      <c r="L18" s="9" t="str">
        <f t="shared" si="0"/>
        <v>Yes</v>
      </c>
    </row>
    <row r="19" spans="1:12" x14ac:dyDescent="0.2">
      <c r="A19" s="3" t="s">
        <v>995</v>
      </c>
      <c r="B19" s="35" t="s">
        <v>213</v>
      </c>
      <c r="C19" s="36">
        <v>0</v>
      </c>
      <c r="D19" s="44" t="str">
        <f t="shared" si="1"/>
        <v>N/A</v>
      </c>
      <c r="E19" s="36">
        <v>0</v>
      </c>
      <c r="F19" s="44" t="str">
        <f t="shared" si="2"/>
        <v>N/A</v>
      </c>
      <c r="G19" s="36">
        <v>11</v>
      </c>
      <c r="H19" s="44" t="str">
        <f t="shared" si="3"/>
        <v>N/A</v>
      </c>
      <c r="I19" s="12" t="s">
        <v>1747</v>
      </c>
      <c r="J19" s="12" t="s">
        <v>1747</v>
      </c>
      <c r="K19" s="45" t="s">
        <v>739</v>
      </c>
      <c r="L19" s="9" t="str">
        <f t="shared" si="0"/>
        <v>N/A</v>
      </c>
    </row>
    <row r="20" spans="1:12" x14ac:dyDescent="0.2">
      <c r="A20" s="3" t="s">
        <v>101</v>
      </c>
      <c r="B20" s="35" t="s">
        <v>213</v>
      </c>
      <c r="C20" s="36">
        <v>45081</v>
      </c>
      <c r="D20" s="44" t="str">
        <f t="shared" si="1"/>
        <v>N/A</v>
      </c>
      <c r="E20" s="36">
        <v>43036</v>
      </c>
      <c r="F20" s="44" t="str">
        <f t="shared" si="2"/>
        <v>N/A</v>
      </c>
      <c r="G20" s="36">
        <v>43272</v>
      </c>
      <c r="H20" s="44" t="str">
        <f t="shared" si="3"/>
        <v>N/A</v>
      </c>
      <c r="I20" s="12">
        <v>-4.54</v>
      </c>
      <c r="J20" s="12">
        <v>0.5484</v>
      </c>
      <c r="K20" s="45" t="s">
        <v>739</v>
      </c>
      <c r="L20" s="9" t="str">
        <f t="shared" si="0"/>
        <v>Yes</v>
      </c>
    </row>
    <row r="21" spans="1:12" x14ac:dyDescent="0.2">
      <c r="A21" s="3" t="s">
        <v>996</v>
      </c>
      <c r="B21" s="35" t="s">
        <v>213</v>
      </c>
      <c r="C21" s="36">
        <v>30026</v>
      </c>
      <c r="D21" s="44" t="str">
        <f t="shared" si="1"/>
        <v>N/A</v>
      </c>
      <c r="E21" s="36">
        <v>28595</v>
      </c>
      <c r="F21" s="44" t="str">
        <f t="shared" si="2"/>
        <v>N/A</v>
      </c>
      <c r="G21" s="36">
        <v>29318</v>
      </c>
      <c r="H21" s="44" t="str">
        <f t="shared" si="3"/>
        <v>N/A</v>
      </c>
      <c r="I21" s="12">
        <v>-4.7699999999999996</v>
      </c>
      <c r="J21" s="12">
        <v>2.528</v>
      </c>
      <c r="K21" s="45" t="s">
        <v>739</v>
      </c>
      <c r="L21" s="9" t="str">
        <f t="shared" si="0"/>
        <v>Yes</v>
      </c>
    </row>
    <row r="22" spans="1:12" x14ac:dyDescent="0.2">
      <c r="A22" s="3" t="s">
        <v>997</v>
      </c>
      <c r="B22" s="35" t="s">
        <v>213</v>
      </c>
      <c r="C22" s="36">
        <v>9994</v>
      </c>
      <c r="D22" s="44" t="str">
        <f t="shared" si="1"/>
        <v>N/A</v>
      </c>
      <c r="E22" s="36">
        <v>8679</v>
      </c>
      <c r="F22" s="44" t="str">
        <f t="shared" si="2"/>
        <v>N/A</v>
      </c>
      <c r="G22" s="36">
        <v>8123</v>
      </c>
      <c r="H22" s="44" t="str">
        <f t="shared" si="3"/>
        <v>N/A</v>
      </c>
      <c r="I22" s="12">
        <v>-13.2</v>
      </c>
      <c r="J22" s="12">
        <v>-6.41</v>
      </c>
      <c r="K22" s="45" t="s">
        <v>739</v>
      </c>
      <c r="L22" s="9" t="str">
        <f t="shared" si="0"/>
        <v>Yes</v>
      </c>
    </row>
    <row r="23" spans="1:12" x14ac:dyDescent="0.2">
      <c r="A23" s="3" t="s">
        <v>998</v>
      </c>
      <c r="B23" s="35" t="s">
        <v>213</v>
      </c>
      <c r="C23" s="36">
        <v>1749</v>
      </c>
      <c r="D23" s="44" t="str">
        <f t="shared" si="1"/>
        <v>N/A</v>
      </c>
      <c r="E23" s="36">
        <v>1911</v>
      </c>
      <c r="F23" s="44" t="str">
        <f t="shared" si="2"/>
        <v>N/A</v>
      </c>
      <c r="G23" s="36">
        <v>1790</v>
      </c>
      <c r="H23" s="44" t="str">
        <f t="shared" si="3"/>
        <v>N/A</v>
      </c>
      <c r="I23" s="12">
        <v>9.2620000000000005</v>
      </c>
      <c r="J23" s="12">
        <v>-6.33</v>
      </c>
      <c r="K23" s="45" t="s">
        <v>739</v>
      </c>
      <c r="L23" s="9" t="str">
        <f t="shared" si="0"/>
        <v>Yes</v>
      </c>
    </row>
    <row r="24" spans="1:12" x14ac:dyDescent="0.2">
      <c r="A24" s="3" t="s">
        <v>999</v>
      </c>
      <c r="B24" s="35" t="s">
        <v>213</v>
      </c>
      <c r="C24" s="36">
        <v>3312</v>
      </c>
      <c r="D24" s="44" t="str">
        <f t="shared" si="1"/>
        <v>N/A</v>
      </c>
      <c r="E24" s="36">
        <v>3850</v>
      </c>
      <c r="F24" s="44" t="str">
        <f t="shared" si="2"/>
        <v>N/A</v>
      </c>
      <c r="G24" s="36">
        <v>4038</v>
      </c>
      <c r="H24" s="44" t="str">
        <f t="shared" si="3"/>
        <v>N/A</v>
      </c>
      <c r="I24" s="12">
        <v>16.239999999999998</v>
      </c>
      <c r="J24" s="12">
        <v>4.883</v>
      </c>
      <c r="K24" s="45" t="s">
        <v>739</v>
      </c>
      <c r="L24" s="9" t="str">
        <f t="shared" si="0"/>
        <v>Yes</v>
      </c>
    </row>
    <row r="25" spans="1:12" x14ac:dyDescent="0.2">
      <c r="A25" s="3" t="s">
        <v>1000</v>
      </c>
      <c r="B25" s="35" t="s">
        <v>213</v>
      </c>
      <c r="C25" s="36">
        <v>0</v>
      </c>
      <c r="D25" s="44" t="str">
        <f t="shared" si="1"/>
        <v>N/A</v>
      </c>
      <c r="E25" s="36">
        <v>11</v>
      </c>
      <c r="F25" s="44" t="str">
        <f t="shared" si="2"/>
        <v>N/A</v>
      </c>
      <c r="G25" s="36">
        <v>11</v>
      </c>
      <c r="H25" s="44" t="str">
        <f t="shared" si="3"/>
        <v>N/A</v>
      </c>
      <c r="I25" s="12" t="s">
        <v>1747</v>
      </c>
      <c r="J25" s="12">
        <v>200</v>
      </c>
      <c r="K25" s="45" t="s">
        <v>739</v>
      </c>
      <c r="L25" s="9" t="str">
        <f t="shared" si="0"/>
        <v>No</v>
      </c>
    </row>
    <row r="26" spans="1:12" x14ac:dyDescent="0.2">
      <c r="A26" s="3" t="s">
        <v>104</v>
      </c>
      <c r="B26" s="35" t="s">
        <v>213</v>
      </c>
      <c r="C26" s="36">
        <v>15134</v>
      </c>
      <c r="D26" s="44" t="str">
        <f t="shared" si="1"/>
        <v>N/A</v>
      </c>
      <c r="E26" s="36">
        <v>14508</v>
      </c>
      <c r="F26" s="44" t="str">
        <f t="shared" si="2"/>
        <v>N/A</v>
      </c>
      <c r="G26" s="36">
        <v>13315</v>
      </c>
      <c r="H26" s="44" t="str">
        <f t="shared" si="3"/>
        <v>N/A</v>
      </c>
      <c r="I26" s="12">
        <v>-4.1399999999999997</v>
      </c>
      <c r="J26" s="12">
        <v>-8.2200000000000006</v>
      </c>
      <c r="K26" s="45" t="s">
        <v>739</v>
      </c>
      <c r="L26" s="9" t="str">
        <f t="shared" si="0"/>
        <v>Yes</v>
      </c>
    </row>
    <row r="27" spans="1:12" x14ac:dyDescent="0.2">
      <c r="A27" s="3" t="s">
        <v>1001</v>
      </c>
      <c r="B27" s="35" t="s">
        <v>213</v>
      </c>
      <c r="C27" s="36">
        <v>7781</v>
      </c>
      <c r="D27" s="44" t="str">
        <f t="shared" si="1"/>
        <v>N/A</v>
      </c>
      <c r="E27" s="36">
        <v>7586</v>
      </c>
      <c r="F27" s="44" t="str">
        <f t="shared" si="2"/>
        <v>N/A</v>
      </c>
      <c r="G27" s="36">
        <v>6650</v>
      </c>
      <c r="H27" s="44" t="str">
        <f t="shared" si="3"/>
        <v>N/A</v>
      </c>
      <c r="I27" s="12">
        <v>-2.5099999999999998</v>
      </c>
      <c r="J27" s="12">
        <v>-12.3</v>
      </c>
      <c r="K27" s="45" t="s">
        <v>739</v>
      </c>
      <c r="L27" s="9" t="str">
        <f t="shared" si="0"/>
        <v>Yes</v>
      </c>
    </row>
    <row r="28" spans="1:12" x14ac:dyDescent="0.2">
      <c r="A28" s="3" t="s">
        <v>1002</v>
      </c>
      <c r="B28" s="35" t="s">
        <v>213</v>
      </c>
      <c r="C28" s="36">
        <v>0</v>
      </c>
      <c r="D28" s="44" t="str">
        <f t="shared" si="1"/>
        <v>N/A</v>
      </c>
      <c r="E28" s="36">
        <v>0</v>
      </c>
      <c r="F28" s="44" t="str">
        <f t="shared" si="2"/>
        <v>N/A</v>
      </c>
      <c r="G28" s="36">
        <v>0</v>
      </c>
      <c r="H28" s="44" t="str">
        <f t="shared" si="3"/>
        <v>N/A</v>
      </c>
      <c r="I28" s="12" t="s">
        <v>1747</v>
      </c>
      <c r="J28" s="12" t="s">
        <v>1747</v>
      </c>
      <c r="K28" s="45" t="s">
        <v>739</v>
      </c>
      <c r="L28" s="9" t="str">
        <f t="shared" si="0"/>
        <v>N/A</v>
      </c>
    </row>
    <row r="29" spans="1:12" x14ac:dyDescent="0.2">
      <c r="A29" s="3" t="s">
        <v>1003</v>
      </c>
      <c r="B29" s="35" t="s">
        <v>213</v>
      </c>
      <c r="C29" s="36">
        <v>1056</v>
      </c>
      <c r="D29" s="44" t="str">
        <f t="shared" si="1"/>
        <v>N/A</v>
      </c>
      <c r="E29" s="36">
        <v>1077</v>
      </c>
      <c r="F29" s="44" t="str">
        <f t="shared" si="2"/>
        <v>N/A</v>
      </c>
      <c r="G29" s="124">
        <v>964</v>
      </c>
      <c r="H29" s="44" t="str">
        <f t="shared" si="3"/>
        <v>N/A</v>
      </c>
      <c r="I29" s="12">
        <v>1.9890000000000001</v>
      </c>
      <c r="J29" s="12">
        <v>-10.5</v>
      </c>
      <c r="K29" s="45" t="s">
        <v>739</v>
      </c>
      <c r="L29" s="9" t="str">
        <f t="shared" si="0"/>
        <v>Yes</v>
      </c>
    </row>
    <row r="30" spans="1:12" x14ac:dyDescent="0.2">
      <c r="A30" s="3" t="s">
        <v>1004</v>
      </c>
      <c r="B30" s="35" t="s">
        <v>213</v>
      </c>
      <c r="C30" s="36">
        <v>4966</v>
      </c>
      <c r="D30" s="44" t="str">
        <f t="shared" si="1"/>
        <v>N/A</v>
      </c>
      <c r="E30" s="36">
        <v>4542</v>
      </c>
      <c r="F30" s="44" t="str">
        <f t="shared" si="2"/>
        <v>N/A</v>
      </c>
      <c r="G30" s="36">
        <v>4433</v>
      </c>
      <c r="H30" s="44" t="str">
        <f t="shared" si="3"/>
        <v>N/A</v>
      </c>
      <c r="I30" s="12">
        <v>-8.5399999999999991</v>
      </c>
      <c r="J30" s="12">
        <v>-2.4</v>
      </c>
      <c r="K30" s="45" t="s">
        <v>739</v>
      </c>
      <c r="L30" s="9" t="str">
        <f t="shared" si="0"/>
        <v>Yes</v>
      </c>
    </row>
    <row r="31" spans="1:12" x14ac:dyDescent="0.2">
      <c r="A31" s="3" t="s">
        <v>1005</v>
      </c>
      <c r="B31" s="35" t="s">
        <v>213</v>
      </c>
      <c r="C31" s="36">
        <v>264</v>
      </c>
      <c r="D31" s="44" t="str">
        <f t="shared" si="1"/>
        <v>N/A</v>
      </c>
      <c r="E31" s="36">
        <v>290</v>
      </c>
      <c r="F31" s="44" t="str">
        <f t="shared" si="2"/>
        <v>N/A</v>
      </c>
      <c r="G31" s="36">
        <v>298</v>
      </c>
      <c r="H31" s="44" t="str">
        <f t="shared" si="3"/>
        <v>N/A</v>
      </c>
      <c r="I31" s="12">
        <v>9.8480000000000008</v>
      </c>
      <c r="J31" s="12">
        <v>2.7589999999999999</v>
      </c>
      <c r="K31" s="45" t="s">
        <v>739</v>
      </c>
      <c r="L31" s="9" t="str">
        <f t="shared" si="0"/>
        <v>Yes</v>
      </c>
    </row>
    <row r="32" spans="1:12" x14ac:dyDescent="0.2">
      <c r="A32" s="3" t="s">
        <v>1006</v>
      </c>
      <c r="B32" s="35" t="s">
        <v>213</v>
      </c>
      <c r="C32" s="36">
        <v>976</v>
      </c>
      <c r="D32" s="44" t="str">
        <f t="shared" si="1"/>
        <v>N/A</v>
      </c>
      <c r="E32" s="36">
        <v>939</v>
      </c>
      <c r="F32" s="44" t="str">
        <f t="shared" si="2"/>
        <v>N/A</v>
      </c>
      <c r="G32" s="36">
        <v>886</v>
      </c>
      <c r="H32" s="44" t="str">
        <f t="shared" si="3"/>
        <v>N/A</v>
      </c>
      <c r="I32" s="12">
        <v>-3.79</v>
      </c>
      <c r="J32" s="12">
        <v>-5.64</v>
      </c>
      <c r="K32" s="45" t="s">
        <v>739</v>
      </c>
      <c r="L32" s="9" t="str">
        <f t="shared" si="0"/>
        <v>Yes</v>
      </c>
    </row>
    <row r="33" spans="1:12" x14ac:dyDescent="0.2">
      <c r="A33" s="3" t="s">
        <v>1007</v>
      </c>
      <c r="B33" s="35" t="s">
        <v>213</v>
      </c>
      <c r="C33" s="36">
        <v>91</v>
      </c>
      <c r="D33" s="44" t="str">
        <f t="shared" si="1"/>
        <v>N/A</v>
      </c>
      <c r="E33" s="36">
        <v>74</v>
      </c>
      <c r="F33" s="44" t="str">
        <f t="shared" si="2"/>
        <v>N/A</v>
      </c>
      <c r="G33" s="36">
        <v>84</v>
      </c>
      <c r="H33" s="44" t="str">
        <f t="shared" si="3"/>
        <v>N/A</v>
      </c>
      <c r="I33" s="12">
        <v>-18.7</v>
      </c>
      <c r="J33" s="12">
        <v>13.51</v>
      </c>
      <c r="K33" s="45" t="s">
        <v>739</v>
      </c>
      <c r="L33" s="9" t="str">
        <f t="shared" si="0"/>
        <v>Yes</v>
      </c>
    </row>
    <row r="34" spans="1:12" x14ac:dyDescent="0.2">
      <c r="A34" s="3" t="s">
        <v>105</v>
      </c>
      <c r="B34" s="35" t="s">
        <v>213</v>
      </c>
      <c r="C34" s="36">
        <v>22332</v>
      </c>
      <c r="D34" s="44" t="str">
        <f t="shared" si="1"/>
        <v>N/A</v>
      </c>
      <c r="E34" s="36">
        <v>23141</v>
      </c>
      <c r="F34" s="44" t="str">
        <f t="shared" si="2"/>
        <v>N/A</v>
      </c>
      <c r="G34" s="36">
        <v>24457</v>
      </c>
      <c r="H34" s="44" t="str">
        <f t="shared" si="3"/>
        <v>N/A</v>
      </c>
      <c r="I34" s="12">
        <v>3.6230000000000002</v>
      </c>
      <c r="J34" s="12">
        <v>5.6870000000000003</v>
      </c>
      <c r="K34" s="45" t="s">
        <v>739</v>
      </c>
      <c r="L34" s="9" t="str">
        <f t="shared" si="0"/>
        <v>Yes</v>
      </c>
    </row>
    <row r="35" spans="1:12" x14ac:dyDescent="0.2">
      <c r="A35" s="3" t="s">
        <v>1008</v>
      </c>
      <c r="B35" s="35" t="s">
        <v>213</v>
      </c>
      <c r="C35" s="36">
        <v>10694</v>
      </c>
      <c r="D35" s="44" t="str">
        <f t="shared" si="1"/>
        <v>N/A</v>
      </c>
      <c r="E35" s="36">
        <v>10811</v>
      </c>
      <c r="F35" s="44" t="str">
        <f t="shared" si="2"/>
        <v>N/A</v>
      </c>
      <c r="G35" s="36">
        <v>10773</v>
      </c>
      <c r="H35" s="44" t="str">
        <f t="shared" si="3"/>
        <v>N/A</v>
      </c>
      <c r="I35" s="12">
        <v>1.0940000000000001</v>
      </c>
      <c r="J35" s="12">
        <v>-0.35099999999999998</v>
      </c>
      <c r="K35" s="45" t="s">
        <v>739</v>
      </c>
      <c r="L35" s="9" t="str">
        <f t="shared" si="0"/>
        <v>Yes</v>
      </c>
    </row>
    <row r="36" spans="1:12" x14ac:dyDescent="0.2">
      <c r="A36" s="3" t="s">
        <v>1009</v>
      </c>
      <c r="B36" s="35" t="s">
        <v>213</v>
      </c>
      <c r="C36" s="36">
        <v>0</v>
      </c>
      <c r="D36" s="44" t="str">
        <f t="shared" si="1"/>
        <v>N/A</v>
      </c>
      <c r="E36" s="36">
        <v>0</v>
      </c>
      <c r="F36" s="44" t="str">
        <f t="shared" si="2"/>
        <v>N/A</v>
      </c>
      <c r="G36" s="36">
        <v>0</v>
      </c>
      <c r="H36" s="44" t="str">
        <f t="shared" si="3"/>
        <v>N/A</v>
      </c>
      <c r="I36" s="12" t="s">
        <v>1747</v>
      </c>
      <c r="J36" s="12" t="s">
        <v>1747</v>
      </c>
      <c r="K36" s="45" t="s">
        <v>739</v>
      </c>
      <c r="L36" s="9" t="str">
        <f t="shared" si="0"/>
        <v>N/A</v>
      </c>
    </row>
    <row r="37" spans="1:12" x14ac:dyDescent="0.2">
      <c r="A37" s="3" t="s">
        <v>1010</v>
      </c>
      <c r="B37" s="35" t="s">
        <v>213</v>
      </c>
      <c r="C37" s="36">
        <v>2775</v>
      </c>
      <c r="D37" s="44" t="str">
        <f t="shared" si="1"/>
        <v>N/A</v>
      </c>
      <c r="E37" s="36">
        <v>3106</v>
      </c>
      <c r="F37" s="44" t="str">
        <f t="shared" si="2"/>
        <v>N/A</v>
      </c>
      <c r="G37" s="36">
        <v>2921</v>
      </c>
      <c r="H37" s="44" t="str">
        <f t="shared" si="3"/>
        <v>N/A</v>
      </c>
      <c r="I37" s="12">
        <v>11.93</v>
      </c>
      <c r="J37" s="12">
        <v>-5.96</v>
      </c>
      <c r="K37" s="45" t="s">
        <v>739</v>
      </c>
      <c r="L37" s="9" t="str">
        <f t="shared" si="0"/>
        <v>Yes</v>
      </c>
    </row>
    <row r="38" spans="1:12" x14ac:dyDescent="0.2">
      <c r="A38" s="3" t="s">
        <v>1011</v>
      </c>
      <c r="B38" s="35" t="s">
        <v>213</v>
      </c>
      <c r="C38" s="36">
        <v>1693</v>
      </c>
      <c r="D38" s="44" t="str">
        <f t="shared" si="1"/>
        <v>N/A</v>
      </c>
      <c r="E38" s="36">
        <v>1601</v>
      </c>
      <c r="F38" s="44" t="str">
        <f t="shared" si="2"/>
        <v>N/A</v>
      </c>
      <c r="G38" s="36">
        <v>1654</v>
      </c>
      <c r="H38" s="44" t="str">
        <f t="shared" si="3"/>
        <v>N/A</v>
      </c>
      <c r="I38" s="12">
        <v>-5.43</v>
      </c>
      <c r="J38" s="12">
        <v>3.31</v>
      </c>
      <c r="K38" s="45" t="s">
        <v>739</v>
      </c>
      <c r="L38" s="9" t="str">
        <f t="shared" si="0"/>
        <v>Yes</v>
      </c>
    </row>
    <row r="39" spans="1:12" x14ac:dyDescent="0.2">
      <c r="A39" s="3" t="s">
        <v>1012</v>
      </c>
      <c r="B39" s="35" t="s">
        <v>213</v>
      </c>
      <c r="C39" s="36">
        <v>910</v>
      </c>
      <c r="D39" s="44" t="str">
        <f t="shared" si="1"/>
        <v>N/A</v>
      </c>
      <c r="E39" s="36">
        <v>1240</v>
      </c>
      <c r="F39" s="44" t="str">
        <f t="shared" si="2"/>
        <v>N/A</v>
      </c>
      <c r="G39" s="36">
        <v>1472</v>
      </c>
      <c r="H39" s="44" t="str">
        <f t="shared" si="3"/>
        <v>N/A</v>
      </c>
      <c r="I39" s="12">
        <v>36.26</v>
      </c>
      <c r="J39" s="12">
        <v>18.71</v>
      </c>
      <c r="K39" s="45" t="s">
        <v>739</v>
      </c>
      <c r="L39" s="9" t="str">
        <f t="shared" si="0"/>
        <v>Yes</v>
      </c>
    </row>
    <row r="40" spans="1:12" x14ac:dyDescent="0.2">
      <c r="A40" s="3" t="s">
        <v>1013</v>
      </c>
      <c r="B40" s="35" t="s">
        <v>213</v>
      </c>
      <c r="C40" s="36">
        <v>6260</v>
      </c>
      <c r="D40" s="44" t="str">
        <f t="shared" si="1"/>
        <v>N/A</v>
      </c>
      <c r="E40" s="36">
        <v>6383</v>
      </c>
      <c r="F40" s="44" t="str">
        <f t="shared" si="2"/>
        <v>N/A</v>
      </c>
      <c r="G40" s="36">
        <v>7637</v>
      </c>
      <c r="H40" s="44" t="str">
        <f t="shared" si="3"/>
        <v>N/A</v>
      </c>
      <c r="I40" s="12">
        <v>1.9650000000000001</v>
      </c>
      <c r="J40" s="12">
        <v>19.649999999999999</v>
      </c>
      <c r="K40" s="45" t="s">
        <v>739</v>
      </c>
      <c r="L40" s="9" t="str">
        <f t="shared" si="0"/>
        <v>Yes</v>
      </c>
    </row>
    <row r="41" spans="1:12" x14ac:dyDescent="0.2">
      <c r="A41" s="46" t="s">
        <v>84</v>
      </c>
      <c r="B41" s="35" t="s">
        <v>213</v>
      </c>
      <c r="C41" s="47">
        <v>2623170251</v>
      </c>
      <c r="D41" s="44" t="str">
        <f t="shared" si="1"/>
        <v>N/A</v>
      </c>
      <c r="E41" s="47">
        <v>2654529040</v>
      </c>
      <c r="F41" s="44" t="str">
        <f t="shared" si="2"/>
        <v>N/A</v>
      </c>
      <c r="G41" s="47">
        <v>2734131145</v>
      </c>
      <c r="H41" s="44" t="str">
        <f t="shared" si="3"/>
        <v>N/A</v>
      </c>
      <c r="I41" s="12">
        <v>1.1950000000000001</v>
      </c>
      <c r="J41" s="12">
        <v>2.9990000000000001</v>
      </c>
      <c r="K41" s="45" t="s">
        <v>739</v>
      </c>
      <c r="L41" s="9" t="str">
        <f t="shared" si="0"/>
        <v>Yes</v>
      </c>
    </row>
    <row r="42" spans="1:12" x14ac:dyDescent="0.2">
      <c r="A42" s="46" t="s">
        <v>1501</v>
      </c>
      <c r="B42" s="35" t="s">
        <v>213</v>
      </c>
      <c r="C42" s="47">
        <v>19339.208574</v>
      </c>
      <c r="D42" s="44" t="str">
        <f t="shared" si="1"/>
        <v>N/A</v>
      </c>
      <c r="E42" s="47">
        <v>19760.222722999999</v>
      </c>
      <c r="F42" s="44" t="str">
        <f t="shared" si="2"/>
        <v>N/A</v>
      </c>
      <c r="G42" s="47">
        <v>20282.270148</v>
      </c>
      <c r="H42" s="44" t="str">
        <f t="shared" si="3"/>
        <v>N/A</v>
      </c>
      <c r="I42" s="12">
        <v>2.177</v>
      </c>
      <c r="J42" s="12">
        <v>2.6419999999999999</v>
      </c>
      <c r="K42" s="45" t="s">
        <v>739</v>
      </c>
      <c r="L42" s="9" t="str">
        <f t="shared" si="0"/>
        <v>Yes</v>
      </c>
    </row>
    <row r="43" spans="1:12" x14ac:dyDescent="0.2">
      <c r="A43" s="46" t="s">
        <v>1502</v>
      </c>
      <c r="B43" s="35" t="s">
        <v>213</v>
      </c>
      <c r="C43" s="47">
        <v>26556.488363</v>
      </c>
      <c r="D43" s="44" t="str">
        <f t="shared" si="1"/>
        <v>N/A</v>
      </c>
      <c r="E43" s="47">
        <v>26795.29046</v>
      </c>
      <c r="F43" s="44" t="str">
        <f t="shared" si="2"/>
        <v>N/A</v>
      </c>
      <c r="G43" s="47">
        <v>27245.136118999999</v>
      </c>
      <c r="H43" s="44" t="str">
        <f t="shared" si="3"/>
        <v>N/A</v>
      </c>
      <c r="I43" s="12">
        <v>0.8992</v>
      </c>
      <c r="J43" s="12">
        <v>1.679</v>
      </c>
      <c r="K43" s="45" t="s">
        <v>739</v>
      </c>
      <c r="L43" s="9" t="str">
        <f t="shared" si="0"/>
        <v>Yes</v>
      </c>
    </row>
    <row r="44" spans="1:12" x14ac:dyDescent="0.2">
      <c r="A44" s="4" t="s">
        <v>107</v>
      </c>
      <c r="B44" s="35" t="s">
        <v>213</v>
      </c>
      <c r="C44" s="47">
        <v>1631524</v>
      </c>
      <c r="D44" s="44" t="str">
        <f t="shared" si="1"/>
        <v>N/A</v>
      </c>
      <c r="E44" s="47">
        <v>998145</v>
      </c>
      <c r="F44" s="44" t="str">
        <f t="shared" si="2"/>
        <v>N/A</v>
      </c>
      <c r="G44" s="47">
        <v>836948</v>
      </c>
      <c r="H44" s="44" t="str">
        <f t="shared" si="3"/>
        <v>N/A</v>
      </c>
      <c r="I44" s="12">
        <v>-38.799999999999997</v>
      </c>
      <c r="J44" s="12">
        <v>-16.100000000000001</v>
      </c>
      <c r="K44" s="45" t="s">
        <v>739</v>
      </c>
      <c r="L44" s="9" t="str">
        <f t="shared" si="0"/>
        <v>Yes</v>
      </c>
    </row>
    <row r="45" spans="1:12" x14ac:dyDescent="0.2">
      <c r="A45" s="46" t="s">
        <v>158</v>
      </c>
      <c r="B45" s="48" t="s">
        <v>217</v>
      </c>
      <c r="C45" s="1">
        <v>832</v>
      </c>
      <c r="D45" s="44" t="str">
        <f>IF($B45="N/A","N/A",IF(C45&gt;0,"No",IF(C45&lt;0,"No","Yes")))</f>
        <v>No</v>
      </c>
      <c r="E45" s="1">
        <v>497</v>
      </c>
      <c r="F45" s="44" t="str">
        <f>IF($B45="N/A","N/A",IF(E45&gt;0,"No",IF(E45&lt;0,"No","Yes")))</f>
        <v>No</v>
      </c>
      <c r="G45" s="1">
        <v>504</v>
      </c>
      <c r="H45" s="44" t="str">
        <f>IF($B45="N/A","N/A",IF(G45&gt;0,"No",IF(G45&lt;0,"No","Yes")))</f>
        <v>No</v>
      </c>
      <c r="I45" s="12">
        <v>-40.299999999999997</v>
      </c>
      <c r="J45" s="12">
        <v>1.4079999999999999</v>
      </c>
      <c r="K45" s="45" t="s">
        <v>739</v>
      </c>
      <c r="L45" s="9" t="str">
        <f t="shared" si="0"/>
        <v>Yes</v>
      </c>
    </row>
    <row r="46" spans="1:12" x14ac:dyDescent="0.2">
      <c r="A46" s="46" t="s">
        <v>156</v>
      </c>
      <c r="B46" s="35" t="s">
        <v>213</v>
      </c>
      <c r="C46" s="47">
        <v>1631524</v>
      </c>
      <c r="D46" s="44" t="str">
        <f t="shared" ref="D46:D47" si="4">IF($B46="N/A","N/A",IF(C46&gt;10,"No",IF(C46&lt;-10,"No","Yes")))</f>
        <v>N/A</v>
      </c>
      <c r="E46" s="47">
        <v>998145</v>
      </c>
      <c r="F46" s="44" t="str">
        <f t="shared" ref="F46:F47" si="5">IF($B46="N/A","N/A",IF(E46&gt;10,"No",IF(E46&lt;-10,"No","Yes")))</f>
        <v>N/A</v>
      </c>
      <c r="G46" s="47">
        <v>836948</v>
      </c>
      <c r="H46" s="44" t="str">
        <f t="shared" ref="H46:H47" si="6">IF($B46="N/A","N/A",IF(G46&gt;10,"No",IF(G46&lt;-10,"No","Yes")))</f>
        <v>N/A</v>
      </c>
      <c r="I46" s="12">
        <v>-38.799999999999997</v>
      </c>
      <c r="J46" s="12">
        <v>-16.100000000000001</v>
      </c>
      <c r="K46" s="45" t="s">
        <v>739</v>
      </c>
      <c r="L46" s="9" t="str">
        <f t="shared" si="0"/>
        <v>Yes</v>
      </c>
    </row>
    <row r="47" spans="1:12" x14ac:dyDescent="0.2">
      <c r="A47" s="46" t="s">
        <v>1304</v>
      </c>
      <c r="B47" s="35" t="s">
        <v>213</v>
      </c>
      <c r="C47" s="47">
        <v>1960.9663462000001</v>
      </c>
      <c r="D47" s="44" t="str">
        <f t="shared" si="4"/>
        <v>N/A</v>
      </c>
      <c r="E47" s="47">
        <v>2008.3400402</v>
      </c>
      <c r="F47" s="44" t="str">
        <f t="shared" si="5"/>
        <v>N/A</v>
      </c>
      <c r="G47" s="47">
        <v>1660.6111111</v>
      </c>
      <c r="H47" s="44" t="str">
        <f t="shared" si="6"/>
        <v>N/A</v>
      </c>
      <c r="I47" s="12">
        <v>2.4159999999999999</v>
      </c>
      <c r="J47" s="12">
        <v>-17.3</v>
      </c>
      <c r="K47" s="45" t="s">
        <v>739</v>
      </c>
      <c r="L47" s="9" t="str">
        <f>IF(J47="Div by 0", "N/A", IF(OR(J47="N/A",K47="N/A"),"N/A", IF(J47&gt;VALUE(MID(K47,1,2)), "No", IF(J47&lt;-1*VALUE(MID(K47,1,2)), "No", "Yes"))))</f>
        <v>Yes</v>
      </c>
    </row>
    <row r="48" spans="1:12" x14ac:dyDescent="0.2">
      <c r="A48" s="46" t="s">
        <v>1503</v>
      </c>
      <c r="B48" s="35" t="s">
        <v>213</v>
      </c>
      <c r="C48" s="47">
        <v>22785.722581000002</v>
      </c>
      <c r="D48" s="44" t="str">
        <f t="shared" ref="D48:D74" si="7">IF($B48="N/A","N/A",IF(C48&gt;10,"No",IF(C48&lt;-10,"No","Yes")))</f>
        <v>N/A</v>
      </c>
      <c r="E48" s="47">
        <v>23126.638223999998</v>
      </c>
      <c r="F48" s="44" t="str">
        <f t="shared" ref="F48:F74" si="8">IF($B48="N/A","N/A",IF(E48&gt;10,"No",IF(E48&lt;-10,"No","Yes")))</f>
        <v>N/A</v>
      </c>
      <c r="G48" s="47">
        <v>24064.303162</v>
      </c>
      <c r="H48" s="44" t="str">
        <f t="shared" ref="H48:H74" si="9">IF($B48="N/A","N/A",IF(G48&gt;10,"No",IF(G48&lt;-10,"No","Yes")))</f>
        <v>N/A</v>
      </c>
      <c r="I48" s="12">
        <v>1.496</v>
      </c>
      <c r="J48" s="12">
        <v>4.0540000000000003</v>
      </c>
      <c r="K48" s="45" t="s">
        <v>739</v>
      </c>
      <c r="L48" s="9" t="str">
        <f t="shared" ref="L48:L74" si="10">IF(J48="Div by 0", "N/A", IF(K48="N/A","N/A", IF(J48&gt;VALUE(MID(K48,1,2)), "No", IF(J48&lt;-1*VALUE(MID(K48,1,2)), "No", "Yes"))))</f>
        <v>Yes</v>
      </c>
    </row>
    <row r="49" spans="1:12" x14ac:dyDescent="0.2">
      <c r="A49" s="46" t="s">
        <v>1504</v>
      </c>
      <c r="B49" s="35" t="s">
        <v>213</v>
      </c>
      <c r="C49" s="47">
        <v>10789.377221999999</v>
      </c>
      <c r="D49" s="44" t="str">
        <f t="shared" si="7"/>
        <v>N/A</v>
      </c>
      <c r="E49" s="47">
        <v>11120.877006999999</v>
      </c>
      <c r="F49" s="44" t="str">
        <f t="shared" si="8"/>
        <v>N/A</v>
      </c>
      <c r="G49" s="47">
        <v>11708.285083999999</v>
      </c>
      <c r="H49" s="44" t="str">
        <f t="shared" si="9"/>
        <v>N/A</v>
      </c>
      <c r="I49" s="12">
        <v>3.0720000000000001</v>
      </c>
      <c r="J49" s="12">
        <v>5.282</v>
      </c>
      <c r="K49" s="45" t="s">
        <v>739</v>
      </c>
      <c r="L49" s="9" t="str">
        <f t="shared" si="10"/>
        <v>Yes</v>
      </c>
    </row>
    <row r="50" spans="1:12" x14ac:dyDescent="0.2">
      <c r="A50" s="46" t="s">
        <v>1505</v>
      </c>
      <c r="B50" s="35" t="s">
        <v>213</v>
      </c>
      <c r="C50" s="47">
        <v>37769.612553999999</v>
      </c>
      <c r="D50" s="44" t="str">
        <f t="shared" si="7"/>
        <v>N/A</v>
      </c>
      <c r="E50" s="47">
        <v>36792.151129999998</v>
      </c>
      <c r="F50" s="44" t="str">
        <f t="shared" si="8"/>
        <v>N/A</v>
      </c>
      <c r="G50" s="47">
        <v>37776.850578999998</v>
      </c>
      <c r="H50" s="44" t="str">
        <f t="shared" si="9"/>
        <v>N/A</v>
      </c>
      <c r="I50" s="12">
        <v>-2.59</v>
      </c>
      <c r="J50" s="12">
        <v>2.6760000000000002</v>
      </c>
      <c r="K50" s="45" t="s">
        <v>739</v>
      </c>
      <c r="L50" s="9" t="str">
        <f t="shared" si="10"/>
        <v>Yes</v>
      </c>
    </row>
    <row r="51" spans="1:12" x14ac:dyDescent="0.2">
      <c r="A51" s="46" t="s">
        <v>1506</v>
      </c>
      <c r="B51" s="35" t="s">
        <v>213</v>
      </c>
      <c r="C51" s="47">
        <v>2543.9063992000001</v>
      </c>
      <c r="D51" s="44" t="str">
        <f t="shared" si="7"/>
        <v>N/A</v>
      </c>
      <c r="E51" s="47">
        <v>3181.1740740999999</v>
      </c>
      <c r="F51" s="44" t="str">
        <f t="shared" si="8"/>
        <v>N/A</v>
      </c>
      <c r="G51" s="47">
        <v>4422.6423659000002</v>
      </c>
      <c r="H51" s="44" t="str">
        <f t="shared" si="9"/>
        <v>N/A</v>
      </c>
      <c r="I51" s="12">
        <v>25.05</v>
      </c>
      <c r="J51" s="12">
        <v>39.03</v>
      </c>
      <c r="K51" s="45" t="s">
        <v>739</v>
      </c>
      <c r="L51" s="9" t="str">
        <f t="shared" si="10"/>
        <v>No</v>
      </c>
    </row>
    <row r="52" spans="1:12" x14ac:dyDescent="0.2">
      <c r="A52" s="46" t="s">
        <v>1507</v>
      </c>
      <c r="B52" s="35" t="s">
        <v>213</v>
      </c>
      <c r="C52" s="47">
        <v>34324.247260999997</v>
      </c>
      <c r="D52" s="44" t="str">
        <f t="shared" si="7"/>
        <v>N/A</v>
      </c>
      <c r="E52" s="47">
        <v>35021.01715</v>
      </c>
      <c r="F52" s="44" t="str">
        <f t="shared" si="8"/>
        <v>N/A</v>
      </c>
      <c r="G52" s="47">
        <v>36090.537075</v>
      </c>
      <c r="H52" s="44" t="str">
        <f t="shared" si="9"/>
        <v>N/A</v>
      </c>
      <c r="I52" s="12">
        <v>2.0299999999999998</v>
      </c>
      <c r="J52" s="12">
        <v>3.0539999999999998</v>
      </c>
      <c r="K52" s="45" t="s">
        <v>739</v>
      </c>
      <c r="L52" s="9" t="str">
        <f t="shared" si="10"/>
        <v>Yes</v>
      </c>
    </row>
    <row r="53" spans="1:12" x14ac:dyDescent="0.2">
      <c r="A53" s="46" t="s">
        <v>1508</v>
      </c>
      <c r="B53" s="35" t="s">
        <v>213</v>
      </c>
      <c r="C53" s="47" t="s">
        <v>1747</v>
      </c>
      <c r="D53" s="44" t="str">
        <f t="shared" si="7"/>
        <v>N/A</v>
      </c>
      <c r="E53" s="47" t="s">
        <v>1747</v>
      </c>
      <c r="F53" s="44" t="str">
        <f t="shared" si="8"/>
        <v>N/A</v>
      </c>
      <c r="G53" s="47">
        <v>49338.333333000002</v>
      </c>
      <c r="H53" s="44" t="str">
        <f t="shared" si="9"/>
        <v>N/A</v>
      </c>
      <c r="I53" s="12" t="s">
        <v>1747</v>
      </c>
      <c r="J53" s="12" t="s">
        <v>1747</v>
      </c>
      <c r="K53" s="45" t="s">
        <v>739</v>
      </c>
      <c r="L53" s="9" t="str">
        <f t="shared" si="10"/>
        <v>N/A</v>
      </c>
    </row>
    <row r="54" spans="1:12" x14ac:dyDescent="0.2">
      <c r="A54" s="46" t="s">
        <v>1509</v>
      </c>
      <c r="B54" s="35" t="s">
        <v>213</v>
      </c>
      <c r="C54" s="47">
        <v>28132.577072</v>
      </c>
      <c r="D54" s="44" t="str">
        <f t="shared" si="7"/>
        <v>N/A</v>
      </c>
      <c r="E54" s="47">
        <v>29286.143368000001</v>
      </c>
      <c r="F54" s="44" t="str">
        <f t="shared" si="8"/>
        <v>N/A</v>
      </c>
      <c r="G54" s="47">
        <v>29807.788361999999</v>
      </c>
      <c r="H54" s="44" t="str">
        <f t="shared" si="9"/>
        <v>N/A</v>
      </c>
      <c r="I54" s="12">
        <v>4.0999999999999996</v>
      </c>
      <c r="J54" s="12">
        <v>1.7809999999999999</v>
      </c>
      <c r="K54" s="45" t="s">
        <v>739</v>
      </c>
      <c r="L54" s="9" t="str">
        <f t="shared" si="10"/>
        <v>Yes</v>
      </c>
    </row>
    <row r="55" spans="1:12" x14ac:dyDescent="0.2">
      <c r="A55" s="46" t="s">
        <v>1510</v>
      </c>
      <c r="B55" s="35" t="s">
        <v>213</v>
      </c>
      <c r="C55" s="47">
        <v>24939.593719</v>
      </c>
      <c r="D55" s="44" t="str">
        <f t="shared" si="7"/>
        <v>N/A</v>
      </c>
      <c r="E55" s="47">
        <v>26338.498828</v>
      </c>
      <c r="F55" s="44" t="str">
        <f t="shared" si="8"/>
        <v>N/A</v>
      </c>
      <c r="G55" s="47">
        <v>27013.333583</v>
      </c>
      <c r="H55" s="44" t="str">
        <f t="shared" si="9"/>
        <v>N/A</v>
      </c>
      <c r="I55" s="12">
        <v>5.609</v>
      </c>
      <c r="J55" s="12">
        <v>2.5619999999999998</v>
      </c>
      <c r="K55" s="45" t="s">
        <v>739</v>
      </c>
      <c r="L55" s="9" t="str">
        <f t="shared" si="10"/>
        <v>Yes</v>
      </c>
    </row>
    <row r="56" spans="1:12" ht="25.5" x14ac:dyDescent="0.2">
      <c r="A56" s="46" t="s">
        <v>1511</v>
      </c>
      <c r="B56" s="35" t="s">
        <v>213</v>
      </c>
      <c r="C56" s="47">
        <v>35291.303981999998</v>
      </c>
      <c r="D56" s="44" t="str">
        <f t="shared" si="7"/>
        <v>N/A</v>
      </c>
      <c r="E56" s="47">
        <v>35916.318931000002</v>
      </c>
      <c r="F56" s="44" t="str">
        <f t="shared" si="8"/>
        <v>N/A</v>
      </c>
      <c r="G56" s="47">
        <v>37111.694571</v>
      </c>
      <c r="H56" s="44" t="str">
        <f t="shared" si="9"/>
        <v>N/A</v>
      </c>
      <c r="I56" s="12">
        <v>1.7709999999999999</v>
      </c>
      <c r="J56" s="12">
        <v>3.3279999999999998</v>
      </c>
      <c r="K56" s="45" t="s">
        <v>739</v>
      </c>
      <c r="L56" s="9" t="str">
        <f t="shared" si="10"/>
        <v>Yes</v>
      </c>
    </row>
    <row r="57" spans="1:12" x14ac:dyDescent="0.2">
      <c r="A57" s="46" t="s">
        <v>1512</v>
      </c>
      <c r="B57" s="35" t="s">
        <v>213</v>
      </c>
      <c r="C57" s="47">
        <v>8222.1869640000004</v>
      </c>
      <c r="D57" s="44" t="str">
        <f t="shared" si="7"/>
        <v>N/A</v>
      </c>
      <c r="E57" s="47">
        <v>9217.8670853000003</v>
      </c>
      <c r="F57" s="44" t="str">
        <f t="shared" si="8"/>
        <v>N/A</v>
      </c>
      <c r="G57" s="47">
        <v>10775.978212</v>
      </c>
      <c r="H57" s="44" t="str">
        <f t="shared" si="9"/>
        <v>N/A</v>
      </c>
      <c r="I57" s="12">
        <v>12.11</v>
      </c>
      <c r="J57" s="12">
        <v>16.899999999999999</v>
      </c>
      <c r="K57" s="45" t="s">
        <v>739</v>
      </c>
      <c r="L57" s="9" t="str">
        <f t="shared" si="10"/>
        <v>Yes</v>
      </c>
    </row>
    <row r="58" spans="1:12" x14ac:dyDescent="0.2">
      <c r="A58" s="46" t="s">
        <v>1513</v>
      </c>
      <c r="B58" s="35" t="s">
        <v>213</v>
      </c>
      <c r="C58" s="47">
        <v>45992.321558000003</v>
      </c>
      <c r="D58" s="44" t="str">
        <f t="shared" si="7"/>
        <v>N/A</v>
      </c>
      <c r="E58" s="47">
        <v>46189.075583999998</v>
      </c>
      <c r="F58" s="44" t="str">
        <f t="shared" si="8"/>
        <v>N/A</v>
      </c>
      <c r="G58" s="47">
        <v>43811.004704999999</v>
      </c>
      <c r="H58" s="44" t="str">
        <f t="shared" si="9"/>
        <v>N/A</v>
      </c>
      <c r="I58" s="12">
        <v>0.42780000000000001</v>
      </c>
      <c r="J58" s="12">
        <v>-5.15</v>
      </c>
      <c r="K58" s="45" t="s">
        <v>739</v>
      </c>
      <c r="L58" s="9" t="str">
        <f t="shared" si="10"/>
        <v>Yes</v>
      </c>
    </row>
    <row r="59" spans="1:12" x14ac:dyDescent="0.2">
      <c r="A59" s="46" t="s">
        <v>1514</v>
      </c>
      <c r="B59" s="35" t="s">
        <v>213</v>
      </c>
      <c r="C59" s="47" t="s">
        <v>1747</v>
      </c>
      <c r="D59" s="44" t="str">
        <f t="shared" si="7"/>
        <v>N/A</v>
      </c>
      <c r="E59" s="47">
        <v>48075</v>
      </c>
      <c r="F59" s="44" t="str">
        <f t="shared" si="8"/>
        <v>N/A</v>
      </c>
      <c r="G59" s="47">
        <v>69857</v>
      </c>
      <c r="H59" s="44" t="str">
        <f t="shared" si="9"/>
        <v>N/A</v>
      </c>
      <c r="I59" s="12" t="s">
        <v>1747</v>
      </c>
      <c r="J59" s="12">
        <v>45.31</v>
      </c>
      <c r="K59" s="45" t="s">
        <v>739</v>
      </c>
      <c r="L59" s="9" t="str">
        <f t="shared" si="10"/>
        <v>No</v>
      </c>
    </row>
    <row r="60" spans="1:12" x14ac:dyDescent="0.2">
      <c r="A60" s="46" t="s">
        <v>1515</v>
      </c>
      <c r="B60" s="35" t="s">
        <v>213</v>
      </c>
      <c r="C60" s="47">
        <v>7508.6133209999998</v>
      </c>
      <c r="D60" s="44" t="str">
        <f t="shared" si="7"/>
        <v>N/A</v>
      </c>
      <c r="E60" s="47">
        <v>7889.5767851999999</v>
      </c>
      <c r="F60" s="44" t="str">
        <f t="shared" si="8"/>
        <v>N/A</v>
      </c>
      <c r="G60" s="47">
        <v>8594.8514457000001</v>
      </c>
      <c r="H60" s="44" t="str">
        <f t="shared" si="9"/>
        <v>N/A</v>
      </c>
      <c r="I60" s="12">
        <v>5.0739999999999998</v>
      </c>
      <c r="J60" s="12">
        <v>8.9390000000000001</v>
      </c>
      <c r="K60" s="45" t="s">
        <v>739</v>
      </c>
      <c r="L60" s="9" t="str">
        <f t="shared" si="10"/>
        <v>Yes</v>
      </c>
    </row>
    <row r="61" spans="1:12" x14ac:dyDescent="0.2">
      <c r="A61" s="46" t="s">
        <v>1516</v>
      </c>
      <c r="B61" s="35" t="s">
        <v>213</v>
      </c>
      <c r="C61" s="47">
        <v>2123.1896928000001</v>
      </c>
      <c r="D61" s="44" t="str">
        <f t="shared" si="7"/>
        <v>N/A</v>
      </c>
      <c r="E61" s="47">
        <v>2469.8497232</v>
      </c>
      <c r="F61" s="44" t="str">
        <f t="shared" si="8"/>
        <v>N/A</v>
      </c>
      <c r="G61" s="47">
        <v>2721.3535338000002</v>
      </c>
      <c r="H61" s="44" t="str">
        <f t="shared" si="9"/>
        <v>N/A</v>
      </c>
      <c r="I61" s="12">
        <v>16.329999999999998</v>
      </c>
      <c r="J61" s="12">
        <v>10.18</v>
      </c>
      <c r="K61" s="45" t="s">
        <v>739</v>
      </c>
      <c r="L61" s="9" t="str">
        <f t="shared" si="10"/>
        <v>Yes</v>
      </c>
    </row>
    <row r="62" spans="1:12" x14ac:dyDescent="0.2">
      <c r="A62" s="46" t="s">
        <v>1517</v>
      </c>
      <c r="B62" s="35" t="s">
        <v>213</v>
      </c>
      <c r="C62" s="47" t="s">
        <v>1747</v>
      </c>
      <c r="D62" s="44" t="str">
        <f t="shared" si="7"/>
        <v>N/A</v>
      </c>
      <c r="E62" s="47" t="s">
        <v>1747</v>
      </c>
      <c r="F62" s="44" t="str">
        <f t="shared" si="8"/>
        <v>N/A</v>
      </c>
      <c r="G62" s="47" t="s">
        <v>1747</v>
      </c>
      <c r="H62" s="44" t="str">
        <f t="shared" si="9"/>
        <v>N/A</v>
      </c>
      <c r="I62" s="12" t="s">
        <v>1747</v>
      </c>
      <c r="J62" s="12" t="s">
        <v>1747</v>
      </c>
      <c r="K62" s="45" t="s">
        <v>739</v>
      </c>
      <c r="L62" s="9" t="str">
        <f t="shared" si="10"/>
        <v>N/A</v>
      </c>
    </row>
    <row r="63" spans="1:12" ht="25.5" x14ac:dyDescent="0.2">
      <c r="A63" s="46" t="s">
        <v>1518</v>
      </c>
      <c r="B63" s="35" t="s">
        <v>213</v>
      </c>
      <c r="C63" s="47">
        <v>33212.994317999997</v>
      </c>
      <c r="D63" s="44" t="str">
        <f t="shared" si="7"/>
        <v>N/A</v>
      </c>
      <c r="E63" s="47">
        <v>33729.092851000001</v>
      </c>
      <c r="F63" s="44" t="str">
        <f t="shared" si="8"/>
        <v>N/A</v>
      </c>
      <c r="G63" s="47">
        <v>33020.417011999998</v>
      </c>
      <c r="H63" s="44" t="str">
        <f t="shared" si="9"/>
        <v>N/A</v>
      </c>
      <c r="I63" s="12">
        <v>1.554</v>
      </c>
      <c r="J63" s="12">
        <v>-2.1</v>
      </c>
      <c r="K63" s="45" t="s">
        <v>739</v>
      </c>
      <c r="L63" s="9" t="str">
        <f t="shared" si="10"/>
        <v>Yes</v>
      </c>
    </row>
    <row r="64" spans="1:12" x14ac:dyDescent="0.2">
      <c r="A64" s="46" t="s">
        <v>1519</v>
      </c>
      <c r="B64" s="35" t="s">
        <v>213</v>
      </c>
      <c r="C64" s="47">
        <v>5881.8725332000004</v>
      </c>
      <c r="D64" s="44" t="str">
        <f t="shared" si="7"/>
        <v>N/A</v>
      </c>
      <c r="E64" s="47">
        <v>5631.0953325</v>
      </c>
      <c r="F64" s="44" t="str">
        <f t="shared" si="8"/>
        <v>N/A</v>
      </c>
      <c r="G64" s="47">
        <v>6689.6720053999998</v>
      </c>
      <c r="H64" s="44" t="str">
        <f t="shared" si="9"/>
        <v>N/A</v>
      </c>
      <c r="I64" s="12">
        <v>-4.26</v>
      </c>
      <c r="J64" s="12">
        <v>18.8</v>
      </c>
      <c r="K64" s="45" t="s">
        <v>739</v>
      </c>
      <c r="L64" s="9" t="str">
        <f t="shared" si="10"/>
        <v>Yes</v>
      </c>
    </row>
    <row r="65" spans="1:12" x14ac:dyDescent="0.2">
      <c r="A65" s="46" t="s">
        <v>1520</v>
      </c>
      <c r="B65" s="35" t="s">
        <v>213</v>
      </c>
      <c r="C65" s="47">
        <v>5142.0340908999997</v>
      </c>
      <c r="D65" s="44" t="str">
        <f t="shared" si="7"/>
        <v>N/A</v>
      </c>
      <c r="E65" s="47">
        <v>7641.2551724000004</v>
      </c>
      <c r="F65" s="44" t="str">
        <f t="shared" si="8"/>
        <v>N/A</v>
      </c>
      <c r="G65" s="47">
        <v>14512.234898999999</v>
      </c>
      <c r="H65" s="44" t="str">
        <f t="shared" si="9"/>
        <v>N/A</v>
      </c>
      <c r="I65" s="12">
        <v>48.6</v>
      </c>
      <c r="J65" s="12">
        <v>89.92</v>
      </c>
      <c r="K65" s="45" t="s">
        <v>739</v>
      </c>
      <c r="L65" s="9" t="str">
        <f t="shared" si="10"/>
        <v>No</v>
      </c>
    </row>
    <row r="66" spans="1:12" x14ac:dyDescent="0.2">
      <c r="A66" s="46" t="s">
        <v>1521</v>
      </c>
      <c r="B66" s="35" t="s">
        <v>213</v>
      </c>
      <c r="C66" s="47">
        <v>32022.779713</v>
      </c>
      <c r="D66" s="44" t="str">
        <f t="shared" si="7"/>
        <v>N/A</v>
      </c>
      <c r="E66" s="47">
        <v>33454.261981000003</v>
      </c>
      <c r="F66" s="44" t="str">
        <f t="shared" si="8"/>
        <v>N/A</v>
      </c>
      <c r="G66" s="47">
        <v>34242.484198999999</v>
      </c>
      <c r="H66" s="44" t="str">
        <f t="shared" si="9"/>
        <v>N/A</v>
      </c>
      <c r="I66" s="12">
        <v>4.47</v>
      </c>
      <c r="J66" s="12">
        <v>2.3559999999999999</v>
      </c>
      <c r="K66" s="45" t="s">
        <v>739</v>
      </c>
      <c r="L66" s="9" t="str">
        <f t="shared" si="10"/>
        <v>Yes</v>
      </c>
    </row>
    <row r="67" spans="1:12" x14ac:dyDescent="0.2">
      <c r="A67" s="46" t="s">
        <v>1522</v>
      </c>
      <c r="B67" s="35" t="s">
        <v>213</v>
      </c>
      <c r="C67" s="47">
        <v>2426.1978021999998</v>
      </c>
      <c r="D67" s="44" t="str">
        <f t="shared" si="7"/>
        <v>N/A</v>
      </c>
      <c r="E67" s="47">
        <v>2615.0810811000001</v>
      </c>
      <c r="F67" s="44" t="str">
        <f t="shared" si="8"/>
        <v>N/A</v>
      </c>
      <c r="G67" s="47">
        <v>2297.1547618999998</v>
      </c>
      <c r="H67" s="44" t="str">
        <f t="shared" si="9"/>
        <v>N/A</v>
      </c>
      <c r="I67" s="12">
        <v>7.7850000000000001</v>
      </c>
      <c r="J67" s="12">
        <v>-12.2</v>
      </c>
      <c r="K67" s="45" t="s">
        <v>739</v>
      </c>
      <c r="L67" s="9" t="str">
        <f t="shared" si="10"/>
        <v>Yes</v>
      </c>
    </row>
    <row r="68" spans="1:12" x14ac:dyDescent="0.2">
      <c r="A68" s="46" t="s">
        <v>1523</v>
      </c>
      <c r="B68" s="35" t="s">
        <v>213</v>
      </c>
      <c r="C68" s="47">
        <v>1411.7777629</v>
      </c>
      <c r="D68" s="44" t="str">
        <f t="shared" si="7"/>
        <v>N/A</v>
      </c>
      <c r="E68" s="47">
        <v>1681.7855754</v>
      </c>
      <c r="F68" s="44" t="str">
        <f t="shared" si="8"/>
        <v>N/A</v>
      </c>
      <c r="G68" s="47">
        <v>1478.1511224000001</v>
      </c>
      <c r="H68" s="44" t="str">
        <f t="shared" si="9"/>
        <v>N/A</v>
      </c>
      <c r="I68" s="12">
        <v>19.13</v>
      </c>
      <c r="J68" s="12">
        <v>-12.1</v>
      </c>
      <c r="K68" s="45" t="s">
        <v>739</v>
      </c>
      <c r="L68" s="9" t="str">
        <f t="shared" si="10"/>
        <v>Yes</v>
      </c>
    </row>
    <row r="69" spans="1:12" x14ac:dyDescent="0.2">
      <c r="A69" s="46" t="s">
        <v>1524</v>
      </c>
      <c r="B69" s="35" t="s">
        <v>213</v>
      </c>
      <c r="C69" s="47">
        <v>1262.5229099999999</v>
      </c>
      <c r="D69" s="44" t="str">
        <f t="shared" si="7"/>
        <v>N/A</v>
      </c>
      <c r="E69" s="47">
        <v>1451.7923410999999</v>
      </c>
      <c r="F69" s="44" t="str">
        <f t="shared" si="8"/>
        <v>N/A</v>
      </c>
      <c r="G69" s="47">
        <v>1558.5901792</v>
      </c>
      <c r="H69" s="44" t="str">
        <f t="shared" si="9"/>
        <v>N/A</v>
      </c>
      <c r="I69" s="12">
        <v>14.99</v>
      </c>
      <c r="J69" s="12">
        <v>7.3559999999999999</v>
      </c>
      <c r="K69" s="45" t="s">
        <v>739</v>
      </c>
      <c r="L69" s="9" t="str">
        <f t="shared" si="10"/>
        <v>Yes</v>
      </c>
    </row>
    <row r="70" spans="1:12" x14ac:dyDescent="0.2">
      <c r="A70" s="46" t="s">
        <v>1525</v>
      </c>
      <c r="B70" s="35" t="s">
        <v>213</v>
      </c>
      <c r="C70" s="47" t="s">
        <v>1747</v>
      </c>
      <c r="D70" s="44" t="str">
        <f t="shared" si="7"/>
        <v>N/A</v>
      </c>
      <c r="E70" s="47" t="s">
        <v>1747</v>
      </c>
      <c r="F70" s="44" t="str">
        <f t="shared" si="8"/>
        <v>N/A</v>
      </c>
      <c r="G70" s="47" t="s">
        <v>1747</v>
      </c>
      <c r="H70" s="44" t="str">
        <f t="shared" si="9"/>
        <v>N/A</v>
      </c>
      <c r="I70" s="12" t="s">
        <v>1747</v>
      </c>
      <c r="J70" s="12" t="s">
        <v>1747</v>
      </c>
      <c r="K70" s="45" t="s">
        <v>739</v>
      </c>
      <c r="L70" s="9" t="str">
        <f t="shared" si="10"/>
        <v>N/A</v>
      </c>
    </row>
    <row r="71" spans="1:12" ht="25.5" x14ac:dyDescent="0.2">
      <c r="A71" s="46" t="s">
        <v>1526</v>
      </c>
      <c r="B71" s="35" t="s">
        <v>213</v>
      </c>
      <c r="C71" s="47">
        <v>4248.6324323999997</v>
      </c>
      <c r="D71" s="44" t="str">
        <f t="shared" si="7"/>
        <v>N/A</v>
      </c>
      <c r="E71" s="47">
        <v>5480.0669672000004</v>
      </c>
      <c r="F71" s="44" t="str">
        <f t="shared" si="8"/>
        <v>N/A</v>
      </c>
      <c r="G71" s="47">
        <v>4317.9209174999996</v>
      </c>
      <c r="H71" s="44" t="str">
        <f t="shared" si="9"/>
        <v>N/A</v>
      </c>
      <c r="I71" s="12">
        <v>28.98</v>
      </c>
      <c r="J71" s="12">
        <v>-21.2</v>
      </c>
      <c r="K71" s="45" t="s">
        <v>739</v>
      </c>
      <c r="L71" s="9" t="str">
        <f t="shared" si="10"/>
        <v>Yes</v>
      </c>
    </row>
    <row r="72" spans="1:12" x14ac:dyDescent="0.2">
      <c r="A72" s="46" t="s">
        <v>1527</v>
      </c>
      <c r="B72" s="35" t="s">
        <v>213</v>
      </c>
      <c r="C72" s="47">
        <v>1094.2090963000001</v>
      </c>
      <c r="D72" s="44" t="str">
        <f t="shared" si="7"/>
        <v>N/A</v>
      </c>
      <c r="E72" s="47">
        <v>990.40662085999998</v>
      </c>
      <c r="F72" s="44" t="str">
        <f t="shared" si="8"/>
        <v>N/A</v>
      </c>
      <c r="G72" s="47">
        <v>1276.0102781000001</v>
      </c>
      <c r="H72" s="44" t="str">
        <f t="shared" si="9"/>
        <v>N/A</v>
      </c>
      <c r="I72" s="12">
        <v>-9.49</v>
      </c>
      <c r="J72" s="12">
        <v>28.84</v>
      </c>
      <c r="K72" s="45" t="s">
        <v>739</v>
      </c>
      <c r="L72" s="9" t="str">
        <f t="shared" si="10"/>
        <v>Yes</v>
      </c>
    </row>
    <row r="73" spans="1:12" x14ac:dyDescent="0.2">
      <c r="A73" s="46" t="s">
        <v>1528</v>
      </c>
      <c r="B73" s="35" t="s">
        <v>213</v>
      </c>
      <c r="C73" s="47">
        <v>1884.6296703</v>
      </c>
      <c r="D73" s="44" t="str">
        <f t="shared" si="7"/>
        <v>N/A</v>
      </c>
      <c r="E73" s="47">
        <v>1728.5427419</v>
      </c>
      <c r="F73" s="44" t="str">
        <f t="shared" si="8"/>
        <v>N/A</v>
      </c>
      <c r="G73" s="47">
        <v>1440.5421196</v>
      </c>
      <c r="H73" s="44" t="str">
        <f t="shared" si="9"/>
        <v>N/A</v>
      </c>
      <c r="I73" s="12">
        <v>-8.2799999999999994</v>
      </c>
      <c r="J73" s="12">
        <v>-16.7</v>
      </c>
      <c r="K73" s="45" t="s">
        <v>739</v>
      </c>
      <c r="L73" s="9" t="str">
        <f t="shared" si="10"/>
        <v>Yes</v>
      </c>
    </row>
    <row r="74" spans="1:12" x14ac:dyDescent="0.2">
      <c r="A74" s="46" t="s">
        <v>1529</v>
      </c>
      <c r="B74" s="35" t="s">
        <v>213</v>
      </c>
      <c r="C74" s="47">
        <v>426.34776357999999</v>
      </c>
      <c r="D74" s="44" t="str">
        <f t="shared" si="7"/>
        <v>N/A</v>
      </c>
      <c r="E74" s="47">
        <v>387.39636535</v>
      </c>
      <c r="F74" s="44" t="str">
        <f t="shared" si="8"/>
        <v>N/A</v>
      </c>
      <c r="G74" s="47">
        <v>329.55401336</v>
      </c>
      <c r="H74" s="44" t="str">
        <f t="shared" si="9"/>
        <v>N/A</v>
      </c>
      <c r="I74" s="12">
        <v>-9.14</v>
      </c>
      <c r="J74" s="12">
        <v>-14.9</v>
      </c>
      <c r="K74" s="45" t="s">
        <v>739</v>
      </c>
      <c r="L74" s="9" t="str">
        <f t="shared" si="10"/>
        <v>Yes</v>
      </c>
    </row>
    <row r="75" spans="1:12" x14ac:dyDescent="0.2">
      <c r="A75" s="46" t="s">
        <v>1611</v>
      </c>
      <c r="B75" s="35" t="s">
        <v>213</v>
      </c>
      <c r="C75" s="47">
        <v>382325651</v>
      </c>
      <c r="D75" s="44" t="str">
        <f t="shared" ref="D75:D144" si="11">IF($B75="N/A","N/A",IF(C75&gt;10,"No",IF(C75&lt;-10,"No","Yes")))</f>
        <v>N/A</v>
      </c>
      <c r="E75" s="47">
        <v>344376407</v>
      </c>
      <c r="F75" s="44" t="str">
        <f t="shared" ref="F75:F144" si="12">IF($B75="N/A","N/A",IF(E75&gt;10,"No",IF(E75&lt;-10,"No","Yes")))</f>
        <v>N/A</v>
      </c>
      <c r="G75" s="47">
        <v>330806669</v>
      </c>
      <c r="H75" s="44" t="str">
        <f t="shared" ref="H75:H144" si="13">IF($B75="N/A","N/A",IF(G75&gt;10,"No",IF(G75&lt;-10,"No","Yes")))</f>
        <v>N/A</v>
      </c>
      <c r="I75" s="12">
        <v>-9.93</v>
      </c>
      <c r="J75" s="12">
        <v>-3.94</v>
      </c>
      <c r="K75" s="45" t="s">
        <v>739</v>
      </c>
      <c r="L75" s="9" t="str">
        <f t="shared" ref="L75:L135" si="14">IF(J75="Div by 0", "N/A", IF(K75="N/A","N/A", IF(J75&gt;VALUE(MID(K75,1,2)), "No", IF(J75&lt;-1*VALUE(MID(K75,1,2)), "No", "Yes"))))</f>
        <v>Yes</v>
      </c>
    </row>
    <row r="76" spans="1:12" x14ac:dyDescent="0.2">
      <c r="A76" s="46" t="s">
        <v>598</v>
      </c>
      <c r="B76" s="35" t="s">
        <v>213</v>
      </c>
      <c r="C76" s="36">
        <v>26443</v>
      </c>
      <c r="D76" s="44" t="str">
        <f t="shared" si="11"/>
        <v>N/A</v>
      </c>
      <c r="E76" s="36">
        <v>25734</v>
      </c>
      <c r="F76" s="44" t="str">
        <f t="shared" si="12"/>
        <v>N/A</v>
      </c>
      <c r="G76" s="36">
        <v>24894</v>
      </c>
      <c r="H76" s="44" t="str">
        <f t="shared" si="13"/>
        <v>N/A</v>
      </c>
      <c r="I76" s="12">
        <v>-2.68</v>
      </c>
      <c r="J76" s="12">
        <v>-3.26</v>
      </c>
      <c r="K76" s="45" t="s">
        <v>739</v>
      </c>
      <c r="L76" s="9" t="str">
        <f t="shared" si="14"/>
        <v>Yes</v>
      </c>
    </row>
    <row r="77" spans="1:12" x14ac:dyDescent="0.2">
      <c r="A77" s="46" t="s">
        <v>1438</v>
      </c>
      <c r="B77" s="35" t="s">
        <v>213</v>
      </c>
      <c r="C77" s="47">
        <v>14458.482434</v>
      </c>
      <c r="D77" s="44" t="str">
        <f t="shared" si="11"/>
        <v>N/A</v>
      </c>
      <c r="E77" s="47">
        <v>13382.156175</v>
      </c>
      <c r="F77" s="44" t="str">
        <f t="shared" si="12"/>
        <v>N/A</v>
      </c>
      <c r="G77" s="47">
        <v>13288.610468000001</v>
      </c>
      <c r="H77" s="44" t="str">
        <f t="shared" si="13"/>
        <v>N/A</v>
      </c>
      <c r="I77" s="12">
        <v>-7.44</v>
      </c>
      <c r="J77" s="12">
        <v>-0.69899999999999995</v>
      </c>
      <c r="K77" s="45" t="s">
        <v>739</v>
      </c>
      <c r="L77" s="9" t="str">
        <f t="shared" si="14"/>
        <v>Yes</v>
      </c>
    </row>
    <row r="78" spans="1:12" x14ac:dyDescent="0.2">
      <c r="A78" s="46" t="s">
        <v>1439</v>
      </c>
      <c r="B78" s="35" t="s">
        <v>213</v>
      </c>
      <c r="C78" s="36">
        <v>5.5680898536000001</v>
      </c>
      <c r="D78" s="44" t="str">
        <f t="shared" si="11"/>
        <v>N/A</v>
      </c>
      <c r="E78" s="36">
        <v>4.8024792103999996</v>
      </c>
      <c r="F78" s="44" t="str">
        <f t="shared" si="12"/>
        <v>N/A</v>
      </c>
      <c r="G78" s="36">
        <v>4.3189121876999996</v>
      </c>
      <c r="H78" s="44" t="str">
        <f t="shared" si="13"/>
        <v>N/A</v>
      </c>
      <c r="I78" s="12">
        <v>-13.7</v>
      </c>
      <c r="J78" s="12">
        <v>-10.1</v>
      </c>
      <c r="K78" s="45" t="s">
        <v>739</v>
      </c>
      <c r="L78" s="9" t="str">
        <f t="shared" si="14"/>
        <v>Yes</v>
      </c>
    </row>
    <row r="79" spans="1:12" ht="25.5" x14ac:dyDescent="0.2">
      <c r="A79" s="46" t="s">
        <v>599</v>
      </c>
      <c r="B79" s="35" t="s">
        <v>213</v>
      </c>
      <c r="C79" s="47">
        <v>3528106</v>
      </c>
      <c r="D79" s="44" t="str">
        <f t="shared" si="11"/>
        <v>N/A</v>
      </c>
      <c r="E79" s="47">
        <v>4116193</v>
      </c>
      <c r="F79" s="44" t="str">
        <f t="shared" si="12"/>
        <v>N/A</v>
      </c>
      <c r="G79" s="47">
        <v>3601453</v>
      </c>
      <c r="H79" s="44" t="str">
        <f t="shared" si="13"/>
        <v>N/A</v>
      </c>
      <c r="I79" s="12">
        <v>16.670000000000002</v>
      </c>
      <c r="J79" s="12">
        <v>-12.5</v>
      </c>
      <c r="K79" s="45" t="s">
        <v>739</v>
      </c>
      <c r="L79" s="9" t="str">
        <f t="shared" si="14"/>
        <v>Yes</v>
      </c>
    </row>
    <row r="80" spans="1:12" x14ac:dyDescent="0.2">
      <c r="A80" s="46" t="s">
        <v>600</v>
      </c>
      <c r="B80" s="35" t="s">
        <v>213</v>
      </c>
      <c r="C80" s="36">
        <v>31</v>
      </c>
      <c r="D80" s="44" t="str">
        <f t="shared" si="11"/>
        <v>N/A</v>
      </c>
      <c r="E80" s="36">
        <v>29</v>
      </c>
      <c r="F80" s="44" t="str">
        <f t="shared" si="12"/>
        <v>N/A</v>
      </c>
      <c r="G80" s="36">
        <v>33</v>
      </c>
      <c r="H80" s="44" t="str">
        <f t="shared" si="13"/>
        <v>N/A</v>
      </c>
      <c r="I80" s="12">
        <v>-6.45</v>
      </c>
      <c r="J80" s="12">
        <v>13.79</v>
      </c>
      <c r="K80" s="45" t="s">
        <v>739</v>
      </c>
      <c r="L80" s="9" t="str">
        <f t="shared" si="14"/>
        <v>Yes</v>
      </c>
    </row>
    <row r="81" spans="1:12" x14ac:dyDescent="0.2">
      <c r="A81" s="46" t="s">
        <v>1440</v>
      </c>
      <c r="B81" s="35" t="s">
        <v>213</v>
      </c>
      <c r="C81" s="47">
        <v>113809.87097</v>
      </c>
      <c r="D81" s="44" t="str">
        <f t="shared" si="11"/>
        <v>N/A</v>
      </c>
      <c r="E81" s="47">
        <v>141937.68966</v>
      </c>
      <c r="F81" s="44" t="str">
        <f t="shared" si="12"/>
        <v>N/A</v>
      </c>
      <c r="G81" s="47">
        <v>109134.93939</v>
      </c>
      <c r="H81" s="44" t="str">
        <f t="shared" si="13"/>
        <v>N/A</v>
      </c>
      <c r="I81" s="12">
        <v>24.71</v>
      </c>
      <c r="J81" s="12">
        <v>-23.1</v>
      </c>
      <c r="K81" s="45" t="s">
        <v>739</v>
      </c>
      <c r="L81" s="9" t="str">
        <f t="shared" si="14"/>
        <v>Yes</v>
      </c>
    </row>
    <row r="82" spans="1:12" ht="25.5" x14ac:dyDescent="0.2">
      <c r="A82" s="46" t="s">
        <v>601</v>
      </c>
      <c r="B82" s="35" t="s">
        <v>213</v>
      </c>
      <c r="C82" s="47">
        <v>33335341</v>
      </c>
      <c r="D82" s="44" t="str">
        <f t="shared" si="11"/>
        <v>N/A</v>
      </c>
      <c r="E82" s="47">
        <v>34755189</v>
      </c>
      <c r="F82" s="44" t="str">
        <f t="shared" si="12"/>
        <v>N/A</v>
      </c>
      <c r="G82" s="47">
        <v>31682858</v>
      </c>
      <c r="H82" s="44" t="str">
        <f t="shared" si="13"/>
        <v>N/A</v>
      </c>
      <c r="I82" s="12">
        <v>4.2590000000000003</v>
      </c>
      <c r="J82" s="12">
        <v>-8.84</v>
      </c>
      <c r="K82" s="45" t="s">
        <v>739</v>
      </c>
      <c r="L82" s="9" t="str">
        <f t="shared" si="14"/>
        <v>Yes</v>
      </c>
    </row>
    <row r="83" spans="1:12" x14ac:dyDescent="0.2">
      <c r="A83" s="46" t="s">
        <v>602</v>
      </c>
      <c r="B83" s="35" t="s">
        <v>213</v>
      </c>
      <c r="C83" s="36">
        <v>413</v>
      </c>
      <c r="D83" s="44" t="str">
        <f t="shared" si="11"/>
        <v>N/A</v>
      </c>
      <c r="E83" s="36">
        <v>394</v>
      </c>
      <c r="F83" s="44" t="str">
        <f t="shared" si="12"/>
        <v>N/A</v>
      </c>
      <c r="G83" s="36">
        <v>375</v>
      </c>
      <c r="H83" s="44" t="str">
        <f t="shared" si="13"/>
        <v>N/A</v>
      </c>
      <c r="I83" s="12">
        <v>-4.5999999999999996</v>
      </c>
      <c r="J83" s="12">
        <v>-4.82</v>
      </c>
      <c r="K83" s="45" t="s">
        <v>739</v>
      </c>
      <c r="L83" s="9" t="str">
        <f t="shared" si="14"/>
        <v>Yes</v>
      </c>
    </row>
    <row r="84" spans="1:12" ht="25.5" x14ac:dyDescent="0.2">
      <c r="A84" s="4" t="s">
        <v>1441</v>
      </c>
      <c r="B84" s="35" t="s">
        <v>213</v>
      </c>
      <c r="C84" s="47">
        <v>80715.111380000002</v>
      </c>
      <c r="D84" s="44" t="str">
        <f t="shared" si="11"/>
        <v>N/A</v>
      </c>
      <c r="E84" s="47">
        <v>88211.139593999993</v>
      </c>
      <c r="F84" s="44" t="str">
        <f t="shared" si="12"/>
        <v>N/A</v>
      </c>
      <c r="G84" s="47">
        <v>84487.621333000003</v>
      </c>
      <c r="H84" s="44" t="str">
        <f t="shared" si="13"/>
        <v>N/A</v>
      </c>
      <c r="I84" s="12">
        <v>9.2870000000000008</v>
      </c>
      <c r="J84" s="12">
        <v>-4.22</v>
      </c>
      <c r="K84" s="45" t="s">
        <v>739</v>
      </c>
      <c r="L84" s="9" t="str">
        <f t="shared" si="14"/>
        <v>Yes</v>
      </c>
    </row>
    <row r="85" spans="1:12" x14ac:dyDescent="0.2">
      <c r="A85" s="4" t="s">
        <v>603</v>
      </c>
      <c r="B85" s="35" t="s">
        <v>213</v>
      </c>
      <c r="C85" s="47">
        <v>30486515</v>
      </c>
      <c r="D85" s="44" t="str">
        <f t="shared" si="11"/>
        <v>N/A</v>
      </c>
      <c r="E85" s="47">
        <v>25023174</v>
      </c>
      <c r="F85" s="44" t="str">
        <f t="shared" si="12"/>
        <v>N/A</v>
      </c>
      <c r="G85" s="47">
        <v>23886192</v>
      </c>
      <c r="H85" s="44" t="str">
        <f t="shared" si="13"/>
        <v>N/A</v>
      </c>
      <c r="I85" s="12">
        <v>-17.899999999999999</v>
      </c>
      <c r="J85" s="12">
        <v>-4.54</v>
      </c>
      <c r="K85" s="45" t="s">
        <v>739</v>
      </c>
      <c r="L85" s="9" t="str">
        <f t="shared" si="14"/>
        <v>Yes</v>
      </c>
    </row>
    <row r="86" spans="1:12" x14ac:dyDescent="0.2">
      <c r="A86" s="4" t="s">
        <v>604</v>
      </c>
      <c r="B86" s="35" t="s">
        <v>213</v>
      </c>
      <c r="C86" s="36">
        <v>152</v>
      </c>
      <c r="D86" s="44" t="str">
        <f t="shared" si="11"/>
        <v>N/A</v>
      </c>
      <c r="E86" s="36">
        <v>141</v>
      </c>
      <c r="F86" s="44" t="str">
        <f t="shared" si="12"/>
        <v>N/A</v>
      </c>
      <c r="G86" s="36">
        <v>133</v>
      </c>
      <c r="H86" s="44" t="str">
        <f t="shared" si="13"/>
        <v>N/A</v>
      </c>
      <c r="I86" s="12">
        <v>-7.24</v>
      </c>
      <c r="J86" s="12">
        <v>-5.67</v>
      </c>
      <c r="K86" s="45" t="s">
        <v>739</v>
      </c>
      <c r="L86" s="9" t="str">
        <f t="shared" si="14"/>
        <v>Yes</v>
      </c>
    </row>
    <row r="87" spans="1:12" x14ac:dyDescent="0.2">
      <c r="A87" s="4" t="s">
        <v>1442</v>
      </c>
      <c r="B87" s="35" t="s">
        <v>213</v>
      </c>
      <c r="C87" s="47">
        <v>200569.17762999999</v>
      </c>
      <c r="D87" s="44" t="str">
        <f t="shared" si="11"/>
        <v>N/A</v>
      </c>
      <c r="E87" s="47">
        <v>177469.31915</v>
      </c>
      <c r="F87" s="44" t="str">
        <f t="shared" si="12"/>
        <v>N/A</v>
      </c>
      <c r="G87" s="47">
        <v>179595.42856999999</v>
      </c>
      <c r="H87" s="44" t="str">
        <f t="shared" si="13"/>
        <v>N/A</v>
      </c>
      <c r="I87" s="12">
        <v>-11.5</v>
      </c>
      <c r="J87" s="12">
        <v>1.198</v>
      </c>
      <c r="K87" s="45" t="s">
        <v>739</v>
      </c>
      <c r="L87" s="9" t="str">
        <f t="shared" si="14"/>
        <v>Yes</v>
      </c>
    </row>
    <row r="88" spans="1:12" x14ac:dyDescent="0.2">
      <c r="A88" s="46" t="s">
        <v>605</v>
      </c>
      <c r="B88" s="35" t="s">
        <v>213</v>
      </c>
      <c r="C88" s="47">
        <v>1036486683</v>
      </c>
      <c r="D88" s="44" t="str">
        <f t="shared" si="11"/>
        <v>N/A</v>
      </c>
      <c r="E88" s="47">
        <v>1063113638</v>
      </c>
      <c r="F88" s="44" t="str">
        <f t="shared" si="12"/>
        <v>N/A</v>
      </c>
      <c r="G88" s="47">
        <v>1096856340</v>
      </c>
      <c r="H88" s="44" t="str">
        <f t="shared" si="13"/>
        <v>N/A</v>
      </c>
      <c r="I88" s="12">
        <v>2.569</v>
      </c>
      <c r="J88" s="12">
        <v>3.1739999999999999</v>
      </c>
      <c r="K88" s="45" t="s">
        <v>739</v>
      </c>
      <c r="L88" s="9" t="str">
        <f t="shared" si="14"/>
        <v>Yes</v>
      </c>
    </row>
    <row r="89" spans="1:12" x14ac:dyDescent="0.2">
      <c r="A89" s="49" t="s">
        <v>606</v>
      </c>
      <c r="B89" s="36" t="s">
        <v>213</v>
      </c>
      <c r="C89" s="36">
        <v>21741</v>
      </c>
      <c r="D89" s="44" t="str">
        <f t="shared" si="11"/>
        <v>N/A</v>
      </c>
      <c r="E89" s="36">
        <v>21468</v>
      </c>
      <c r="F89" s="44" t="str">
        <f t="shared" si="12"/>
        <v>N/A</v>
      </c>
      <c r="G89" s="36">
        <v>21408</v>
      </c>
      <c r="H89" s="44" t="str">
        <f t="shared" si="13"/>
        <v>N/A</v>
      </c>
      <c r="I89" s="12">
        <v>-1.26</v>
      </c>
      <c r="J89" s="12">
        <v>-0.27900000000000003</v>
      </c>
      <c r="K89" s="50" t="s">
        <v>739</v>
      </c>
      <c r="L89" s="9" t="str">
        <f t="shared" si="14"/>
        <v>Yes</v>
      </c>
    </row>
    <row r="90" spans="1:12" x14ac:dyDescent="0.2">
      <c r="A90" s="46" t="s">
        <v>1443</v>
      </c>
      <c r="B90" s="35" t="s">
        <v>213</v>
      </c>
      <c r="C90" s="47">
        <v>47674.287429000004</v>
      </c>
      <c r="D90" s="44" t="str">
        <f t="shared" si="11"/>
        <v>N/A</v>
      </c>
      <c r="E90" s="47">
        <v>49520.851407000002</v>
      </c>
      <c r="F90" s="44" t="str">
        <f t="shared" si="12"/>
        <v>N/A</v>
      </c>
      <c r="G90" s="47">
        <v>51235.815583000003</v>
      </c>
      <c r="H90" s="44" t="str">
        <f t="shared" si="13"/>
        <v>N/A</v>
      </c>
      <c r="I90" s="12">
        <v>3.8730000000000002</v>
      </c>
      <c r="J90" s="12">
        <v>3.4630000000000001</v>
      </c>
      <c r="K90" s="45" t="s">
        <v>739</v>
      </c>
      <c r="L90" s="9" t="str">
        <f t="shared" si="14"/>
        <v>Yes</v>
      </c>
    </row>
    <row r="91" spans="1:12" ht="25.5" x14ac:dyDescent="0.2">
      <c r="A91" s="46" t="s">
        <v>607</v>
      </c>
      <c r="B91" s="35" t="s">
        <v>213</v>
      </c>
      <c r="C91" s="47">
        <v>56202242</v>
      </c>
      <c r="D91" s="44" t="str">
        <f t="shared" si="11"/>
        <v>N/A</v>
      </c>
      <c r="E91" s="47">
        <v>46133528</v>
      </c>
      <c r="F91" s="44" t="str">
        <f t="shared" si="12"/>
        <v>N/A</v>
      </c>
      <c r="G91" s="47">
        <v>44892439</v>
      </c>
      <c r="H91" s="44" t="str">
        <f t="shared" si="13"/>
        <v>N/A</v>
      </c>
      <c r="I91" s="12">
        <v>-17.899999999999999</v>
      </c>
      <c r="J91" s="12">
        <v>-2.69</v>
      </c>
      <c r="K91" s="45" t="s">
        <v>739</v>
      </c>
      <c r="L91" s="9" t="str">
        <f t="shared" si="14"/>
        <v>Yes</v>
      </c>
    </row>
    <row r="92" spans="1:12" x14ac:dyDescent="0.2">
      <c r="A92" s="46" t="s">
        <v>608</v>
      </c>
      <c r="B92" s="35" t="s">
        <v>213</v>
      </c>
      <c r="C92" s="36">
        <v>77104</v>
      </c>
      <c r="D92" s="44" t="str">
        <f t="shared" si="11"/>
        <v>N/A</v>
      </c>
      <c r="E92" s="36">
        <v>75763</v>
      </c>
      <c r="F92" s="44" t="str">
        <f t="shared" si="12"/>
        <v>N/A</v>
      </c>
      <c r="G92" s="36">
        <v>76500</v>
      </c>
      <c r="H92" s="44" t="str">
        <f t="shared" si="13"/>
        <v>N/A</v>
      </c>
      <c r="I92" s="12">
        <v>-1.74</v>
      </c>
      <c r="J92" s="12">
        <v>0.9728</v>
      </c>
      <c r="K92" s="45" t="s">
        <v>739</v>
      </c>
      <c r="L92" s="9" t="str">
        <f t="shared" si="14"/>
        <v>Yes</v>
      </c>
    </row>
    <row r="93" spans="1:12" x14ac:dyDescent="0.2">
      <c r="A93" s="46" t="s">
        <v>1444</v>
      </c>
      <c r="B93" s="35" t="s">
        <v>213</v>
      </c>
      <c r="C93" s="47">
        <v>728.91473853000002</v>
      </c>
      <c r="D93" s="44" t="str">
        <f t="shared" si="11"/>
        <v>N/A</v>
      </c>
      <c r="E93" s="47">
        <v>608.91897100000006</v>
      </c>
      <c r="F93" s="44" t="str">
        <f t="shared" si="12"/>
        <v>N/A</v>
      </c>
      <c r="G93" s="47">
        <v>586.82926797000005</v>
      </c>
      <c r="H93" s="44" t="str">
        <f t="shared" si="13"/>
        <v>N/A</v>
      </c>
      <c r="I93" s="12">
        <v>-16.5</v>
      </c>
      <c r="J93" s="12">
        <v>-3.63</v>
      </c>
      <c r="K93" s="45" t="s">
        <v>739</v>
      </c>
      <c r="L93" s="9" t="str">
        <f t="shared" si="14"/>
        <v>Yes</v>
      </c>
    </row>
    <row r="94" spans="1:12" x14ac:dyDescent="0.2">
      <c r="A94" s="46" t="s">
        <v>609</v>
      </c>
      <c r="B94" s="35" t="s">
        <v>213</v>
      </c>
      <c r="C94" s="47">
        <v>1160022</v>
      </c>
      <c r="D94" s="44" t="str">
        <f t="shared" si="11"/>
        <v>N/A</v>
      </c>
      <c r="E94" s="47">
        <v>1221905</v>
      </c>
      <c r="F94" s="44" t="str">
        <f t="shared" si="12"/>
        <v>N/A</v>
      </c>
      <c r="G94" s="47">
        <v>1185794</v>
      </c>
      <c r="H94" s="44" t="str">
        <f t="shared" si="13"/>
        <v>N/A</v>
      </c>
      <c r="I94" s="12">
        <v>5.335</v>
      </c>
      <c r="J94" s="12">
        <v>-2.96</v>
      </c>
      <c r="K94" s="45" t="s">
        <v>739</v>
      </c>
      <c r="L94" s="9" t="str">
        <f t="shared" si="14"/>
        <v>Yes</v>
      </c>
    </row>
    <row r="95" spans="1:12" x14ac:dyDescent="0.2">
      <c r="A95" s="46" t="s">
        <v>610</v>
      </c>
      <c r="B95" s="35" t="s">
        <v>213</v>
      </c>
      <c r="C95" s="36">
        <v>2914</v>
      </c>
      <c r="D95" s="44" t="str">
        <f t="shared" si="11"/>
        <v>N/A</v>
      </c>
      <c r="E95" s="36">
        <v>2985</v>
      </c>
      <c r="F95" s="44" t="str">
        <f t="shared" si="12"/>
        <v>N/A</v>
      </c>
      <c r="G95" s="36">
        <v>3081</v>
      </c>
      <c r="H95" s="44" t="str">
        <f t="shared" si="13"/>
        <v>N/A</v>
      </c>
      <c r="I95" s="12">
        <v>2.4369999999999998</v>
      </c>
      <c r="J95" s="12">
        <v>3.2160000000000002</v>
      </c>
      <c r="K95" s="45" t="s">
        <v>739</v>
      </c>
      <c r="L95" s="9" t="str">
        <f t="shared" si="14"/>
        <v>Yes</v>
      </c>
    </row>
    <row r="96" spans="1:12" x14ac:dyDescent="0.2">
      <c r="A96" s="46" t="s">
        <v>1445</v>
      </c>
      <c r="B96" s="35" t="s">
        <v>213</v>
      </c>
      <c r="C96" s="47">
        <v>398.08579271999997</v>
      </c>
      <c r="D96" s="44" t="str">
        <f t="shared" si="11"/>
        <v>N/A</v>
      </c>
      <c r="E96" s="47">
        <v>409.34840871</v>
      </c>
      <c r="F96" s="44" t="str">
        <f t="shared" si="12"/>
        <v>N/A</v>
      </c>
      <c r="G96" s="47">
        <v>384.87309314999999</v>
      </c>
      <c r="H96" s="44" t="str">
        <f t="shared" si="13"/>
        <v>N/A</v>
      </c>
      <c r="I96" s="12">
        <v>2.8290000000000002</v>
      </c>
      <c r="J96" s="12">
        <v>-5.98</v>
      </c>
      <c r="K96" s="45" t="s">
        <v>739</v>
      </c>
      <c r="L96" s="9" t="str">
        <f t="shared" si="14"/>
        <v>Yes</v>
      </c>
    </row>
    <row r="97" spans="1:12" ht="25.5" x14ac:dyDescent="0.2">
      <c r="A97" s="46" t="s">
        <v>611</v>
      </c>
      <c r="B97" s="35" t="s">
        <v>213</v>
      </c>
      <c r="C97" s="47">
        <v>613441</v>
      </c>
      <c r="D97" s="44" t="str">
        <f t="shared" si="11"/>
        <v>N/A</v>
      </c>
      <c r="E97" s="47">
        <v>572419</v>
      </c>
      <c r="F97" s="44" t="str">
        <f t="shared" si="12"/>
        <v>N/A</v>
      </c>
      <c r="G97" s="47">
        <v>680966</v>
      </c>
      <c r="H97" s="44" t="str">
        <f t="shared" si="13"/>
        <v>N/A</v>
      </c>
      <c r="I97" s="12">
        <v>-6.69</v>
      </c>
      <c r="J97" s="12">
        <v>18.96</v>
      </c>
      <c r="K97" s="45" t="s">
        <v>739</v>
      </c>
      <c r="L97" s="9" t="str">
        <f t="shared" si="14"/>
        <v>Yes</v>
      </c>
    </row>
    <row r="98" spans="1:12" x14ac:dyDescent="0.2">
      <c r="A98" s="46" t="s">
        <v>612</v>
      </c>
      <c r="B98" s="35" t="s">
        <v>213</v>
      </c>
      <c r="C98" s="36">
        <v>12581</v>
      </c>
      <c r="D98" s="44" t="str">
        <f t="shared" si="11"/>
        <v>N/A</v>
      </c>
      <c r="E98" s="36">
        <v>10929</v>
      </c>
      <c r="F98" s="44" t="str">
        <f t="shared" si="12"/>
        <v>N/A</v>
      </c>
      <c r="G98" s="36">
        <v>12132</v>
      </c>
      <c r="H98" s="44" t="str">
        <f t="shared" si="13"/>
        <v>N/A</v>
      </c>
      <c r="I98" s="12">
        <v>-13.1</v>
      </c>
      <c r="J98" s="12">
        <v>11.01</v>
      </c>
      <c r="K98" s="45" t="s">
        <v>739</v>
      </c>
      <c r="L98" s="9" t="str">
        <f t="shared" si="14"/>
        <v>Yes</v>
      </c>
    </row>
    <row r="99" spans="1:12" ht="25.5" x14ac:dyDescent="0.2">
      <c r="A99" s="46" t="s">
        <v>1446</v>
      </c>
      <c r="B99" s="35" t="s">
        <v>213</v>
      </c>
      <c r="C99" s="47">
        <v>48.759319609000002</v>
      </c>
      <c r="D99" s="44" t="str">
        <f t="shared" si="11"/>
        <v>N/A</v>
      </c>
      <c r="E99" s="47">
        <v>52.376155183000002</v>
      </c>
      <c r="F99" s="44" t="str">
        <f t="shared" si="12"/>
        <v>N/A</v>
      </c>
      <c r="G99" s="47">
        <v>56.129739532000002</v>
      </c>
      <c r="H99" s="44" t="str">
        <f t="shared" si="13"/>
        <v>N/A</v>
      </c>
      <c r="I99" s="12">
        <v>7.4180000000000001</v>
      </c>
      <c r="J99" s="12">
        <v>7.1669999999999998</v>
      </c>
      <c r="K99" s="45" t="s">
        <v>739</v>
      </c>
      <c r="L99" s="9" t="str">
        <f t="shared" si="14"/>
        <v>Yes</v>
      </c>
    </row>
    <row r="100" spans="1:12" ht="25.5" x14ac:dyDescent="0.2">
      <c r="A100" s="46" t="s">
        <v>613</v>
      </c>
      <c r="B100" s="35" t="s">
        <v>213</v>
      </c>
      <c r="C100" s="47">
        <v>61818922</v>
      </c>
      <c r="D100" s="44" t="str">
        <f t="shared" si="11"/>
        <v>N/A</v>
      </c>
      <c r="E100" s="47">
        <v>69116844</v>
      </c>
      <c r="F100" s="44" t="str">
        <f t="shared" si="12"/>
        <v>N/A</v>
      </c>
      <c r="G100" s="47">
        <v>77806777</v>
      </c>
      <c r="H100" s="44" t="str">
        <f t="shared" si="13"/>
        <v>N/A</v>
      </c>
      <c r="I100" s="12">
        <v>11.81</v>
      </c>
      <c r="J100" s="12">
        <v>12.57</v>
      </c>
      <c r="K100" s="45" t="s">
        <v>739</v>
      </c>
      <c r="L100" s="9" t="str">
        <f t="shared" si="14"/>
        <v>Yes</v>
      </c>
    </row>
    <row r="101" spans="1:12" x14ac:dyDescent="0.2">
      <c r="A101" s="46" t="s">
        <v>614</v>
      </c>
      <c r="B101" s="35" t="s">
        <v>213</v>
      </c>
      <c r="C101" s="36">
        <v>38570</v>
      </c>
      <c r="D101" s="44" t="str">
        <f t="shared" si="11"/>
        <v>N/A</v>
      </c>
      <c r="E101" s="36">
        <v>39962</v>
      </c>
      <c r="F101" s="44" t="str">
        <f t="shared" si="12"/>
        <v>N/A</v>
      </c>
      <c r="G101" s="36">
        <v>41216</v>
      </c>
      <c r="H101" s="44" t="str">
        <f t="shared" si="13"/>
        <v>N/A</v>
      </c>
      <c r="I101" s="12">
        <v>3.609</v>
      </c>
      <c r="J101" s="12">
        <v>3.1379999999999999</v>
      </c>
      <c r="K101" s="45" t="s">
        <v>739</v>
      </c>
      <c r="L101" s="9" t="str">
        <f t="shared" si="14"/>
        <v>Yes</v>
      </c>
    </row>
    <row r="102" spans="1:12" x14ac:dyDescent="0.2">
      <c r="A102" s="46" t="s">
        <v>1447</v>
      </c>
      <c r="B102" s="35" t="s">
        <v>213</v>
      </c>
      <c r="C102" s="47">
        <v>1602.7721544999999</v>
      </c>
      <c r="D102" s="44" t="str">
        <f t="shared" si="11"/>
        <v>N/A</v>
      </c>
      <c r="E102" s="47">
        <v>1729.5641860000001</v>
      </c>
      <c r="F102" s="44" t="str">
        <f t="shared" si="12"/>
        <v>N/A</v>
      </c>
      <c r="G102" s="47">
        <v>1887.7808861000001</v>
      </c>
      <c r="H102" s="44" t="str">
        <f t="shared" si="13"/>
        <v>N/A</v>
      </c>
      <c r="I102" s="12">
        <v>7.9109999999999996</v>
      </c>
      <c r="J102" s="12">
        <v>9.1479999999999997</v>
      </c>
      <c r="K102" s="45" t="s">
        <v>739</v>
      </c>
      <c r="L102" s="9" t="str">
        <f t="shared" si="14"/>
        <v>Yes</v>
      </c>
    </row>
    <row r="103" spans="1:12" x14ac:dyDescent="0.2">
      <c r="A103" s="46" t="s">
        <v>615</v>
      </c>
      <c r="B103" s="35" t="s">
        <v>213</v>
      </c>
      <c r="C103" s="47">
        <v>1851780</v>
      </c>
      <c r="D103" s="44" t="str">
        <f t="shared" si="11"/>
        <v>N/A</v>
      </c>
      <c r="E103" s="47">
        <v>1823122</v>
      </c>
      <c r="F103" s="44" t="str">
        <f t="shared" si="12"/>
        <v>N/A</v>
      </c>
      <c r="G103" s="47">
        <v>2035391</v>
      </c>
      <c r="H103" s="44" t="str">
        <f t="shared" si="13"/>
        <v>N/A</v>
      </c>
      <c r="I103" s="12">
        <v>-1.55</v>
      </c>
      <c r="J103" s="12">
        <v>11.64</v>
      </c>
      <c r="K103" s="45" t="s">
        <v>739</v>
      </c>
      <c r="L103" s="9" t="str">
        <f t="shared" si="14"/>
        <v>Yes</v>
      </c>
    </row>
    <row r="104" spans="1:12" x14ac:dyDescent="0.2">
      <c r="A104" s="46" t="s">
        <v>616</v>
      </c>
      <c r="B104" s="35" t="s">
        <v>213</v>
      </c>
      <c r="C104" s="36">
        <v>6707</v>
      </c>
      <c r="D104" s="44" t="str">
        <f t="shared" si="11"/>
        <v>N/A</v>
      </c>
      <c r="E104" s="36">
        <v>6846</v>
      </c>
      <c r="F104" s="44" t="str">
        <f t="shared" si="12"/>
        <v>N/A</v>
      </c>
      <c r="G104" s="36">
        <v>7515</v>
      </c>
      <c r="H104" s="44" t="str">
        <f t="shared" si="13"/>
        <v>N/A</v>
      </c>
      <c r="I104" s="12">
        <v>2.0720000000000001</v>
      </c>
      <c r="J104" s="12">
        <v>9.7720000000000002</v>
      </c>
      <c r="K104" s="45" t="s">
        <v>739</v>
      </c>
      <c r="L104" s="9" t="str">
        <f t="shared" si="14"/>
        <v>Yes</v>
      </c>
    </row>
    <row r="105" spans="1:12" x14ac:dyDescent="0.2">
      <c r="A105" s="46" t="s">
        <v>1448</v>
      </c>
      <c r="B105" s="35" t="s">
        <v>213</v>
      </c>
      <c r="C105" s="47">
        <v>276.09661548000003</v>
      </c>
      <c r="D105" s="44" t="str">
        <f t="shared" si="11"/>
        <v>N/A</v>
      </c>
      <c r="E105" s="47">
        <v>266.30470348</v>
      </c>
      <c r="F105" s="44" t="str">
        <f t="shared" si="12"/>
        <v>N/A</v>
      </c>
      <c r="G105" s="47">
        <v>270.84377911000001</v>
      </c>
      <c r="H105" s="44" t="str">
        <f t="shared" si="13"/>
        <v>N/A</v>
      </c>
      <c r="I105" s="12">
        <v>-3.55</v>
      </c>
      <c r="J105" s="12">
        <v>1.704</v>
      </c>
      <c r="K105" s="45" t="s">
        <v>739</v>
      </c>
      <c r="L105" s="9" t="str">
        <f t="shared" si="14"/>
        <v>Yes</v>
      </c>
    </row>
    <row r="106" spans="1:12" ht="25.5" x14ac:dyDescent="0.2">
      <c r="A106" s="46" t="s">
        <v>617</v>
      </c>
      <c r="B106" s="35" t="s">
        <v>213</v>
      </c>
      <c r="C106" s="47">
        <v>152735917</v>
      </c>
      <c r="D106" s="44" t="str">
        <f t="shared" si="11"/>
        <v>N/A</v>
      </c>
      <c r="E106" s="47">
        <v>164874549</v>
      </c>
      <c r="F106" s="44" t="str">
        <f t="shared" si="12"/>
        <v>N/A</v>
      </c>
      <c r="G106" s="47">
        <v>190093117</v>
      </c>
      <c r="H106" s="44" t="str">
        <f t="shared" si="13"/>
        <v>N/A</v>
      </c>
      <c r="I106" s="12">
        <v>7.9470000000000001</v>
      </c>
      <c r="J106" s="12">
        <v>15.3</v>
      </c>
      <c r="K106" s="45" t="s">
        <v>739</v>
      </c>
      <c r="L106" s="9" t="str">
        <f t="shared" si="14"/>
        <v>Yes</v>
      </c>
    </row>
    <row r="107" spans="1:12" x14ac:dyDescent="0.2">
      <c r="A107" s="46" t="s">
        <v>618</v>
      </c>
      <c r="B107" s="35" t="s">
        <v>213</v>
      </c>
      <c r="C107" s="36">
        <v>13393</v>
      </c>
      <c r="D107" s="44" t="str">
        <f t="shared" si="11"/>
        <v>N/A</v>
      </c>
      <c r="E107" s="36">
        <v>13869</v>
      </c>
      <c r="F107" s="44" t="str">
        <f t="shared" si="12"/>
        <v>N/A</v>
      </c>
      <c r="G107" s="36">
        <v>15978</v>
      </c>
      <c r="H107" s="44" t="str">
        <f t="shared" si="13"/>
        <v>N/A</v>
      </c>
      <c r="I107" s="12">
        <v>3.5539999999999998</v>
      </c>
      <c r="J107" s="12">
        <v>15.21</v>
      </c>
      <c r="K107" s="45" t="s">
        <v>739</v>
      </c>
      <c r="L107" s="9" t="str">
        <f t="shared" si="14"/>
        <v>Yes</v>
      </c>
    </row>
    <row r="108" spans="1:12" ht="25.5" x14ac:dyDescent="0.2">
      <c r="A108" s="46" t="s">
        <v>1449</v>
      </c>
      <c r="B108" s="35" t="s">
        <v>213</v>
      </c>
      <c r="C108" s="47">
        <v>11404.160158000001</v>
      </c>
      <c r="D108" s="44" t="str">
        <f t="shared" si="11"/>
        <v>N/A</v>
      </c>
      <c r="E108" s="47">
        <v>11887.991131000001</v>
      </c>
      <c r="F108" s="44" t="str">
        <f t="shared" si="12"/>
        <v>N/A</v>
      </c>
      <c r="G108" s="47">
        <v>11897.178432999999</v>
      </c>
      <c r="H108" s="44" t="str">
        <f t="shared" si="13"/>
        <v>N/A</v>
      </c>
      <c r="I108" s="12">
        <v>4.2430000000000003</v>
      </c>
      <c r="J108" s="12">
        <v>7.7299999999999994E-2</v>
      </c>
      <c r="K108" s="45" t="s">
        <v>739</v>
      </c>
      <c r="L108" s="9" t="str">
        <f t="shared" si="14"/>
        <v>Yes</v>
      </c>
    </row>
    <row r="109" spans="1:12" ht="25.5" x14ac:dyDescent="0.2">
      <c r="A109" s="46" t="s">
        <v>619</v>
      </c>
      <c r="B109" s="35" t="s">
        <v>213</v>
      </c>
      <c r="C109" s="47">
        <v>31320317</v>
      </c>
      <c r="D109" s="44" t="str">
        <f t="shared" si="11"/>
        <v>N/A</v>
      </c>
      <c r="E109" s="47">
        <v>29214927</v>
      </c>
      <c r="F109" s="44" t="str">
        <f t="shared" si="12"/>
        <v>N/A</v>
      </c>
      <c r="G109" s="47">
        <v>29221433</v>
      </c>
      <c r="H109" s="44" t="str">
        <f t="shared" si="13"/>
        <v>N/A</v>
      </c>
      <c r="I109" s="12">
        <v>-6.72</v>
      </c>
      <c r="J109" s="12">
        <v>2.23E-2</v>
      </c>
      <c r="K109" s="45" t="s">
        <v>739</v>
      </c>
      <c r="L109" s="9" t="str">
        <f t="shared" si="14"/>
        <v>Yes</v>
      </c>
    </row>
    <row r="110" spans="1:12" x14ac:dyDescent="0.2">
      <c r="A110" s="46" t="s">
        <v>620</v>
      </c>
      <c r="B110" s="35" t="s">
        <v>213</v>
      </c>
      <c r="C110" s="36">
        <v>58906</v>
      </c>
      <c r="D110" s="44" t="str">
        <f t="shared" si="11"/>
        <v>N/A</v>
      </c>
      <c r="E110" s="36">
        <v>53454</v>
      </c>
      <c r="F110" s="44" t="str">
        <f t="shared" si="12"/>
        <v>N/A</v>
      </c>
      <c r="G110" s="36">
        <v>54038</v>
      </c>
      <c r="H110" s="44" t="str">
        <f t="shared" si="13"/>
        <v>N/A</v>
      </c>
      <c r="I110" s="12">
        <v>-9.26</v>
      </c>
      <c r="J110" s="12">
        <v>1.093</v>
      </c>
      <c r="K110" s="45" t="s">
        <v>739</v>
      </c>
      <c r="L110" s="9" t="str">
        <f t="shared" si="14"/>
        <v>Yes</v>
      </c>
    </row>
    <row r="111" spans="1:12" x14ac:dyDescent="0.2">
      <c r="A111" s="46" t="s">
        <v>1450</v>
      </c>
      <c r="B111" s="35" t="s">
        <v>213</v>
      </c>
      <c r="C111" s="47">
        <v>531.69994568000004</v>
      </c>
      <c r="D111" s="44" t="str">
        <f t="shared" si="11"/>
        <v>N/A</v>
      </c>
      <c r="E111" s="47">
        <v>546.54332696999995</v>
      </c>
      <c r="F111" s="44" t="str">
        <f t="shared" si="12"/>
        <v>N/A</v>
      </c>
      <c r="G111" s="47">
        <v>540.75711535999994</v>
      </c>
      <c r="H111" s="44" t="str">
        <f t="shared" si="13"/>
        <v>N/A</v>
      </c>
      <c r="I111" s="12">
        <v>2.7919999999999998</v>
      </c>
      <c r="J111" s="12">
        <v>-1.06</v>
      </c>
      <c r="K111" s="45" t="s">
        <v>739</v>
      </c>
      <c r="L111" s="9" t="str">
        <f t="shared" si="14"/>
        <v>Yes</v>
      </c>
    </row>
    <row r="112" spans="1:12" x14ac:dyDescent="0.2">
      <c r="A112" s="46" t="s">
        <v>621</v>
      </c>
      <c r="B112" s="35" t="s">
        <v>213</v>
      </c>
      <c r="C112" s="47">
        <v>76631352</v>
      </c>
      <c r="D112" s="44" t="str">
        <f t="shared" si="11"/>
        <v>N/A</v>
      </c>
      <c r="E112" s="47">
        <v>81315097</v>
      </c>
      <c r="F112" s="44" t="str">
        <f t="shared" si="12"/>
        <v>N/A</v>
      </c>
      <c r="G112" s="47">
        <v>79989399</v>
      </c>
      <c r="H112" s="44" t="str">
        <f t="shared" si="13"/>
        <v>N/A</v>
      </c>
      <c r="I112" s="12">
        <v>6.1120000000000001</v>
      </c>
      <c r="J112" s="12">
        <v>-1.63</v>
      </c>
      <c r="K112" s="45" t="s">
        <v>739</v>
      </c>
      <c r="L112" s="9" t="str">
        <f t="shared" si="14"/>
        <v>Yes</v>
      </c>
    </row>
    <row r="113" spans="1:12" x14ac:dyDescent="0.2">
      <c r="A113" s="46" t="s">
        <v>622</v>
      </c>
      <c r="B113" s="35" t="s">
        <v>213</v>
      </c>
      <c r="C113" s="36">
        <v>43979</v>
      </c>
      <c r="D113" s="44" t="str">
        <f t="shared" si="11"/>
        <v>N/A</v>
      </c>
      <c r="E113" s="36">
        <v>43523</v>
      </c>
      <c r="F113" s="44" t="str">
        <f t="shared" si="12"/>
        <v>N/A</v>
      </c>
      <c r="G113" s="36">
        <v>43077</v>
      </c>
      <c r="H113" s="44" t="str">
        <f t="shared" si="13"/>
        <v>N/A</v>
      </c>
      <c r="I113" s="12">
        <v>-1.04</v>
      </c>
      <c r="J113" s="12">
        <v>-1.02</v>
      </c>
      <c r="K113" s="45" t="s">
        <v>739</v>
      </c>
      <c r="L113" s="9" t="str">
        <f t="shared" si="14"/>
        <v>Yes</v>
      </c>
    </row>
    <row r="114" spans="1:12" x14ac:dyDescent="0.2">
      <c r="A114" s="46" t="s">
        <v>1451</v>
      </c>
      <c r="B114" s="35" t="s">
        <v>213</v>
      </c>
      <c r="C114" s="47">
        <v>1742.4532618000001</v>
      </c>
      <c r="D114" s="44" t="str">
        <f t="shared" si="11"/>
        <v>N/A</v>
      </c>
      <c r="E114" s="47">
        <v>1868.3247249000001</v>
      </c>
      <c r="F114" s="44" t="str">
        <f t="shared" si="12"/>
        <v>N/A</v>
      </c>
      <c r="G114" s="47">
        <v>1856.8934466000001</v>
      </c>
      <c r="H114" s="44" t="str">
        <f t="shared" si="13"/>
        <v>N/A</v>
      </c>
      <c r="I114" s="12">
        <v>7.2240000000000002</v>
      </c>
      <c r="J114" s="12">
        <v>-0.61199999999999999</v>
      </c>
      <c r="K114" s="45" t="s">
        <v>739</v>
      </c>
      <c r="L114" s="9" t="str">
        <f t="shared" si="14"/>
        <v>Yes</v>
      </c>
    </row>
    <row r="115" spans="1:12" ht="25.5" x14ac:dyDescent="0.2">
      <c r="A115" s="46" t="s">
        <v>623</v>
      </c>
      <c r="B115" s="35" t="s">
        <v>213</v>
      </c>
      <c r="C115" s="47">
        <v>36493169</v>
      </c>
      <c r="D115" s="44" t="str">
        <f t="shared" si="11"/>
        <v>N/A</v>
      </c>
      <c r="E115" s="47">
        <v>39997871</v>
      </c>
      <c r="F115" s="44" t="str">
        <f t="shared" si="12"/>
        <v>N/A</v>
      </c>
      <c r="G115" s="47">
        <v>40542295</v>
      </c>
      <c r="H115" s="44" t="str">
        <f t="shared" si="13"/>
        <v>N/A</v>
      </c>
      <c r="I115" s="12">
        <v>9.6039999999999992</v>
      </c>
      <c r="J115" s="12">
        <v>1.361</v>
      </c>
      <c r="K115" s="45" t="s">
        <v>739</v>
      </c>
      <c r="L115" s="9" t="str">
        <f t="shared" si="14"/>
        <v>Yes</v>
      </c>
    </row>
    <row r="116" spans="1:12" x14ac:dyDescent="0.2">
      <c r="A116" s="49" t="s">
        <v>624</v>
      </c>
      <c r="B116" s="36" t="s">
        <v>213</v>
      </c>
      <c r="C116" s="36">
        <v>16370</v>
      </c>
      <c r="D116" s="44" t="str">
        <f t="shared" si="11"/>
        <v>N/A</v>
      </c>
      <c r="E116" s="36">
        <v>16159</v>
      </c>
      <c r="F116" s="44" t="str">
        <f t="shared" si="12"/>
        <v>N/A</v>
      </c>
      <c r="G116" s="36">
        <v>17660</v>
      </c>
      <c r="H116" s="44" t="str">
        <f t="shared" si="13"/>
        <v>N/A</v>
      </c>
      <c r="I116" s="12">
        <v>-1.29</v>
      </c>
      <c r="J116" s="12">
        <v>9.2889999999999997</v>
      </c>
      <c r="K116" s="50" t="s">
        <v>739</v>
      </c>
      <c r="L116" s="9" t="str">
        <f t="shared" si="14"/>
        <v>Yes</v>
      </c>
    </row>
    <row r="117" spans="1:12" ht="25.5" x14ac:dyDescent="0.2">
      <c r="A117" s="46" t="s">
        <v>1452</v>
      </c>
      <c r="B117" s="35" t="s">
        <v>213</v>
      </c>
      <c r="C117" s="47">
        <v>2229.2711668000002</v>
      </c>
      <c r="D117" s="44" t="str">
        <f t="shared" si="11"/>
        <v>N/A</v>
      </c>
      <c r="E117" s="47">
        <v>2475.2689522999999</v>
      </c>
      <c r="F117" s="44" t="str">
        <f t="shared" si="12"/>
        <v>N/A</v>
      </c>
      <c r="G117" s="47">
        <v>2295.7131936999999</v>
      </c>
      <c r="H117" s="44" t="str">
        <f t="shared" si="13"/>
        <v>N/A</v>
      </c>
      <c r="I117" s="12">
        <v>11.03</v>
      </c>
      <c r="J117" s="12">
        <v>-7.25</v>
      </c>
      <c r="K117" s="45" t="s">
        <v>739</v>
      </c>
      <c r="L117" s="9" t="str">
        <f t="shared" si="14"/>
        <v>Yes</v>
      </c>
    </row>
    <row r="118" spans="1:12" ht="25.5" x14ac:dyDescent="0.2">
      <c r="A118" s="46" t="s">
        <v>625</v>
      </c>
      <c r="B118" s="35" t="s">
        <v>213</v>
      </c>
      <c r="C118" s="47">
        <v>3521914</v>
      </c>
      <c r="D118" s="44" t="str">
        <f t="shared" si="11"/>
        <v>N/A</v>
      </c>
      <c r="E118" s="47">
        <v>3738531</v>
      </c>
      <c r="F118" s="44" t="str">
        <f t="shared" si="12"/>
        <v>N/A</v>
      </c>
      <c r="G118" s="47">
        <v>3864611</v>
      </c>
      <c r="H118" s="44" t="str">
        <f t="shared" si="13"/>
        <v>N/A</v>
      </c>
      <c r="I118" s="12">
        <v>6.1509999999999998</v>
      </c>
      <c r="J118" s="12">
        <v>3.3719999999999999</v>
      </c>
      <c r="K118" s="45" t="s">
        <v>739</v>
      </c>
      <c r="L118" s="9" t="str">
        <f t="shared" si="14"/>
        <v>Yes</v>
      </c>
    </row>
    <row r="119" spans="1:12" x14ac:dyDescent="0.2">
      <c r="A119" s="46" t="s">
        <v>626</v>
      </c>
      <c r="B119" s="35" t="s">
        <v>213</v>
      </c>
      <c r="C119" s="36">
        <v>14632</v>
      </c>
      <c r="D119" s="44" t="str">
        <f t="shared" si="11"/>
        <v>N/A</v>
      </c>
      <c r="E119" s="36">
        <v>15334</v>
      </c>
      <c r="F119" s="44" t="str">
        <f t="shared" si="12"/>
        <v>N/A</v>
      </c>
      <c r="G119" s="36">
        <v>14841</v>
      </c>
      <c r="H119" s="44" t="str">
        <f t="shared" si="13"/>
        <v>N/A</v>
      </c>
      <c r="I119" s="12">
        <v>4.798</v>
      </c>
      <c r="J119" s="12">
        <v>-3.22</v>
      </c>
      <c r="K119" s="45" t="s">
        <v>739</v>
      </c>
      <c r="L119" s="9" t="str">
        <f t="shared" si="14"/>
        <v>Yes</v>
      </c>
    </row>
    <row r="120" spans="1:12" ht="25.5" x14ac:dyDescent="0.2">
      <c r="A120" s="46" t="s">
        <v>1453</v>
      </c>
      <c r="B120" s="35" t="s">
        <v>213</v>
      </c>
      <c r="C120" s="47">
        <v>240.69942592000001</v>
      </c>
      <c r="D120" s="44" t="str">
        <f t="shared" si="11"/>
        <v>N/A</v>
      </c>
      <c r="E120" s="47">
        <v>243.80663884000001</v>
      </c>
      <c r="F120" s="44" t="str">
        <f t="shared" si="12"/>
        <v>N/A</v>
      </c>
      <c r="G120" s="47">
        <v>260.40098375999997</v>
      </c>
      <c r="H120" s="44" t="str">
        <f t="shared" si="13"/>
        <v>N/A</v>
      </c>
      <c r="I120" s="12">
        <v>1.2909999999999999</v>
      </c>
      <c r="J120" s="12">
        <v>6.806</v>
      </c>
      <c r="K120" s="45" t="s">
        <v>739</v>
      </c>
      <c r="L120" s="9" t="str">
        <f t="shared" si="14"/>
        <v>Yes</v>
      </c>
    </row>
    <row r="121" spans="1:12" ht="25.5" x14ac:dyDescent="0.2">
      <c r="A121" s="46" t="s">
        <v>627</v>
      </c>
      <c r="B121" s="35" t="s">
        <v>213</v>
      </c>
      <c r="C121" s="47">
        <v>29690214</v>
      </c>
      <c r="D121" s="44" t="str">
        <f t="shared" si="11"/>
        <v>N/A</v>
      </c>
      <c r="E121" s="47">
        <v>31843956</v>
      </c>
      <c r="F121" s="44" t="str">
        <f t="shared" si="12"/>
        <v>N/A</v>
      </c>
      <c r="G121" s="47">
        <v>32526539</v>
      </c>
      <c r="H121" s="44" t="str">
        <f t="shared" si="13"/>
        <v>N/A</v>
      </c>
      <c r="I121" s="12">
        <v>7.2539999999999996</v>
      </c>
      <c r="J121" s="12">
        <v>2.1440000000000001</v>
      </c>
      <c r="K121" s="45" t="s">
        <v>739</v>
      </c>
      <c r="L121" s="9" t="str">
        <f t="shared" si="14"/>
        <v>Yes</v>
      </c>
    </row>
    <row r="122" spans="1:12" x14ac:dyDescent="0.2">
      <c r="A122" s="46" t="s">
        <v>628</v>
      </c>
      <c r="B122" s="35" t="s">
        <v>213</v>
      </c>
      <c r="C122" s="36">
        <v>4198</v>
      </c>
      <c r="D122" s="44" t="str">
        <f t="shared" si="11"/>
        <v>N/A</v>
      </c>
      <c r="E122" s="36">
        <v>4291</v>
      </c>
      <c r="F122" s="44" t="str">
        <f t="shared" si="12"/>
        <v>N/A</v>
      </c>
      <c r="G122" s="36">
        <v>5377</v>
      </c>
      <c r="H122" s="44" t="str">
        <f t="shared" si="13"/>
        <v>N/A</v>
      </c>
      <c r="I122" s="12">
        <v>2.2149999999999999</v>
      </c>
      <c r="J122" s="12">
        <v>25.31</v>
      </c>
      <c r="K122" s="45" t="s">
        <v>739</v>
      </c>
      <c r="L122" s="9" t="str">
        <f t="shared" si="14"/>
        <v>Yes</v>
      </c>
    </row>
    <row r="123" spans="1:12" ht="25.5" x14ac:dyDescent="0.2">
      <c r="A123" s="46" t="s">
        <v>1454</v>
      </c>
      <c r="B123" s="35" t="s">
        <v>213</v>
      </c>
      <c r="C123" s="47">
        <v>7072.4664125999998</v>
      </c>
      <c r="D123" s="44" t="str">
        <f t="shared" si="11"/>
        <v>N/A</v>
      </c>
      <c r="E123" s="47">
        <v>7421.1037053999999</v>
      </c>
      <c r="F123" s="44" t="str">
        <f t="shared" si="12"/>
        <v>N/A</v>
      </c>
      <c r="G123" s="47">
        <v>6049.1982518000004</v>
      </c>
      <c r="H123" s="44" t="str">
        <f t="shared" si="13"/>
        <v>N/A</v>
      </c>
      <c r="I123" s="12">
        <v>4.93</v>
      </c>
      <c r="J123" s="12">
        <v>-18.5</v>
      </c>
      <c r="K123" s="45" t="s">
        <v>739</v>
      </c>
      <c r="L123" s="9" t="str">
        <f t="shared" si="14"/>
        <v>Yes</v>
      </c>
    </row>
    <row r="124" spans="1:12" ht="25.5" x14ac:dyDescent="0.2">
      <c r="A124" s="46" t="s">
        <v>629</v>
      </c>
      <c r="B124" s="35" t="s">
        <v>213</v>
      </c>
      <c r="C124" s="47">
        <v>355905</v>
      </c>
      <c r="D124" s="44" t="str">
        <f t="shared" si="11"/>
        <v>N/A</v>
      </c>
      <c r="E124" s="47">
        <v>352760</v>
      </c>
      <c r="F124" s="44" t="str">
        <f t="shared" si="12"/>
        <v>N/A</v>
      </c>
      <c r="G124" s="47">
        <v>345708</v>
      </c>
      <c r="H124" s="44" t="str">
        <f t="shared" si="13"/>
        <v>N/A</v>
      </c>
      <c r="I124" s="12">
        <v>-0.88400000000000001</v>
      </c>
      <c r="J124" s="12">
        <v>-2</v>
      </c>
      <c r="K124" s="45" t="s">
        <v>739</v>
      </c>
      <c r="L124" s="9" t="str">
        <f t="shared" si="14"/>
        <v>Yes</v>
      </c>
    </row>
    <row r="125" spans="1:12" ht="25.5" x14ac:dyDescent="0.2">
      <c r="A125" s="46" t="s">
        <v>630</v>
      </c>
      <c r="B125" s="35" t="s">
        <v>213</v>
      </c>
      <c r="C125" s="36">
        <v>1447</v>
      </c>
      <c r="D125" s="44" t="str">
        <f t="shared" si="11"/>
        <v>N/A</v>
      </c>
      <c r="E125" s="36">
        <v>1409</v>
      </c>
      <c r="F125" s="44" t="str">
        <f t="shared" si="12"/>
        <v>N/A</v>
      </c>
      <c r="G125" s="36">
        <v>1481</v>
      </c>
      <c r="H125" s="44" t="str">
        <f t="shared" si="13"/>
        <v>N/A</v>
      </c>
      <c r="I125" s="12">
        <v>-2.63</v>
      </c>
      <c r="J125" s="12">
        <v>5.1100000000000003</v>
      </c>
      <c r="K125" s="45" t="s">
        <v>739</v>
      </c>
      <c r="L125" s="9" t="str">
        <f t="shared" si="14"/>
        <v>Yes</v>
      </c>
    </row>
    <row r="126" spans="1:12" ht="25.5" x14ac:dyDescent="0.2">
      <c r="A126" s="46" t="s">
        <v>1455</v>
      </c>
      <c r="B126" s="35" t="s">
        <v>213</v>
      </c>
      <c r="C126" s="47">
        <v>245.96060815000001</v>
      </c>
      <c r="D126" s="44" t="str">
        <f t="shared" si="11"/>
        <v>N/A</v>
      </c>
      <c r="E126" s="47">
        <v>250.36195884</v>
      </c>
      <c r="F126" s="44" t="str">
        <f t="shared" si="12"/>
        <v>N/A</v>
      </c>
      <c r="G126" s="47">
        <v>233.42876434999999</v>
      </c>
      <c r="H126" s="44" t="str">
        <f t="shared" si="13"/>
        <v>N/A</v>
      </c>
      <c r="I126" s="12">
        <v>1.7889999999999999</v>
      </c>
      <c r="J126" s="12">
        <v>-6.76</v>
      </c>
      <c r="K126" s="45" t="s">
        <v>739</v>
      </c>
      <c r="L126" s="9" t="str">
        <f t="shared" si="14"/>
        <v>Yes</v>
      </c>
    </row>
    <row r="127" spans="1:12" ht="25.5" x14ac:dyDescent="0.2">
      <c r="A127" s="46" t="s">
        <v>631</v>
      </c>
      <c r="B127" s="35" t="s">
        <v>213</v>
      </c>
      <c r="C127" s="47">
        <v>53590</v>
      </c>
      <c r="D127" s="44" t="str">
        <f t="shared" si="11"/>
        <v>N/A</v>
      </c>
      <c r="E127" s="47">
        <v>69248</v>
      </c>
      <c r="F127" s="44" t="str">
        <f t="shared" si="12"/>
        <v>N/A</v>
      </c>
      <c r="G127" s="47">
        <v>48308</v>
      </c>
      <c r="H127" s="44" t="str">
        <f t="shared" si="13"/>
        <v>N/A</v>
      </c>
      <c r="I127" s="12">
        <v>29.22</v>
      </c>
      <c r="J127" s="12">
        <v>-30.2</v>
      </c>
      <c r="K127" s="45" t="s">
        <v>739</v>
      </c>
      <c r="L127" s="9" t="str">
        <f t="shared" si="14"/>
        <v>No</v>
      </c>
    </row>
    <row r="128" spans="1:12" x14ac:dyDescent="0.2">
      <c r="A128" s="46" t="s">
        <v>632</v>
      </c>
      <c r="B128" s="35" t="s">
        <v>213</v>
      </c>
      <c r="C128" s="36">
        <v>58</v>
      </c>
      <c r="D128" s="44" t="str">
        <f t="shared" si="11"/>
        <v>N/A</v>
      </c>
      <c r="E128" s="36">
        <v>71</v>
      </c>
      <c r="F128" s="44" t="str">
        <f t="shared" si="12"/>
        <v>N/A</v>
      </c>
      <c r="G128" s="36">
        <v>52</v>
      </c>
      <c r="H128" s="44" t="str">
        <f t="shared" si="13"/>
        <v>N/A</v>
      </c>
      <c r="I128" s="12">
        <v>22.41</v>
      </c>
      <c r="J128" s="12">
        <v>-26.8</v>
      </c>
      <c r="K128" s="45" t="s">
        <v>739</v>
      </c>
      <c r="L128" s="9" t="str">
        <f t="shared" si="14"/>
        <v>Yes</v>
      </c>
    </row>
    <row r="129" spans="1:12" ht="25.5" x14ac:dyDescent="0.2">
      <c r="A129" s="46" t="s">
        <v>1456</v>
      </c>
      <c r="B129" s="35" t="s">
        <v>213</v>
      </c>
      <c r="C129" s="47">
        <v>923.96551724000005</v>
      </c>
      <c r="D129" s="44" t="str">
        <f t="shared" si="11"/>
        <v>N/A</v>
      </c>
      <c r="E129" s="47">
        <v>975.32394366000005</v>
      </c>
      <c r="F129" s="44" t="str">
        <f t="shared" si="12"/>
        <v>N/A</v>
      </c>
      <c r="G129" s="47">
        <v>929</v>
      </c>
      <c r="H129" s="44" t="str">
        <f t="shared" si="13"/>
        <v>N/A</v>
      </c>
      <c r="I129" s="12">
        <v>5.5579999999999998</v>
      </c>
      <c r="J129" s="12">
        <v>-4.75</v>
      </c>
      <c r="K129" s="45" t="s">
        <v>739</v>
      </c>
      <c r="L129" s="9" t="str">
        <f t="shared" si="14"/>
        <v>Yes</v>
      </c>
    </row>
    <row r="130" spans="1:12" ht="25.5" x14ac:dyDescent="0.2">
      <c r="A130" s="46" t="s">
        <v>633</v>
      </c>
      <c r="B130" s="35" t="s">
        <v>213</v>
      </c>
      <c r="C130" s="47">
        <v>9956260</v>
      </c>
      <c r="D130" s="44" t="str">
        <f t="shared" si="11"/>
        <v>N/A</v>
      </c>
      <c r="E130" s="47">
        <v>10509342</v>
      </c>
      <c r="F130" s="44" t="str">
        <f t="shared" si="12"/>
        <v>N/A</v>
      </c>
      <c r="G130" s="47">
        <v>11325196</v>
      </c>
      <c r="H130" s="44" t="str">
        <f t="shared" si="13"/>
        <v>N/A</v>
      </c>
      <c r="I130" s="12">
        <v>5.5549999999999997</v>
      </c>
      <c r="J130" s="12">
        <v>7.7629999999999999</v>
      </c>
      <c r="K130" s="45" t="s">
        <v>739</v>
      </c>
      <c r="L130" s="9" t="str">
        <f t="shared" si="14"/>
        <v>Yes</v>
      </c>
    </row>
    <row r="131" spans="1:12" x14ac:dyDescent="0.2">
      <c r="A131" s="46" t="s">
        <v>634</v>
      </c>
      <c r="B131" s="35" t="s">
        <v>213</v>
      </c>
      <c r="C131" s="36">
        <v>10552</v>
      </c>
      <c r="D131" s="44" t="str">
        <f t="shared" si="11"/>
        <v>N/A</v>
      </c>
      <c r="E131" s="36">
        <v>10791</v>
      </c>
      <c r="F131" s="44" t="str">
        <f t="shared" si="12"/>
        <v>N/A</v>
      </c>
      <c r="G131" s="36">
        <v>11902</v>
      </c>
      <c r="H131" s="44" t="str">
        <f t="shared" si="13"/>
        <v>N/A</v>
      </c>
      <c r="I131" s="12">
        <v>2.2650000000000001</v>
      </c>
      <c r="J131" s="12">
        <v>10.3</v>
      </c>
      <c r="K131" s="45" t="s">
        <v>739</v>
      </c>
      <c r="L131" s="9" t="str">
        <f t="shared" si="14"/>
        <v>Yes</v>
      </c>
    </row>
    <row r="132" spans="1:12" ht="25.5" x14ac:dyDescent="0.2">
      <c r="A132" s="46" t="s">
        <v>1457</v>
      </c>
      <c r="B132" s="35" t="s">
        <v>213</v>
      </c>
      <c r="C132" s="47">
        <v>943.54245641</v>
      </c>
      <c r="D132" s="44" t="str">
        <f t="shared" si="11"/>
        <v>N/A</v>
      </c>
      <c r="E132" s="47">
        <v>973.89880456000003</v>
      </c>
      <c r="F132" s="44" t="str">
        <f t="shared" si="12"/>
        <v>N/A</v>
      </c>
      <c r="G132" s="47">
        <v>951.53722063999999</v>
      </c>
      <c r="H132" s="44" t="str">
        <f t="shared" si="13"/>
        <v>N/A</v>
      </c>
      <c r="I132" s="12">
        <v>3.2170000000000001</v>
      </c>
      <c r="J132" s="12">
        <v>-2.2999999999999998</v>
      </c>
      <c r="K132" s="45" t="s">
        <v>739</v>
      </c>
      <c r="L132" s="9" t="str">
        <f t="shared" si="14"/>
        <v>Yes</v>
      </c>
    </row>
    <row r="133" spans="1:12" ht="25.5" x14ac:dyDescent="0.2">
      <c r="A133" s="46" t="s">
        <v>635</v>
      </c>
      <c r="B133" s="35" t="s">
        <v>213</v>
      </c>
      <c r="C133" s="47">
        <v>34466040</v>
      </c>
      <c r="D133" s="44" t="str">
        <f t="shared" si="11"/>
        <v>N/A</v>
      </c>
      <c r="E133" s="47">
        <v>36081795</v>
      </c>
      <c r="F133" s="44" t="str">
        <f t="shared" si="12"/>
        <v>N/A</v>
      </c>
      <c r="G133" s="47">
        <v>36179372</v>
      </c>
      <c r="H133" s="44" t="str">
        <f t="shared" si="13"/>
        <v>N/A</v>
      </c>
      <c r="I133" s="12">
        <v>4.6879999999999997</v>
      </c>
      <c r="J133" s="12">
        <v>0.27039999999999997</v>
      </c>
      <c r="K133" s="45" t="s">
        <v>739</v>
      </c>
      <c r="L133" s="9" t="str">
        <f t="shared" si="14"/>
        <v>Yes</v>
      </c>
    </row>
    <row r="134" spans="1:12" x14ac:dyDescent="0.2">
      <c r="A134" s="46" t="s">
        <v>636</v>
      </c>
      <c r="B134" s="35" t="s">
        <v>213</v>
      </c>
      <c r="C134" s="36">
        <v>1883</v>
      </c>
      <c r="D134" s="44" t="str">
        <f t="shared" si="11"/>
        <v>N/A</v>
      </c>
      <c r="E134" s="36">
        <v>1999</v>
      </c>
      <c r="F134" s="44" t="str">
        <f t="shared" si="12"/>
        <v>N/A</v>
      </c>
      <c r="G134" s="36">
        <v>2058</v>
      </c>
      <c r="H134" s="44" t="str">
        <f t="shared" si="13"/>
        <v>N/A</v>
      </c>
      <c r="I134" s="12">
        <v>6.16</v>
      </c>
      <c r="J134" s="12">
        <v>2.9510000000000001</v>
      </c>
      <c r="K134" s="45" t="s">
        <v>739</v>
      </c>
      <c r="L134" s="9" t="str">
        <f t="shared" si="14"/>
        <v>Yes</v>
      </c>
    </row>
    <row r="135" spans="1:12" x14ac:dyDescent="0.2">
      <c r="A135" s="46" t="s">
        <v>1458</v>
      </c>
      <c r="B135" s="35" t="s">
        <v>213</v>
      </c>
      <c r="C135" s="47">
        <v>18303.791821999999</v>
      </c>
      <c r="D135" s="44" t="str">
        <f t="shared" si="11"/>
        <v>N/A</v>
      </c>
      <c r="E135" s="47">
        <v>18049.922460999998</v>
      </c>
      <c r="F135" s="44" t="str">
        <f t="shared" si="12"/>
        <v>N/A</v>
      </c>
      <c r="G135" s="47">
        <v>17579.869776</v>
      </c>
      <c r="H135" s="44" t="str">
        <f t="shared" si="13"/>
        <v>N/A</v>
      </c>
      <c r="I135" s="12">
        <v>-1.39</v>
      </c>
      <c r="J135" s="12">
        <v>-2.6</v>
      </c>
      <c r="K135" s="45" t="s">
        <v>739</v>
      </c>
      <c r="L135" s="9" t="str">
        <f t="shared" si="14"/>
        <v>Yes</v>
      </c>
    </row>
    <row r="136" spans="1:12" ht="25.5" x14ac:dyDescent="0.2">
      <c r="A136" s="46" t="s">
        <v>637</v>
      </c>
      <c r="B136" s="35" t="s">
        <v>213</v>
      </c>
      <c r="C136" s="47">
        <v>1208517</v>
      </c>
      <c r="D136" s="44" t="str">
        <f t="shared" si="11"/>
        <v>N/A</v>
      </c>
      <c r="E136" s="47">
        <v>1196570</v>
      </c>
      <c r="F136" s="44" t="str">
        <f t="shared" si="12"/>
        <v>N/A</v>
      </c>
      <c r="G136" s="47">
        <v>1135868</v>
      </c>
      <c r="H136" s="44" t="str">
        <f t="shared" si="13"/>
        <v>N/A</v>
      </c>
      <c r="I136" s="12">
        <v>-0.98899999999999999</v>
      </c>
      <c r="J136" s="12">
        <v>-5.07</v>
      </c>
      <c r="K136" s="45" t="s">
        <v>739</v>
      </c>
      <c r="L136" s="9" t="str">
        <f>IF(J136="Div by 0", "N/A", IF(OR(J136="N/A",K136="N/A"),"N/A", IF(J136&gt;VALUE(MID(K136,1,2)), "No", IF(J136&lt;-1*VALUE(MID(K136,1,2)), "No", "Yes"))))</f>
        <v>Yes</v>
      </c>
    </row>
    <row r="137" spans="1:12" x14ac:dyDescent="0.2">
      <c r="A137" s="46" t="s">
        <v>638</v>
      </c>
      <c r="B137" s="35" t="s">
        <v>213</v>
      </c>
      <c r="C137" s="36">
        <v>6251</v>
      </c>
      <c r="D137" s="44" t="str">
        <f t="shared" si="11"/>
        <v>N/A</v>
      </c>
      <c r="E137" s="36">
        <v>6233</v>
      </c>
      <c r="F137" s="44" t="str">
        <f t="shared" si="12"/>
        <v>N/A</v>
      </c>
      <c r="G137" s="36">
        <v>6209</v>
      </c>
      <c r="H137" s="44" t="str">
        <f t="shared" si="13"/>
        <v>N/A</v>
      </c>
      <c r="I137" s="12">
        <v>-0.28799999999999998</v>
      </c>
      <c r="J137" s="12">
        <v>-0.38500000000000001</v>
      </c>
      <c r="K137" s="45" t="s">
        <v>739</v>
      </c>
      <c r="L137" s="9" t="str">
        <f t="shared" ref="L137:L141" si="15">IF(J137="Div by 0", "N/A", IF(OR(J137="N/A",K137="N/A"),"N/A", IF(J137&gt;VALUE(MID(K137,1,2)), "No", IF(J137&lt;-1*VALUE(MID(K137,1,2)), "No", "Yes"))))</f>
        <v>Yes</v>
      </c>
    </row>
    <row r="138" spans="1:12" ht="25.5" x14ac:dyDescent="0.2">
      <c r="A138" s="46" t="s">
        <v>1459</v>
      </c>
      <c r="B138" s="35" t="s">
        <v>213</v>
      </c>
      <c r="C138" s="47">
        <v>193.33178691000001</v>
      </c>
      <c r="D138" s="44" t="str">
        <f t="shared" si="11"/>
        <v>N/A</v>
      </c>
      <c r="E138" s="47">
        <v>191.97336756000001</v>
      </c>
      <c r="F138" s="44" t="str">
        <f t="shared" si="12"/>
        <v>N/A</v>
      </c>
      <c r="G138" s="47">
        <v>182.93895957000001</v>
      </c>
      <c r="H138" s="44" t="str">
        <f t="shared" si="13"/>
        <v>N/A</v>
      </c>
      <c r="I138" s="12">
        <v>-0.70299999999999996</v>
      </c>
      <c r="J138" s="12">
        <v>-4.71</v>
      </c>
      <c r="K138" s="45" t="s">
        <v>739</v>
      </c>
      <c r="L138" s="9" t="str">
        <f t="shared" si="15"/>
        <v>Yes</v>
      </c>
    </row>
    <row r="139" spans="1:12" ht="25.5" x14ac:dyDescent="0.2">
      <c r="A139" s="46" t="s">
        <v>639</v>
      </c>
      <c r="B139" s="35" t="s">
        <v>213</v>
      </c>
      <c r="C139" s="47">
        <v>91704114</v>
      </c>
      <c r="D139" s="44" t="str">
        <f t="shared" si="11"/>
        <v>N/A</v>
      </c>
      <c r="E139" s="47">
        <v>90583219</v>
      </c>
      <c r="F139" s="44" t="str">
        <f t="shared" si="12"/>
        <v>N/A</v>
      </c>
      <c r="G139" s="47">
        <v>90179996</v>
      </c>
      <c r="H139" s="44" t="str">
        <f t="shared" si="13"/>
        <v>N/A</v>
      </c>
      <c r="I139" s="12">
        <v>-1.22</v>
      </c>
      <c r="J139" s="12">
        <v>-0.44500000000000001</v>
      </c>
      <c r="K139" s="45" t="s">
        <v>739</v>
      </c>
      <c r="L139" s="9" t="str">
        <f t="shared" si="15"/>
        <v>Yes</v>
      </c>
    </row>
    <row r="140" spans="1:12" x14ac:dyDescent="0.2">
      <c r="A140" s="46" t="s">
        <v>640</v>
      </c>
      <c r="B140" s="35" t="s">
        <v>213</v>
      </c>
      <c r="C140" s="36">
        <v>806</v>
      </c>
      <c r="D140" s="44" t="str">
        <f t="shared" si="11"/>
        <v>N/A</v>
      </c>
      <c r="E140" s="36">
        <v>805</v>
      </c>
      <c r="F140" s="44" t="str">
        <f t="shared" si="12"/>
        <v>N/A</v>
      </c>
      <c r="G140" s="36">
        <v>816</v>
      </c>
      <c r="H140" s="44" t="str">
        <f t="shared" si="13"/>
        <v>N/A</v>
      </c>
      <c r="I140" s="12">
        <v>-0.124</v>
      </c>
      <c r="J140" s="12">
        <v>1.3660000000000001</v>
      </c>
      <c r="K140" s="45" t="s">
        <v>739</v>
      </c>
      <c r="L140" s="9" t="str">
        <f t="shared" si="15"/>
        <v>Yes</v>
      </c>
    </row>
    <row r="141" spans="1:12" ht="25.5" x14ac:dyDescent="0.2">
      <c r="A141" s="46" t="s">
        <v>1460</v>
      </c>
      <c r="B141" s="35" t="s">
        <v>213</v>
      </c>
      <c r="C141" s="47">
        <v>113776.81638</v>
      </c>
      <c r="D141" s="44" t="str">
        <f t="shared" si="11"/>
        <v>N/A</v>
      </c>
      <c r="E141" s="47">
        <v>112525.73789</v>
      </c>
      <c r="F141" s="44" t="str">
        <f t="shared" si="12"/>
        <v>N/A</v>
      </c>
      <c r="G141" s="47">
        <v>110514.70097999999</v>
      </c>
      <c r="H141" s="44" t="str">
        <f t="shared" si="13"/>
        <v>N/A</v>
      </c>
      <c r="I141" s="12">
        <v>-1.1000000000000001</v>
      </c>
      <c r="J141" s="12">
        <v>-1.79</v>
      </c>
      <c r="K141" s="45" t="s">
        <v>739</v>
      </c>
      <c r="L141" s="9" t="str">
        <f t="shared" si="15"/>
        <v>Yes</v>
      </c>
    </row>
    <row r="142" spans="1:12" ht="25.5" x14ac:dyDescent="0.2">
      <c r="A142" s="46" t="s">
        <v>641</v>
      </c>
      <c r="B142" s="35" t="s">
        <v>213</v>
      </c>
      <c r="C142" s="47">
        <v>66332922</v>
      </c>
      <c r="D142" s="44" t="str">
        <f t="shared" si="11"/>
        <v>N/A</v>
      </c>
      <c r="E142" s="47">
        <v>68248569</v>
      </c>
      <c r="F142" s="44" t="str">
        <f t="shared" si="12"/>
        <v>N/A</v>
      </c>
      <c r="G142" s="47">
        <v>69262307</v>
      </c>
      <c r="H142" s="44" t="str">
        <f t="shared" si="13"/>
        <v>N/A</v>
      </c>
      <c r="I142" s="12">
        <v>2.8879999999999999</v>
      </c>
      <c r="J142" s="12">
        <v>1.4850000000000001</v>
      </c>
      <c r="K142" s="45" t="s">
        <v>739</v>
      </c>
      <c r="L142" s="9" t="str">
        <f t="shared" ref="L142:L153" si="16">IF(J142="Div by 0", "N/A", IF(K142="N/A","N/A", IF(J142&gt;VALUE(MID(K142,1,2)), "No", IF(J142&lt;-1*VALUE(MID(K142,1,2)), "No", "Yes"))))</f>
        <v>Yes</v>
      </c>
    </row>
    <row r="143" spans="1:12" ht="25.5" x14ac:dyDescent="0.2">
      <c r="A143" s="46" t="s">
        <v>642</v>
      </c>
      <c r="B143" s="35" t="s">
        <v>213</v>
      </c>
      <c r="C143" s="36">
        <v>36233</v>
      </c>
      <c r="D143" s="44" t="str">
        <f t="shared" si="11"/>
        <v>N/A</v>
      </c>
      <c r="E143" s="36">
        <v>37145</v>
      </c>
      <c r="F143" s="44" t="str">
        <f t="shared" si="12"/>
        <v>N/A</v>
      </c>
      <c r="G143" s="36">
        <v>39013</v>
      </c>
      <c r="H143" s="44" t="str">
        <f t="shared" si="13"/>
        <v>N/A</v>
      </c>
      <c r="I143" s="12">
        <v>2.5169999999999999</v>
      </c>
      <c r="J143" s="12">
        <v>5.0289999999999999</v>
      </c>
      <c r="K143" s="45" t="s">
        <v>739</v>
      </c>
      <c r="L143" s="9" t="str">
        <f t="shared" si="16"/>
        <v>Yes</v>
      </c>
    </row>
    <row r="144" spans="1:12" ht="25.5" x14ac:dyDescent="0.2">
      <c r="A144" s="46" t="s">
        <v>1461</v>
      </c>
      <c r="B144" s="35" t="s">
        <v>213</v>
      </c>
      <c r="C144" s="47">
        <v>1830.7322606</v>
      </c>
      <c r="D144" s="44" t="str">
        <f t="shared" si="11"/>
        <v>N/A</v>
      </c>
      <c r="E144" s="47">
        <v>1837.3554718</v>
      </c>
      <c r="F144" s="44" t="str">
        <f t="shared" si="12"/>
        <v>N/A</v>
      </c>
      <c r="G144" s="47">
        <v>1775.3648015000001</v>
      </c>
      <c r="H144" s="44" t="str">
        <f t="shared" si="13"/>
        <v>N/A</v>
      </c>
      <c r="I144" s="12">
        <v>0.36180000000000001</v>
      </c>
      <c r="J144" s="12">
        <v>-3.37</v>
      </c>
      <c r="K144" s="45" t="s">
        <v>739</v>
      </c>
      <c r="L144" s="9" t="str">
        <f t="shared" si="16"/>
        <v>Yes</v>
      </c>
    </row>
    <row r="145" spans="1:12" ht="25.5" x14ac:dyDescent="0.2">
      <c r="A145" s="46" t="s">
        <v>643</v>
      </c>
      <c r="B145" s="35" t="s">
        <v>213</v>
      </c>
      <c r="C145" s="47">
        <v>293539632</v>
      </c>
      <c r="D145" s="44" t="str">
        <f t="shared" ref="D145:D153" si="17">IF($B145="N/A","N/A",IF(C145&gt;10,"No",IF(C145&lt;-10,"No","Yes")))</f>
        <v>N/A</v>
      </c>
      <c r="E145" s="47">
        <v>307447128</v>
      </c>
      <c r="F145" s="44" t="str">
        <f t="shared" ref="F145:F153" si="18">IF($B145="N/A","N/A",IF(E145&gt;10,"No",IF(E145&lt;-10,"No","Yes")))</f>
        <v>N/A</v>
      </c>
      <c r="G145" s="47">
        <v>322295425</v>
      </c>
      <c r="H145" s="44" t="str">
        <f t="shared" ref="H145:H153" si="19">IF($B145="N/A","N/A",IF(G145&gt;10,"No",IF(G145&lt;-10,"No","Yes")))</f>
        <v>N/A</v>
      </c>
      <c r="I145" s="12">
        <v>4.7380000000000004</v>
      </c>
      <c r="J145" s="12">
        <v>4.83</v>
      </c>
      <c r="K145" s="45" t="s">
        <v>739</v>
      </c>
      <c r="L145" s="9" t="str">
        <f t="shared" si="16"/>
        <v>Yes</v>
      </c>
    </row>
    <row r="146" spans="1:12" x14ac:dyDescent="0.2">
      <c r="A146" s="46" t="s">
        <v>644</v>
      </c>
      <c r="B146" s="35" t="s">
        <v>213</v>
      </c>
      <c r="C146" s="36">
        <v>7461</v>
      </c>
      <c r="D146" s="44" t="str">
        <f t="shared" si="17"/>
        <v>N/A</v>
      </c>
      <c r="E146" s="36">
        <v>7615</v>
      </c>
      <c r="F146" s="44" t="str">
        <f t="shared" si="18"/>
        <v>N/A</v>
      </c>
      <c r="G146" s="36">
        <v>8505</v>
      </c>
      <c r="H146" s="44" t="str">
        <f t="shared" si="19"/>
        <v>N/A</v>
      </c>
      <c r="I146" s="12">
        <v>2.0640000000000001</v>
      </c>
      <c r="J146" s="12">
        <v>11.69</v>
      </c>
      <c r="K146" s="45" t="s">
        <v>739</v>
      </c>
      <c r="L146" s="9" t="str">
        <f t="shared" si="16"/>
        <v>Yes</v>
      </c>
    </row>
    <row r="147" spans="1:12" ht="25.5" x14ac:dyDescent="0.2">
      <c r="A147" s="46" t="s">
        <v>1462</v>
      </c>
      <c r="B147" s="35" t="s">
        <v>213</v>
      </c>
      <c r="C147" s="47">
        <v>39343.202252000003</v>
      </c>
      <c r="D147" s="44" t="str">
        <f t="shared" si="17"/>
        <v>N/A</v>
      </c>
      <c r="E147" s="47">
        <v>40373.884176</v>
      </c>
      <c r="F147" s="44" t="str">
        <f t="shared" si="18"/>
        <v>N/A</v>
      </c>
      <c r="G147" s="47">
        <v>37894.817754000003</v>
      </c>
      <c r="H147" s="44" t="str">
        <f t="shared" si="19"/>
        <v>N/A</v>
      </c>
      <c r="I147" s="12">
        <v>2.62</v>
      </c>
      <c r="J147" s="12">
        <v>-6.14</v>
      </c>
      <c r="K147" s="45" t="s">
        <v>739</v>
      </c>
      <c r="L147" s="9" t="str">
        <f t="shared" si="16"/>
        <v>Yes</v>
      </c>
    </row>
    <row r="148" spans="1:12" ht="25.5" x14ac:dyDescent="0.2">
      <c r="A148" s="46" t="s">
        <v>645</v>
      </c>
      <c r="B148" s="35" t="s">
        <v>213</v>
      </c>
      <c r="C148" s="47">
        <v>60586694</v>
      </c>
      <c r="D148" s="44" t="str">
        <f t="shared" si="17"/>
        <v>N/A</v>
      </c>
      <c r="E148" s="47">
        <v>61761005</v>
      </c>
      <c r="F148" s="44" t="str">
        <f t="shared" si="18"/>
        <v>N/A</v>
      </c>
      <c r="G148" s="47">
        <v>63061756</v>
      </c>
      <c r="H148" s="44" t="str">
        <f t="shared" si="19"/>
        <v>N/A</v>
      </c>
      <c r="I148" s="12">
        <v>1.9379999999999999</v>
      </c>
      <c r="J148" s="12">
        <v>2.1059999999999999</v>
      </c>
      <c r="K148" s="45" t="s">
        <v>739</v>
      </c>
      <c r="L148" s="9" t="str">
        <f t="shared" si="16"/>
        <v>Yes</v>
      </c>
    </row>
    <row r="149" spans="1:12" x14ac:dyDescent="0.2">
      <c r="A149" s="46" t="s">
        <v>646</v>
      </c>
      <c r="B149" s="35" t="s">
        <v>213</v>
      </c>
      <c r="C149" s="36">
        <v>19670</v>
      </c>
      <c r="D149" s="44" t="str">
        <f t="shared" si="17"/>
        <v>N/A</v>
      </c>
      <c r="E149" s="36">
        <v>20027</v>
      </c>
      <c r="F149" s="44" t="str">
        <f t="shared" si="18"/>
        <v>N/A</v>
      </c>
      <c r="G149" s="36">
        <v>21589</v>
      </c>
      <c r="H149" s="44" t="str">
        <f t="shared" si="19"/>
        <v>N/A</v>
      </c>
      <c r="I149" s="12">
        <v>1.8149999999999999</v>
      </c>
      <c r="J149" s="12">
        <v>7.7990000000000004</v>
      </c>
      <c r="K149" s="45" t="s">
        <v>739</v>
      </c>
      <c r="L149" s="9" t="str">
        <f t="shared" si="16"/>
        <v>Yes</v>
      </c>
    </row>
    <row r="150" spans="1:12" ht="25.5" x14ac:dyDescent="0.2">
      <c r="A150" s="46" t="s">
        <v>1463</v>
      </c>
      <c r="B150" s="35" t="s">
        <v>213</v>
      </c>
      <c r="C150" s="47">
        <v>3080.1572953999998</v>
      </c>
      <c r="D150" s="44" t="str">
        <f t="shared" si="17"/>
        <v>N/A</v>
      </c>
      <c r="E150" s="47">
        <v>3083.8870025000001</v>
      </c>
      <c r="F150" s="44" t="str">
        <f t="shared" si="18"/>
        <v>N/A</v>
      </c>
      <c r="G150" s="47">
        <v>2921.0132938000002</v>
      </c>
      <c r="H150" s="44" t="str">
        <f t="shared" si="19"/>
        <v>N/A</v>
      </c>
      <c r="I150" s="12">
        <v>0.1211</v>
      </c>
      <c r="J150" s="12">
        <v>-5.28</v>
      </c>
      <c r="K150" s="45" t="s">
        <v>739</v>
      </c>
      <c r="L150" s="9" t="str">
        <f t="shared" si="16"/>
        <v>Yes</v>
      </c>
    </row>
    <row r="151" spans="1:12" ht="25.5" x14ac:dyDescent="0.2">
      <c r="A151" s="46" t="s">
        <v>647</v>
      </c>
      <c r="B151" s="35" t="s">
        <v>213</v>
      </c>
      <c r="C151" s="47">
        <v>122888097</v>
      </c>
      <c r="D151" s="44" t="str">
        <f t="shared" si="17"/>
        <v>N/A</v>
      </c>
      <c r="E151" s="47">
        <v>135917799</v>
      </c>
      <c r="F151" s="44" t="str">
        <f t="shared" si="18"/>
        <v>N/A</v>
      </c>
      <c r="G151" s="47">
        <v>150557343</v>
      </c>
      <c r="H151" s="44" t="str">
        <f t="shared" si="19"/>
        <v>N/A</v>
      </c>
      <c r="I151" s="12">
        <v>10.6</v>
      </c>
      <c r="J151" s="12">
        <v>10.77</v>
      </c>
      <c r="K151" s="45" t="s">
        <v>739</v>
      </c>
      <c r="L151" s="9" t="str">
        <f t="shared" si="16"/>
        <v>Yes</v>
      </c>
    </row>
    <row r="152" spans="1:12" x14ac:dyDescent="0.2">
      <c r="A152" s="46" t="s">
        <v>648</v>
      </c>
      <c r="B152" s="35" t="s">
        <v>213</v>
      </c>
      <c r="C152" s="36">
        <v>9128</v>
      </c>
      <c r="D152" s="44" t="str">
        <f t="shared" si="17"/>
        <v>N/A</v>
      </c>
      <c r="E152" s="36">
        <v>9462</v>
      </c>
      <c r="F152" s="44" t="str">
        <f t="shared" si="18"/>
        <v>N/A</v>
      </c>
      <c r="G152" s="36">
        <v>9802</v>
      </c>
      <c r="H152" s="44" t="str">
        <f t="shared" si="19"/>
        <v>N/A</v>
      </c>
      <c r="I152" s="12">
        <v>3.6589999999999998</v>
      </c>
      <c r="J152" s="12">
        <v>3.593</v>
      </c>
      <c r="K152" s="45" t="s">
        <v>739</v>
      </c>
      <c r="L152" s="9" t="str">
        <f t="shared" si="16"/>
        <v>Yes</v>
      </c>
    </row>
    <row r="153" spans="1:12" ht="25.5" x14ac:dyDescent="0.2">
      <c r="A153" s="46" t="s">
        <v>1464</v>
      </c>
      <c r="B153" s="35" t="s">
        <v>213</v>
      </c>
      <c r="C153" s="47">
        <v>13462.762599</v>
      </c>
      <c r="D153" s="44" t="str">
        <f t="shared" si="17"/>
        <v>N/A</v>
      </c>
      <c r="E153" s="47">
        <v>14364.595117000001</v>
      </c>
      <c r="F153" s="44" t="str">
        <f t="shared" si="18"/>
        <v>N/A</v>
      </c>
      <c r="G153" s="47">
        <v>15359.859517999999</v>
      </c>
      <c r="H153" s="44" t="str">
        <f t="shared" si="19"/>
        <v>N/A</v>
      </c>
      <c r="I153" s="12">
        <v>6.6989999999999998</v>
      </c>
      <c r="J153" s="12">
        <v>6.9290000000000003</v>
      </c>
      <c r="K153" s="45" t="s">
        <v>739</v>
      </c>
      <c r="L153" s="9" t="str">
        <f t="shared" si="16"/>
        <v>Yes</v>
      </c>
    </row>
    <row r="154" spans="1:12" x14ac:dyDescent="0.2">
      <c r="A154" s="46" t="s">
        <v>1530</v>
      </c>
      <c r="B154" s="35" t="s">
        <v>213</v>
      </c>
      <c r="C154" s="47">
        <v>2818.6792317999998</v>
      </c>
      <c r="D154" s="44" t="str">
        <f t="shared" ref="D154:D173" si="20">IF($B154="N/A","N/A",IF(C154&gt;10,"No",IF(C154&lt;-10,"No","Yes")))</f>
        <v>N/A</v>
      </c>
      <c r="E154" s="47">
        <v>2563.5261096999998</v>
      </c>
      <c r="F154" s="44" t="str">
        <f t="shared" ref="F154:F173" si="21">IF($B154="N/A","N/A",IF(E154&gt;10,"No",IF(E154&lt;-10,"No","Yes")))</f>
        <v>N/A</v>
      </c>
      <c r="G154" s="47">
        <v>2453.9825894999999</v>
      </c>
      <c r="H154" s="44" t="str">
        <f t="shared" ref="H154:H173" si="22">IF($B154="N/A","N/A",IF(G154&gt;10,"No",IF(G154&lt;-10,"No","Yes")))</f>
        <v>N/A</v>
      </c>
      <c r="I154" s="12">
        <v>-9.0500000000000007</v>
      </c>
      <c r="J154" s="12">
        <v>-4.2699999999999996</v>
      </c>
      <c r="K154" s="45" t="s">
        <v>739</v>
      </c>
      <c r="L154" s="9" t="str">
        <f t="shared" ref="L154:L173" si="23">IF(J154="Div by 0", "N/A", IF(K154="N/A","N/A", IF(J154&gt;VALUE(MID(K154,1,2)), "No", IF(J154&lt;-1*VALUE(MID(K154,1,2)), "No", "Yes"))))</f>
        <v>Yes</v>
      </c>
    </row>
    <row r="155" spans="1:12" x14ac:dyDescent="0.2">
      <c r="A155" s="51" t="s">
        <v>1531</v>
      </c>
      <c r="B155" s="35" t="s">
        <v>213</v>
      </c>
      <c r="C155" s="47">
        <v>1291.5181474000001</v>
      </c>
      <c r="D155" s="44" t="str">
        <f t="shared" si="20"/>
        <v>N/A</v>
      </c>
      <c r="E155" s="47">
        <v>1225.016607</v>
      </c>
      <c r="F155" s="44" t="str">
        <f t="shared" si="21"/>
        <v>N/A</v>
      </c>
      <c r="G155" s="47">
        <v>1133.3250372</v>
      </c>
      <c r="H155" s="44" t="str">
        <f t="shared" si="22"/>
        <v>N/A</v>
      </c>
      <c r="I155" s="12">
        <v>-5.15</v>
      </c>
      <c r="J155" s="12">
        <v>-7.48</v>
      </c>
      <c r="K155" s="45" t="s">
        <v>739</v>
      </c>
      <c r="L155" s="9" t="str">
        <f t="shared" si="23"/>
        <v>Yes</v>
      </c>
    </row>
    <row r="156" spans="1:12" ht="25.5" x14ac:dyDescent="0.2">
      <c r="A156" s="51" t="s">
        <v>1532</v>
      </c>
      <c r="B156" s="35" t="s">
        <v>213</v>
      </c>
      <c r="C156" s="47">
        <v>5791.1841574</v>
      </c>
      <c r="D156" s="44" t="str">
        <f t="shared" si="20"/>
        <v>N/A</v>
      </c>
      <c r="E156" s="47">
        <v>5244.2209777999997</v>
      </c>
      <c r="F156" s="44" t="str">
        <f t="shared" si="21"/>
        <v>N/A</v>
      </c>
      <c r="G156" s="47">
        <v>5079.6726058000004</v>
      </c>
      <c r="H156" s="44" t="str">
        <f t="shared" si="22"/>
        <v>N/A</v>
      </c>
      <c r="I156" s="12">
        <v>-9.44</v>
      </c>
      <c r="J156" s="12">
        <v>-3.14</v>
      </c>
      <c r="K156" s="45" t="s">
        <v>739</v>
      </c>
      <c r="L156" s="9" t="str">
        <f t="shared" si="23"/>
        <v>Yes</v>
      </c>
    </row>
    <row r="157" spans="1:12" x14ac:dyDescent="0.2">
      <c r="A157" s="51" t="s">
        <v>1533</v>
      </c>
      <c r="B157" s="35" t="s">
        <v>213</v>
      </c>
      <c r="C157" s="47">
        <v>2396.7673451000001</v>
      </c>
      <c r="D157" s="44" t="str">
        <f t="shared" si="20"/>
        <v>N/A</v>
      </c>
      <c r="E157" s="47">
        <v>2224.3342982999998</v>
      </c>
      <c r="F157" s="44" t="str">
        <f t="shared" si="21"/>
        <v>N/A</v>
      </c>
      <c r="G157" s="47">
        <v>2537.2868945</v>
      </c>
      <c r="H157" s="44" t="str">
        <f t="shared" si="22"/>
        <v>N/A</v>
      </c>
      <c r="I157" s="12">
        <v>-7.19</v>
      </c>
      <c r="J157" s="12">
        <v>14.07</v>
      </c>
      <c r="K157" s="45" t="s">
        <v>739</v>
      </c>
      <c r="L157" s="9" t="str">
        <f t="shared" si="23"/>
        <v>Yes</v>
      </c>
    </row>
    <row r="158" spans="1:12" x14ac:dyDescent="0.2">
      <c r="A158" s="51" t="s">
        <v>1534</v>
      </c>
      <c r="B158" s="35" t="s">
        <v>213</v>
      </c>
      <c r="C158" s="47">
        <v>734.82124306000003</v>
      </c>
      <c r="D158" s="44" t="str">
        <f t="shared" si="20"/>
        <v>N/A</v>
      </c>
      <c r="E158" s="47">
        <v>894.12212091000004</v>
      </c>
      <c r="F158" s="44" t="str">
        <f t="shared" si="21"/>
        <v>N/A</v>
      </c>
      <c r="G158" s="47">
        <v>665.96667620999995</v>
      </c>
      <c r="H158" s="44" t="str">
        <f t="shared" si="22"/>
        <v>N/A</v>
      </c>
      <c r="I158" s="12">
        <v>21.68</v>
      </c>
      <c r="J158" s="12">
        <v>-25.5</v>
      </c>
      <c r="K158" s="45" t="s">
        <v>739</v>
      </c>
      <c r="L158" s="9" t="str">
        <f t="shared" si="23"/>
        <v>Yes</v>
      </c>
    </row>
    <row r="159" spans="1:12" x14ac:dyDescent="0.2">
      <c r="A159" s="46" t="s">
        <v>1535</v>
      </c>
      <c r="B159" s="35" t="s">
        <v>213</v>
      </c>
      <c r="C159" s="47">
        <v>8137.9876511000002</v>
      </c>
      <c r="D159" s="44" t="str">
        <f t="shared" si="20"/>
        <v>N/A</v>
      </c>
      <c r="E159" s="47">
        <v>8389.4101699000003</v>
      </c>
      <c r="F159" s="44" t="str">
        <f t="shared" si="21"/>
        <v>N/A</v>
      </c>
      <c r="G159" s="47">
        <v>8575.6123186000004</v>
      </c>
      <c r="H159" s="44" t="str">
        <f t="shared" si="22"/>
        <v>N/A</v>
      </c>
      <c r="I159" s="12">
        <v>3.089</v>
      </c>
      <c r="J159" s="12">
        <v>2.2189999999999999</v>
      </c>
      <c r="K159" s="45" t="s">
        <v>739</v>
      </c>
      <c r="L159" s="9" t="str">
        <f t="shared" si="23"/>
        <v>Yes</v>
      </c>
    </row>
    <row r="160" spans="1:12" x14ac:dyDescent="0.2">
      <c r="A160" s="51" t="s">
        <v>1536</v>
      </c>
      <c r="B160" s="35" t="s">
        <v>213</v>
      </c>
      <c r="C160" s="47">
        <v>15502.652609999999</v>
      </c>
      <c r="D160" s="44" t="str">
        <f t="shared" si="20"/>
        <v>N/A</v>
      </c>
      <c r="E160" s="47">
        <v>15720.661018999999</v>
      </c>
      <c r="F160" s="44" t="str">
        <f t="shared" si="21"/>
        <v>N/A</v>
      </c>
      <c r="G160" s="47">
        <v>16289.608929</v>
      </c>
      <c r="H160" s="44" t="str">
        <f t="shared" si="22"/>
        <v>N/A</v>
      </c>
      <c r="I160" s="12">
        <v>1.4059999999999999</v>
      </c>
      <c r="J160" s="12">
        <v>3.6190000000000002</v>
      </c>
      <c r="K160" s="45" t="s">
        <v>739</v>
      </c>
      <c r="L160" s="9" t="str">
        <f t="shared" si="23"/>
        <v>Yes</v>
      </c>
    </row>
    <row r="161" spans="1:12" ht="25.5" x14ac:dyDescent="0.2">
      <c r="A161" s="51" t="s">
        <v>1537</v>
      </c>
      <c r="B161" s="35" t="s">
        <v>213</v>
      </c>
      <c r="C161" s="47">
        <v>5620.2236419000001</v>
      </c>
      <c r="D161" s="44" t="str">
        <f t="shared" si="20"/>
        <v>N/A</v>
      </c>
      <c r="E161" s="47">
        <v>5915.7997026000003</v>
      </c>
      <c r="F161" s="44" t="str">
        <f t="shared" si="21"/>
        <v>N/A</v>
      </c>
      <c r="G161" s="47">
        <v>5877.9981974000002</v>
      </c>
      <c r="H161" s="44" t="str">
        <f t="shared" si="22"/>
        <v>N/A</v>
      </c>
      <c r="I161" s="12">
        <v>5.2590000000000003</v>
      </c>
      <c r="J161" s="12">
        <v>-0.63900000000000001</v>
      </c>
      <c r="K161" s="45" t="s">
        <v>739</v>
      </c>
      <c r="L161" s="9" t="str">
        <f t="shared" si="23"/>
        <v>Yes</v>
      </c>
    </row>
    <row r="162" spans="1:12" x14ac:dyDescent="0.2">
      <c r="A162" s="51" t="s">
        <v>1538</v>
      </c>
      <c r="B162" s="35" t="s">
        <v>213</v>
      </c>
      <c r="C162" s="47">
        <v>1803.6639355</v>
      </c>
      <c r="D162" s="44" t="str">
        <f t="shared" si="20"/>
        <v>N/A</v>
      </c>
      <c r="E162" s="47">
        <v>1990.0765094999999</v>
      </c>
      <c r="F162" s="44" t="str">
        <f t="shared" si="21"/>
        <v>N/A</v>
      </c>
      <c r="G162" s="47">
        <v>1938.1741645</v>
      </c>
      <c r="H162" s="44" t="str">
        <f t="shared" si="22"/>
        <v>N/A</v>
      </c>
      <c r="I162" s="12">
        <v>10.34</v>
      </c>
      <c r="J162" s="12">
        <v>-2.61</v>
      </c>
      <c r="K162" s="45" t="s">
        <v>739</v>
      </c>
      <c r="L162" s="9" t="str">
        <f t="shared" si="23"/>
        <v>Yes</v>
      </c>
    </row>
    <row r="163" spans="1:12" x14ac:dyDescent="0.2">
      <c r="A163" s="51" t="s">
        <v>1539</v>
      </c>
      <c r="B163" s="35" t="s">
        <v>213</v>
      </c>
      <c r="C163" s="47">
        <v>4.1356797420999998</v>
      </c>
      <c r="D163" s="44" t="str">
        <f t="shared" si="20"/>
        <v>N/A</v>
      </c>
      <c r="E163" s="47">
        <v>4.2739293894000001</v>
      </c>
      <c r="F163" s="44" t="str">
        <f t="shared" si="21"/>
        <v>N/A</v>
      </c>
      <c r="G163" s="47">
        <v>5.6401030380000003</v>
      </c>
      <c r="H163" s="44" t="str">
        <f t="shared" si="22"/>
        <v>N/A</v>
      </c>
      <c r="I163" s="12">
        <v>3.343</v>
      </c>
      <c r="J163" s="12">
        <v>31.97</v>
      </c>
      <c r="K163" s="45" t="s">
        <v>739</v>
      </c>
      <c r="L163" s="9" t="str">
        <f t="shared" si="23"/>
        <v>No</v>
      </c>
    </row>
    <row r="164" spans="1:12" x14ac:dyDescent="0.2">
      <c r="A164" s="46" t="s">
        <v>1540</v>
      </c>
      <c r="B164" s="35" t="s">
        <v>213</v>
      </c>
      <c r="C164" s="47">
        <v>564.96130934999996</v>
      </c>
      <c r="D164" s="44" t="str">
        <f t="shared" si="20"/>
        <v>N/A</v>
      </c>
      <c r="E164" s="47">
        <v>605.30678071</v>
      </c>
      <c r="F164" s="44" t="str">
        <f t="shared" si="21"/>
        <v>N/A</v>
      </c>
      <c r="G164" s="47">
        <v>593.37556007000001</v>
      </c>
      <c r="H164" s="44" t="str">
        <f t="shared" si="22"/>
        <v>N/A</v>
      </c>
      <c r="I164" s="12">
        <v>7.141</v>
      </c>
      <c r="J164" s="12">
        <v>-1.97</v>
      </c>
      <c r="K164" s="45" t="s">
        <v>739</v>
      </c>
      <c r="L164" s="9" t="str">
        <f t="shared" si="23"/>
        <v>Yes</v>
      </c>
    </row>
    <row r="165" spans="1:12" x14ac:dyDescent="0.2">
      <c r="A165" s="51" t="s">
        <v>1541</v>
      </c>
      <c r="B165" s="35" t="s">
        <v>213</v>
      </c>
      <c r="C165" s="47">
        <v>313.61949786000002</v>
      </c>
      <c r="D165" s="44" t="str">
        <f t="shared" si="20"/>
        <v>N/A</v>
      </c>
      <c r="E165" s="47">
        <v>319.80999775999999</v>
      </c>
      <c r="F165" s="44" t="str">
        <f t="shared" si="21"/>
        <v>N/A</v>
      </c>
      <c r="G165" s="47">
        <v>301.70520833</v>
      </c>
      <c r="H165" s="44" t="str">
        <f t="shared" si="22"/>
        <v>N/A</v>
      </c>
      <c r="I165" s="12">
        <v>1.974</v>
      </c>
      <c r="J165" s="12">
        <v>-5.66</v>
      </c>
      <c r="K165" s="45" t="s">
        <v>739</v>
      </c>
      <c r="L165" s="9" t="str">
        <f t="shared" si="23"/>
        <v>Yes</v>
      </c>
    </row>
    <row r="166" spans="1:12" x14ac:dyDescent="0.2">
      <c r="A166" s="51" t="s">
        <v>1542</v>
      </c>
      <c r="B166" s="35" t="s">
        <v>213</v>
      </c>
      <c r="C166" s="47">
        <v>1019.4326435</v>
      </c>
      <c r="D166" s="44" t="str">
        <f t="shared" si="20"/>
        <v>N/A</v>
      </c>
      <c r="E166" s="47">
        <v>1104.771238</v>
      </c>
      <c r="F166" s="44" t="str">
        <f t="shared" si="21"/>
        <v>N/A</v>
      </c>
      <c r="G166" s="47">
        <v>1065.5835875</v>
      </c>
      <c r="H166" s="44" t="str">
        <f t="shared" si="22"/>
        <v>N/A</v>
      </c>
      <c r="I166" s="12">
        <v>8.3710000000000004</v>
      </c>
      <c r="J166" s="12">
        <v>-3.55</v>
      </c>
      <c r="K166" s="45" t="s">
        <v>739</v>
      </c>
      <c r="L166" s="9" t="str">
        <f t="shared" si="23"/>
        <v>Yes</v>
      </c>
    </row>
    <row r="167" spans="1:12" x14ac:dyDescent="0.2">
      <c r="A167" s="51" t="s">
        <v>1543</v>
      </c>
      <c r="B167" s="35" t="s">
        <v>213</v>
      </c>
      <c r="C167" s="47">
        <v>853.72551869999995</v>
      </c>
      <c r="D167" s="44" t="str">
        <f t="shared" si="20"/>
        <v>N/A</v>
      </c>
      <c r="E167" s="47">
        <v>1055.2171905</v>
      </c>
      <c r="F167" s="44" t="str">
        <f t="shared" si="21"/>
        <v>N/A</v>
      </c>
      <c r="G167" s="47">
        <v>1227.1951183000001</v>
      </c>
      <c r="H167" s="44" t="str">
        <f t="shared" si="22"/>
        <v>N/A</v>
      </c>
      <c r="I167" s="12">
        <v>23.6</v>
      </c>
      <c r="J167" s="12">
        <v>16.3</v>
      </c>
      <c r="K167" s="45" t="s">
        <v>739</v>
      </c>
      <c r="L167" s="9" t="str">
        <f t="shared" si="23"/>
        <v>Yes</v>
      </c>
    </row>
    <row r="168" spans="1:12" x14ac:dyDescent="0.2">
      <c r="A168" s="51" t="s">
        <v>1544</v>
      </c>
      <c r="B168" s="35" t="s">
        <v>213</v>
      </c>
      <c r="C168" s="47">
        <v>49.392217445999997</v>
      </c>
      <c r="D168" s="44" t="str">
        <f t="shared" si="20"/>
        <v>N/A</v>
      </c>
      <c r="E168" s="47">
        <v>56.290782594</v>
      </c>
      <c r="F168" s="44" t="str">
        <f t="shared" si="21"/>
        <v>N/A</v>
      </c>
      <c r="G168" s="47">
        <v>53.959643456000002</v>
      </c>
      <c r="H168" s="44" t="str">
        <f t="shared" si="22"/>
        <v>N/A</v>
      </c>
      <c r="I168" s="12">
        <v>13.97</v>
      </c>
      <c r="J168" s="12">
        <v>-4.1399999999999997</v>
      </c>
      <c r="K168" s="45" t="s">
        <v>739</v>
      </c>
      <c r="L168" s="9" t="str">
        <f t="shared" si="23"/>
        <v>Yes</v>
      </c>
    </row>
    <row r="169" spans="1:12" x14ac:dyDescent="0.2">
      <c r="A169" s="46" t="s">
        <v>1545</v>
      </c>
      <c r="B169" s="35" t="s">
        <v>213</v>
      </c>
      <c r="C169" s="47">
        <v>7817.5803819000002</v>
      </c>
      <c r="D169" s="44" t="str">
        <f t="shared" si="20"/>
        <v>N/A</v>
      </c>
      <c r="E169" s="47">
        <v>8201.9796631000008</v>
      </c>
      <c r="F169" s="44" t="str">
        <f t="shared" si="21"/>
        <v>N/A</v>
      </c>
      <c r="G169" s="47">
        <v>8659.2996794999999</v>
      </c>
      <c r="H169" s="44" t="str">
        <f t="shared" si="22"/>
        <v>N/A</v>
      </c>
      <c r="I169" s="12">
        <v>4.9169999999999998</v>
      </c>
      <c r="J169" s="12">
        <v>5.5759999999999996</v>
      </c>
      <c r="K169" s="45" t="s">
        <v>739</v>
      </c>
      <c r="L169" s="9" t="str">
        <f t="shared" si="23"/>
        <v>Yes</v>
      </c>
    </row>
    <row r="170" spans="1:12" x14ac:dyDescent="0.2">
      <c r="A170" s="51" t="s">
        <v>1546</v>
      </c>
      <c r="B170" s="35" t="s">
        <v>213</v>
      </c>
      <c r="C170" s="47">
        <v>5677.9323262999997</v>
      </c>
      <c r="D170" s="44" t="str">
        <f t="shared" si="20"/>
        <v>N/A</v>
      </c>
      <c r="E170" s="47">
        <v>5861.1506001999996</v>
      </c>
      <c r="F170" s="44" t="str">
        <f t="shared" si="21"/>
        <v>N/A</v>
      </c>
      <c r="G170" s="47">
        <v>6339.6639881000001</v>
      </c>
      <c r="H170" s="44" t="str">
        <f t="shared" si="22"/>
        <v>N/A</v>
      </c>
      <c r="I170" s="12">
        <v>3.2269999999999999</v>
      </c>
      <c r="J170" s="12">
        <v>8.1639999999999997</v>
      </c>
      <c r="K170" s="45" t="s">
        <v>739</v>
      </c>
      <c r="L170" s="9" t="str">
        <f t="shared" si="23"/>
        <v>Yes</v>
      </c>
    </row>
    <row r="171" spans="1:12" x14ac:dyDescent="0.2">
      <c r="A171" s="51" t="s">
        <v>1547</v>
      </c>
      <c r="B171" s="35" t="s">
        <v>213</v>
      </c>
      <c r="C171" s="47">
        <v>15701.736629999999</v>
      </c>
      <c r="D171" s="44" t="str">
        <f t="shared" si="20"/>
        <v>N/A</v>
      </c>
      <c r="E171" s="47">
        <v>17021.351449999998</v>
      </c>
      <c r="F171" s="44" t="str">
        <f t="shared" si="21"/>
        <v>N/A</v>
      </c>
      <c r="G171" s="47">
        <v>17784.533971000001</v>
      </c>
      <c r="H171" s="44" t="str">
        <f t="shared" si="22"/>
        <v>N/A</v>
      </c>
      <c r="I171" s="12">
        <v>8.4039999999999999</v>
      </c>
      <c r="J171" s="12">
        <v>4.484</v>
      </c>
      <c r="K171" s="45" t="s">
        <v>739</v>
      </c>
      <c r="L171" s="9" t="str">
        <f t="shared" si="23"/>
        <v>Yes</v>
      </c>
    </row>
    <row r="172" spans="1:12" x14ac:dyDescent="0.2">
      <c r="A172" s="51" t="s">
        <v>1548</v>
      </c>
      <c r="B172" s="35" t="s">
        <v>213</v>
      </c>
      <c r="C172" s="47">
        <v>2454.4565216999999</v>
      </c>
      <c r="D172" s="44" t="str">
        <f t="shared" si="20"/>
        <v>N/A</v>
      </c>
      <c r="E172" s="47">
        <v>2619.9487869</v>
      </c>
      <c r="F172" s="44" t="str">
        <f t="shared" si="21"/>
        <v>N/A</v>
      </c>
      <c r="G172" s="47">
        <v>2892.1952685000001</v>
      </c>
      <c r="H172" s="44" t="str">
        <f t="shared" si="22"/>
        <v>N/A</v>
      </c>
      <c r="I172" s="12">
        <v>6.7430000000000003</v>
      </c>
      <c r="J172" s="12">
        <v>10.39</v>
      </c>
      <c r="K172" s="45" t="s">
        <v>739</v>
      </c>
      <c r="L172" s="9" t="str">
        <f t="shared" si="23"/>
        <v>Yes</v>
      </c>
    </row>
    <row r="173" spans="1:12" x14ac:dyDescent="0.2">
      <c r="A173" s="51" t="s">
        <v>1549</v>
      </c>
      <c r="B173" s="35" t="s">
        <v>213</v>
      </c>
      <c r="C173" s="47">
        <v>623.42862260000004</v>
      </c>
      <c r="D173" s="44" t="str">
        <f t="shared" si="20"/>
        <v>N/A</v>
      </c>
      <c r="E173" s="47">
        <v>727.09874248999995</v>
      </c>
      <c r="F173" s="44" t="str">
        <f t="shared" si="21"/>
        <v>N/A</v>
      </c>
      <c r="G173" s="47">
        <v>752.58469967999997</v>
      </c>
      <c r="H173" s="44" t="str">
        <f t="shared" si="22"/>
        <v>N/A</v>
      </c>
      <c r="I173" s="12">
        <v>16.63</v>
      </c>
      <c r="J173" s="12">
        <v>3.5049999999999999</v>
      </c>
      <c r="K173" s="45" t="s">
        <v>739</v>
      </c>
      <c r="L173" s="9" t="str">
        <f t="shared" si="23"/>
        <v>Yes</v>
      </c>
    </row>
    <row r="174" spans="1:12" x14ac:dyDescent="0.2">
      <c r="A174" s="46" t="s">
        <v>373</v>
      </c>
      <c r="B174" s="35" t="s">
        <v>213</v>
      </c>
      <c r="C174" s="8">
        <v>19.494986730000001</v>
      </c>
      <c r="D174" s="44" t="str">
        <f t="shared" ref="D174:D203" si="24">IF($B174="N/A","N/A",IF(C174&gt;10,"No",IF(C174&lt;-10,"No","Yes")))</f>
        <v>N/A</v>
      </c>
      <c r="E174" s="8">
        <v>19.156300945000002</v>
      </c>
      <c r="F174" s="44" t="str">
        <f t="shared" ref="F174:F203" si="25">IF($B174="N/A","N/A",IF(E174&gt;10,"No",IF(E174&lt;-10,"No","Yes")))</f>
        <v>N/A</v>
      </c>
      <c r="G174" s="8">
        <v>18.466811073999999</v>
      </c>
      <c r="H174" s="44" t="str">
        <f t="shared" ref="H174:H203" si="26">IF($B174="N/A","N/A",IF(G174&gt;10,"No",IF(G174&lt;-10,"No","Yes")))</f>
        <v>N/A</v>
      </c>
      <c r="I174" s="12">
        <v>-1.74</v>
      </c>
      <c r="J174" s="12">
        <v>-3.6</v>
      </c>
      <c r="K174" s="45" t="s">
        <v>739</v>
      </c>
      <c r="L174" s="9" t="str">
        <f t="shared" ref="L174:L203" si="27">IF(J174="Div by 0", "N/A", IF(K174="N/A","N/A", IF(J174&gt;VALUE(MID(K174,1,2)), "No", IF(J174&lt;-1*VALUE(MID(K174,1,2)), "No", "Yes"))))</f>
        <v>Yes</v>
      </c>
    </row>
    <row r="175" spans="1:12" x14ac:dyDescent="0.2">
      <c r="A175" s="51" t="s">
        <v>483</v>
      </c>
      <c r="B175" s="35" t="s">
        <v>213</v>
      </c>
      <c r="C175" s="8">
        <v>21.334262519999999</v>
      </c>
      <c r="D175" s="44" t="str">
        <f t="shared" si="24"/>
        <v>N/A</v>
      </c>
      <c r="E175" s="8">
        <v>21.186535451000001</v>
      </c>
      <c r="F175" s="44" t="str">
        <f t="shared" si="25"/>
        <v>N/A</v>
      </c>
      <c r="G175" s="8">
        <v>20.412946429000002</v>
      </c>
      <c r="H175" s="44" t="str">
        <f t="shared" si="26"/>
        <v>N/A</v>
      </c>
      <c r="I175" s="12">
        <v>-0.69199999999999995</v>
      </c>
      <c r="J175" s="12">
        <v>-3.65</v>
      </c>
      <c r="K175" s="45" t="s">
        <v>739</v>
      </c>
      <c r="L175" s="9" t="str">
        <f t="shared" si="27"/>
        <v>Yes</v>
      </c>
    </row>
    <row r="176" spans="1:12" x14ac:dyDescent="0.2">
      <c r="A176" s="51" t="s">
        <v>484</v>
      </c>
      <c r="B176" s="35" t="s">
        <v>213</v>
      </c>
      <c r="C176" s="8">
        <v>25.247887135999999</v>
      </c>
      <c r="D176" s="44" t="str">
        <f t="shared" si="24"/>
        <v>N/A</v>
      </c>
      <c r="E176" s="8">
        <v>24.690956409000002</v>
      </c>
      <c r="F176" s="44" t="str">
        <f t="shared" si="25"/>
        <v>N/A</v>
      </c>
      <c r="G176" s="8">
        <v>23.537160287999999</v>
      </c>
      <c r="H176" s="44" t="str">
        <f t="shared" si="26"/>
        <v>N/A</v>
      </c>
      <c r="I176" s="12">
        <v>-2.21</v>
      </c>
      <c r="J176" s="12">
        <v>-4.67</v>
      </c>
      <c r="K176" s="45" t="s">
        <v>739</v>
      </c>
      <c r="L176" s="9" t="str">
        <f t="shared" si="27"/>
        <v>Yes</v>
      </c>
    </row>
    <row r="177" spans="1:12" x14ac:dyDescent="0.2">
      <c r="A177" s="51" t="s">
        <v>485</v>
      </c>
      <c r="B177" s="35" t="s">
        <v>213</v>
      </c>
      <c r="C177" s="8">
        <v>11.53032906</v>
      </c>
      <c r="D177" s="44" t="str">
        <f t="shared" si="24"/>
        <v>N/A</v>
      </c>
      <c r="E177" s="8">
        <v>10.987041632</v>
      </c>
      <c r="F177" s="44" t="str">
        <f t="shared" si="25"/>
        <v>N/A</v>
      </c>
      <c r="G177" s="8">
        <v>11.595944424000001</v>
      </c>
      <c r="H177" s="44" t="str">
        <f t="shared" si="26"/>
        <v>N/A</v>
      </c>
      <c r="I177" s="12">
        <v>-4.71</v>
      </c>
      <c r="J177" s="12">
        <v>5.5419999999999998</v>
      </c>
      <c r="K177" s="45" t="s">
        <v>739</v>
      </c>
      <c r="L177" s="9" t="str">
        <f t="shared" si="27"/>
        <v>Yes</v>
      </c>
    </row>
    <row r="178" spans="1:12" x14ac:dyDescent="0.2">
      <c r="A178" s="51" t="s">
        <v>486</v>
      </c>
      <c r="B178" s="35" t="s">
        <v>213</v>
      </c>
      <c r="C178" s="8">
        <v>8.9065018807000005</v>
      </c>
      <c r="D178" s="44" t="str">
        <f t="shared" si="24"/>
        <v>N/A</v>
      </c>
      <c r="E178" s="8">
        <v>9.2779050171000002</v>
      </c>
      <c r="F178" s="44" t="str">
        <f t="shared" si="25"/>
        <v>N/A</v>
      </c>
      <c r="G178" s="8">
        <v>8.9585803654999996</v>
      </c>
      <c r="H178" s="44" t="str">
        <f t="shared" si="26"/>
        <v>N/A</v>
      </c>
      <c r="I178" s="12">
        <v>4.17</v>
      </c>
      <c r="J178" s="12">
        <v>-3.44</v>
      </c>
      <c r="K178" s="45" t="s">
        <v>739</v>
      </c>
      <c r="L178" s="9" t="str">
        <f t="shared" si="27"/>
        <v>Yes</v>
      </c>
    </row>
    <row r="179" spans="1:12" x14ac:dyDescent="0.2">
      <c r="A179" s="46" t="s">
        <v>1550</v>
      </c>
      <c r="B179" s="35" t="s">
        <v>213</v>
      </c>
      <c r="C179" s="8">
        <v>16.463432615999999</v>
      </c>
      <c r="D179" s="44" t="str">
        <f t="shared" si="24"/>
        <v>N/A</v>
      </c>
      <c r="E179" s="8">
        <v>16.398311709000001</v>
      </c>
      <c r="F179" s="44" t="str">
        <f t="shared" si="25"/>
        <v>N/A</v>
      </c>
      <c r="G179" s="8">
        <v>16.274739621999998</v>
      </c>
      <c r="H179" s="44" t="str">
        <f t="shared" si="26"/>
        <v>N/A</v>
      </c>
      <c r="I179" s="12">
        <v>-0.39600000000000002</v>
      </c>
      <c r="J179" s="12">
        <v>-0.754</v>
      </c>
      <c r="K179" s="45" t="s">
        <v>739</v>
      </c>
      <c r="L179" s="9" t="str">
        <f t="shared" si="27"/>
        <v>Yes</v>
      </c>
    </row>
    <row r="180" spans="1:12" x14ac:dyDescent="0.2">
      <c r="A180" s="51" t="s">
        <v>1551</v>
      </c>
      <c r="B180" s="35" t="s">
        <v>213</v>
      </c>
      <c r="C180" s="8">
        <v>33.435669486000002</v>
      </c>
      <c r="D180" s="44" t="str">
        <f t="shared" si="24"/>
        <v>N/A</v>
      </c>
      <c r="E180" s="8">
        <v>32.731305450000001</v>
      </c>
      <c r="F180" s="44" t="str">
        <f t="shared" si="25"/>
        <v>N/A</v>
      </c>
      <c r="G180" s="8">
        <v>32.557663689999998</v>
      </c>
      <c r="H180" s="44" t="str">
        <f t="shared" si="26"/>
        <v>N/A</v>
      </c>
      <c r="I180" s="12">
        <v>-2.11</v>
      </c>
      <c r="J180" s="12">
        <v>-0.53100000000000003</v>
      </c>
      <c r="K180" s="45" t="s">
        <v>739</v>
      </c>
      <c r="L180" s="9" t="str">
        <f t="shared" si="27"/>
        <v>Yes</v>
      </c>
    </row>
    <row r="181" spans="1:12" x14ac:dyDescent="0.2">
      <c r="A181" s="51" t="s">
        <v>1552</v>
      </c>
      <c r="B181" s="35" t="s">
        <v>213</v>
      </c>
      <c r="C181" s="8">
        <v>9.3653645660000002</v>
      </c>
      <c r="D181" s="44" t="str">
        <f t="shared" si="24"/>
        <v>N/A</v>
      </c>
      <c r="E181" s="8">
        <v>9.5803513337999995</v>
      </c>
      <c r="F181" s="44" t="str">
        <f t="shared" si="25"/>
        <v>N/A</v>
      </c>
      <c r="G181" s="8">
        <v>9.5073026436999992</v>
      </c>
      <c r="H181" s="44" t="str">
        <f t="shared" si="26"/>
        <v>N/A</v>
      </c>
      <c r="I181" s="12">
        <v>2.2959999999999998</v>
      </c>
      <c r="J181" s="12">
        <v>-0.76200000000000001</v>
      </c>
      <c r="K181" s="45" t="s">
        <v>739</v>
      </c>
      <c r="L181" s="9" t="str">
        <f t="shared" si="27"/>
        <v>Yes</v>
      </c>
    </row>
    <row r="182" spans="1:12" x14ac:dyDescent="0.2">
      <c r="A182" s="51" t="s">
        <v>1553</v>
      </c>
      <c r="B182" s="35" t="s">
        <v>213</v>
      </c>
      <c r="C182" s="8">
        <v>2.2730276199000001</v>
      </c>
      <c r="D182" s="44" t="str">
        <f t="shared" si="24"/>
        <v>N/A</v>
      </c>
      <c r="E182" s="8">
        <v>2.247036118</v>
      </c>
      <c r="F182" s="44" t="str">
        <f t="shared" si="25"/>
        <v>N/A</v>
      </c>
      <c r="G182" s="8">
        <v>2.2530980098</v>
      </c>
      <c r="H182" s="44" t="str">
        <f t="shared" si="26"/>
        <v>N/A</v>
      </c>
      <c r="I182" s="12">
        <v>-1.1399999999999999</v>
      </c>
      <c r="J182" s="12">
        <v>0.26979999999999998</v>
      </c>
      <c r="K182" s="45" t="s">
        <v>739</v>
      </c>
      <c r="L182" s="9" t="str">
        <f t="shared" si="27"/>
        <v>Yes</v>
      </c>
    </row>
    <row r="183" spans="1:12" x14ac:dyDescent="0.2">
      <c r="A183" s="51" t="s">
        <v>1554</v>
      </c>
      <c r="B183" s="35" t="s">
        <v>213</v>
      </c>
      <c r="C183" s="8">
        <v>5.8212430599999997E-2</v>
      </c>
      <c r="D183" s="44" t="str">
        <f t="shared" si="24"/>
        <v>N/A</v>
      </c>
      <c r="E183" s="8">
        <v>8.21053541E-2</v>
      </c>
      <c r="F183" s="44" t="str">
        <f t="shared" si="25"/>
        <v>N/A</v>
      </c>
      <c r="G183" s="8">
        <v>8.9953796500000002E-2</v>
      </c>
      <c r="H183" s="44" t="str">
        <f t="shared" si="26"/>
        <v>N/A</v>
      </c>
      <c r="I183" s="12">
        <v>41.04</v>
      </c>
      <c r="J183" s="12">
        <v>9.5589999999999993</v>
      </c>
      <c r="K183" s="45" t="s">
        <v>739</v>
      </c>
      <c r="L183" s="9" t="str">
        <f t="shared" si="27"/>
        <v>Yes</v>
      </c>
    </row>
    <row r="184" spans="1:12" x14ac:dyDescent="0.2">
      <c r="A184" s="46" t="s">
        <v>97</v>
      </c>
      <c r="B184" s="35" t="s">
        <v>213</v>
      </c>
      <c r="C184" s="8">
        <v>32.423326451999998</v>
      </c>
      <c r="D184" s="44" t="str">
        <f t="shared" si="24"/>
        <v>N/A</v>
      </c>
      <c r="E184" s="8">
        <v>32.398371259999998</v>
      </c>
      <c r="F184" s="44" t="str">
        <f t="shared" si="25"/>
        <v>N/A</v>
      </c>
      <c r="G184" s="8">
        <v>31.955283225999999</v>
      </c>
      <c r="H184" s="44" t="str">
        <f t="shared" si="26"/>
        <v>N/A</v>
      </c>
      <c r="I184" s="12">
        <v>-7.6999999999999999E-2</v>
      </c>
      <c r="J184" s="12">
        <v>-1.37</v>
      </c>
      <c r="K184" s="45" t="s">
        <v>739</v>
      </c>
      <c r="L184" s="9" t="str">
        <f t="shared" si="27"/>
        <v>Yes</v>
      </c>
    </row>
    <row r="185" spans="1:12" x14ac:dyDescent="0.2">
      <c r="A185" s="51" t="s">
        <v>487</v>
      </c>
      <c r="B185" s="35" t="s">
        <v>213</v>
      </c>
      <c r="C185" s="8">
        <v>40.675795303000001</v>
      </c>
      <c r="D185" s="44" t="str">
        <f t="shared" si="24"/>
        <v>N/A</v>
      </c>
      <c r="E185" s="8">
        <v>39.359203758</v>
      </c>
      <c r="F185" s="44" t="str">
        <f t="shared" si="25"/>
        <v>N/A</v>
      </c>
      <c r="G185" s="8">
        <v>38.764880951999999</v>
      </c>
      <c r="H185" s="44" t="str">
        <f t="shared" si="26"/>
        <v>N/A</v>
      </c>
      <c r="I185" s="12">
        <v>-3.24</v>
      </c>
      <c r="J185" s="12">
        <v>-1.51</v>
      </c>
      <c r="K185" s="45" t="s">
        <v>739</v>
      </c>
      <c r="L185" s="9" t="str">
        <f t="shared" si="27"/>
        <v>Yes</v>
      </c>
    </row>
    <row r="186" spans="1:12" x14ac:dyDescent="0.2">
      <c r="A186" s="51" t="s">
        <v>488</v>
      </c>
      <c r="B186" s="35" t="s">
        <v>213</v>
      </c>
      <c r="C186" s="8">
        <v>38.193473969000003</v>
      </c>
      <c r="D186" s="44" t="str">
        <f t="shared" si="24"/>
        <v>N/A</v>
      </c>
      <c r="E186" s="8">
        <v>38.767543451999998</v>
      </c>
      <c r="F186" s="44" t="str">
        <f t="shared" si="25"/>
        <v>N/A</v>
      </c>
      <c r="G186" s="8">
        <v>37.828156776</v>
      </c>
      <c r="H186" s="44" t="str">
        <f t="shared" si="26"/>
        <v>N/A</v>
      </c>
      <c r="I186" s="12">
        <v>1.5029999999999999</v>
      </c>
      <c r="J186" s="12">
        <v>-2.42</v>
      </c>
      <c r="K186" s="45" t="s">
        <v>739</v>
      </c>
      <c r="L186" s="9" t="str">
        <f t="shared" si="27"/>
        <v>Yes</v>
      </c>
    </row>
    <row r="187" spans="1:12" x14ac:dyDescent="0.2">
      <c r="A187" s="51" t="s">
        <v>489</v>
      </c>
      <c r="B187" s="35" t="s">
        <v>213</v>
      </c>
      <c r="C187" s="8">
        <v>15.032377428</v>
      </c>
      <c r="D187" s="44" t="str">
        <f t="shared" si="24"/>
        <v>N/A</v>
      </c>
      <c r="E187" s="8">
        <v>16.611524675999998</v>
      </c>
      <c r="F187" s="44" t="str">
        <f t="shared" si="25"/>
        <v>N/A</v>
      </c>
      <c r="G187" s="8">
        <v>17.281261735000001</v>
      </c>
      <c r="H187" s="44" t="str">
        <f t="shared" si="26"/>
        <v>N/A</v>
      </c>
      <c r="I187" s="12">
        <v>10.5</v>
      </c>
      <c r="J187" s="12">
        <v>4.032</v>
      </c>
      <c r="K187" s="45" t="s">
        <v>739</v>
      </c>
      <c r="L187" s="9" t="str">
        <f t="shared" si="27"/>
        <v>Yes</v>
      </c>
    </row>
    <row r="188" spans="1:12" x14ac:dyDescent="0.2">
      <c r="A188" s="51" t="s">
        <v>490</v>
      </c>
      <c r="B188" s="35" t="s">
        <v>213</v>
      </c>
      <c r="C188" s="8">
        <v>12.941071108999999</v>
      </c>
      <c r="D188" s="44" t="str">
        <f t="shared" si="24"/>
        <v>N/A</v>
      </c>
      <c r="E188" s="8">
        <v>14.312259625999999</v>
      </c>
      <c r="F188" s="44" t="str">
        <f t="shared" si="25"/>
        <v>N/A</v>
      </c>
      <c r="G188" s="8">
        <v>14.584781453</v>
      </c>
      <c r="H188" s="44" t="str">
        <f t="shared" si="26"/>
        <v>N/A</v>
      </c>
      <c r="I188" s="12">
        <v>10.6</v>
      </c>
      <c r="J188" s="12">
        <v>1.9039999999999999</v>
      </c>
      <c r="K188" s="45" t="s">
        <v>739</v>
      </c>
      <c r="L188" s="9" t="str">
        <f t="shared" si="27"/>
        <v>Yes</v>
      </c>
    </row>
    <row r="189" spans="1:12" x14ac:dyDescent="0.2">
      <c r="A189" s="46" t="s">
        <v>118</v>
      </c>
      <c r="B189" s="35" t="s">
        <v>213</v>
      </c>
      <c r="C189" s="8">
        <v>68.184901209000003</v>
      </c>
      <c r="D189" s="44" t="str">
        <f t="shared" si="24"/>
        <v>N/A</v>
      </c>
      <c r="E189" s="8">
        <v>67.848023999000006</v>
      </c>
      <c r="F189" s="44" t="str">
        <f t="shared" si="25"/>
        <v>N/A</v>
      </c>
      <c r="G189" s="8">
        <v>68.699741846999999</v>
      </c>
      <c r="H189" s="44" t="str">
        <f t="shared" si="26"/>
        <v>N/A</v>
      </c>
      <c r="I189" s="12">
        <v>-0.49399999999999999</v>
      </c>
      <c r="J189" s="12">
        <v>1.2549999999999999</v>
      </c>
      <c r="K189" s="45" t="s">
        <v>739</v>
      </c>
      <c r="L189" s="9" t="str">
        <f t="shared" si="27"/>
        <v>Yes</v>
      </c>
    </row>
    <row r="190" spans="1:12" x14ac:dyDescent="0.2">
      <c r="A190" s="51" t="s">
        <v>491</v>
      </c>
      <c r="B190" s="35" t="s">
        <v>213</v>
      </c>
      <c r="C190" s="8">
        <v>80.897670125999994</v>
      </c>
      <c r="D190" s="44" t="str">
        <f t="shared" si="24"/>
        <v>N/A</v>
      </c>
      <c r="E190" s="8">
        <v>77.959815105000004</v>
      </c>
      <c r="F190" s="44" t="str">
        <f t="shared" si="25"/>
        <v>N/A</v>
      </c>
      <c r="G190" s="8">
        <v>78.835565475999999</v>
      </c>
      <c r="H190" s="44" t="str">
        <f t="shared" si="26"/>
        <v>N/A</v>
      </c>
      <c r="I190" s="12">
        <v>-3.63</v>
      </c>
      <c r="J190" s="12">
        <v>1.123</v>
      </c>
      <c r="K190" s="45" t="s">
        <v>739</v>
      </c>
      <c r="L190" s="9" t="str">
        <f t="shared" si="27"/>
        <v>Yes</v>
      </c>
    </row>
    <row r="191" spans="1:12" x14ac:dyDescent="0.2">
      <c r="A191" s="51" t="s">
        <v>492</v>
      </c>
      <c r="B191" s="35" t="s">
        <v>213</v>
      </c>
      <c r="C191" s="8">
        <v>83.349970053999996</v>
      </c>
      <c r="D191" s="44" t="str">
        <f t="shared" si="24"/>
        <v>N/A</v>
      </c>
      <c r="E191" s="8">
        <v>85.347151221999994</v>
      </c>
      <c r="F191" s="44" t="str">
        <f t="shared" si="25"/>
        <v>N/A</v>
      </c>
      <c r="G191" s="8">
        <v>85.383157699999998</v>
      </c>
      <c r="H191" s="44" t="str">
        <f t="shared" si="26"/>
        <v>N/A</v>
      </c>
      <c r="I191" s="12">
        <v>2.3959999999999999</v>
      </c>
      <c r="J191" s="12">
        <v>4.2200000000000001E-2</v>
      </c>
      <c r="K191" s="45" t="s">
        <v>739</v>
      </c>
      <c r="L191" s="9" t="str">
        <f t="shared" si="27"/>
        <v>Yes</v>
      </c>
    </row>
    <row r="192" spans="1:12" x14ac:dyDescent="0.2">
      <c r="A192" s="51" t="s">
        <v>493</v>
      </c>
      <c r="B192" s="35" t="s">
        <v>213</v>
      </c>
      <c r="C192" s="8">
        <v>32.469935245000002</v>
      </c>
      <c r="D192" s="44" t="str">
        <f t="shared" si="24"/>
        <v>N/A</v>
      </c>
      <c r="E192" s="8">
        <v>33.347118831000003</v>
      </c>
      <c r="F192" s="44" t="str">
        <f t="shared" si="25"/>
        <v>N/A</v>
      </c>
      <c r="G192" s="8">
        <v>35.208411566000002</v>
      </c>
      <c r="H192" s="44" t="str">
        <f t="shared" si="26"/>
        <v>N/A</v>
      </c>
      <c r="I192" s="12">
        <v>2.702</v>
      </c>
      <c r="J192" s="12">
        <v>5.5819999999999999</v>
      </c>
      <c r="K192" s="45" t="s">
        <v>739</v>
      </c>
      <c r="L192" s="9" t="str">
        <f t="shared" si="27"/>
        <v>Yes</v>
      </c>
    </row>
    <row r="193" spans="1:12" x14ac:dyDescent="0.2">
      <c r="A193" s="51" t="s">
        <v>494</v>
      </c>
      <c r="B193" s="35" t="s">
        <v>213</v>
      </c>
      <c r="C193" s="8">
        <v>31.551137381</v>
      </c>
      <c r="D193" s="44" t="str">
        <f t="shared" si="24"/>
        <v>N/A</v>
      </c>
      <c r="E193" s="8">
        <v>33.490341817999997</v>
      </c>
      <c r="F193" s="44" t="str">
        <f t="shared" si="25"/>
        <v>N/A</v>
      </c>
      <c r="G193" s="8">
        <v>35.135135134999999</v>
      </c>
      <c r="H193" s="44" t="str">
        <f t="shared" si="26"/>
        <v>N/A</v>
      </c>
      <c r="I193" s="12">
        <v>6.1459999999999999</v>
      </c>
      <c r="J193" s="12">
        <v>4.9109999999999996</v>
      </c>
      <c r="K193" s="45" t="s">
        <v>739</v>
      </c>
      <c r="L193" s="9" t="str">
        <f t="shared" si="27"/>
        <v>Yes</v>
      </c>
    </row>
    <row r="194" spans="1:12" x14ac:dyDescent="0.2">
      <c r="A194" s="46" t="s">
        <v>1555</v>
      </c>
      <c r="B194" s="35" t="s">
        <v>213</v>
      </c>
      <c r="C194" s="36">
        <v>5.5680898536000001</v>
      </c>
      <c r="D194" s="44" t="str">
        <f t="shared" si="24"/>
        <v>N/A</v>
      </c>
      <c r="E194" s="36">
        <v>4.8024792103999996</v>
      </c>
      <c r="F194" s="44" t="str">
        <f t="shared" si="25"/>
        <v>N/A</v>
      </c>
      <c r="G194" s="36">
        <v>4.3189121876999996</v>
      </c>
      <c r="H194" s="44" t="str">
        <f t="shared" si="26"/>
        <v>N/A</v>
      </c>
      <c r="I194" s="12">
        <v>-13.7</v>
      </c>
      <c r="J194" s="12">
        <v>-10.1</v>
      </c>
      <c r="K194" s="45" t="s">
        <v>739</v>
      </c>
      <c r="L194" s="9" t="str">
        <f t="shared" si="27"/>
        <v>Yes</v>
      </c>
    </row>
    <row r="195" spans="1:12" x14ac:dyDescent="0.2">
      <c r="A195" s="51" t="s">
        <v>1556</v>
      </c>
      <c r="B195" s="35" t="s">
        <v>213</v>
      </c>
      <c r="C195" s="36">
        <v>2.1600600335000002</v>
      </c>
      <c r="D195" s="44" t="str">
        <f t="shared" si="24"/>
        <v>N/A</v>
      </c>
      <c r="E195" s="36">
        <v>1.7577197149999999</v>
      </c>
      <c r="F195" s="44" t="str">
        <f t="shared" si="25"/>
        <v>N/A</v>
      </c>
      <c r="G195" s="36">
        <v>1.5858392563999999</v>
      </c>
      <c r="H195" s="44" t="str">
        <f t="shared" si="26"/>
        <v>N/A</v>
      </c>
      <c r="I195" s="12">
        <v>-18.600000000000001</v>
      </c>
      <c r="J195" s="12">
        <v>-9.7799999999999994</v>
      </c>
      <c r="K195" s="45" t="s">
        <v>739</v>
      </c>
      <c r="L195" s="9" t="str">
        <f t="shared" si="27"/>
        <v>Yes</v>
      </c>
    </row>
    <row r="196" spans="1:12" x14ac:dyDescent="0.2">
      <c r="A196" s="51" t="s">
        <v>1557</v>
      </c>
      <c r="B196" s="35" t="s">
        <v>213</v>
      </c>
      <c r="C196" s="36">
        <v>8.9732911615000006</v>
      </c>
      <c r="D196" s="44" t="str">
        <f t="shared" si="24"/>
        <v>N/A</v>
      </c>
      <c r="E196" s="36">
        <v>7.8639186900000002</v>
      </c>
      <c r="F196" s="44" t="str">
        <f t="shared" si="25"/>
        <v>N/A</v>
      </c>
      <c r="G196" s="36">
        <v>7.0847324496999997</v>
      </c>
      <c r="H196" s="44" t="str">
        <f t="shared" si="26"/>
        <v>N/A</v>
      </c>
      <c r="I196" s="12">
        <v>-12.4</v>
      </c>
      <c r="J196" s="12">
        <v>-9.91</v>
      </c>
      <c r="K196" s="45" t="s">
        <v>739</v>
      </c>
      <c r="L196" s="9" t="str">
        <f t="shared" si="27"/>
        <v>Yes</v>
      </c>
    </row>
    <row r="197" spans="1:12" x14ac:dyDescent="0.2">
      <c r="A197" s="51" t="s">
        <v>1558</v>
      </c>
      <c r="B197" s="35" t="s">
        <v>213</v>
      </c>
      <c r="C197" s="36">
        <v>8.3478510029000006</v>
      </c>
      <c r="D197" s="44" t="str">
        <f t="shared" si="24"/>
        <v>N/A</v>
      </c>
      <c r="E197" s="36">
        <v>8.6028858217999993</v>
      </c>
      <c r="F197" s="44" t="str">
        <f t="shared" si="25"/>
        <v>N/A</v>
      </c>
      <c r="G197" s="36">
        <v>8.1463730569999999</v>
      </c>
      <c r="H197" s="44" t="str">
        <f t="shared" si="26"/>
        <v>N/A</v>
      </c>
      <c r="I197" s="12">
        <v>3.0550000000000002</v>
      </c>
      <c r="J197" s="12">
        <v>-5.31</v>
      </c>
      <c r="K197" s="45" t="s">
        <v>739</v>
      </c>
      <c r="L197" s="9" t="str">
        <f t="shared" si="27"/>
        <v>Yes</v>
      </c>
    </row>
    <row r="198" spans="1:12" x14ac:dyDescent="0.2">
      <c r="A198" s="51" t="s">
        <v>1559</v>
      </c>
      <c r="B198" s="35" t="s">
        <v>213</v>
      </c>
      <c r="C198" s="36">
        <v>3.0512820512999999</v>
      </c>
      <c r="D198" s="44" t="str">
        <f t="shared" si="24"/>
        <v>N/A</v>
      </c>
      <c r="E198" s="36">
        <v>2.9492314857999999</v>
      </c>
      <c r="F198" s="44" t="str">
        <f t="shared" si="25"/>
        <v>N/A</v>
      </c>
      <c r="G198" s="36">
        <v>2.4536741214000002</v>
      </c>
      <c r="H198" s="44" t="str">
        <f t="shared" si="26"/>
        <v>N/A</v>
      </c>
      <c r="I198" s="12">
        <v>-3.34</v>
      </c>
      <c r="J198" s="12">
        <v>-16.8</v>
      </c>
      <c r="K198" s="45" t="s">
        <v>739</v>
      </c>
      <c r="L198" s="9" t="str">
        <f t="shared" si="27"/>
        <v>Yes</v>
      </c>
    </row>
    <row r="199" spans="1:12" x14ac:dyDescent="0.2">
      <c r="A199" s="46" t="s">
        <v>1560</v>
      </c>
      <c r="B199" s="35" t="s">
        <v>213</v>
      </c>
      <c r="C199" s="36">
        <v>253.95759258000001</v>
      </c>
      <c r="D199" s="44" t="str">
        <f t="shared" si="24"/>
        <v>N/A</v>
      </c>
      <c r="E199" s="36">
        <v>252.56684371</v>
      </c>
      <c r="F199" s="44" t="str">
        <f t="shared" si="25"/>
        <v>N/A</v>
      </c>
      <c r="G199" s="36">
        <v>252.37148457000001</v>
      </c>
      <c r="H199" s="44" t="str">
        <f t="shared" si="26"/>
        <v>N/A</v>
      </c>
      <c r="I199" s="12">
        <v>-0.54800000000000004</v>
      </c>
      <c r="J199" s="12">
        <v>-7.6999999999999999E-2</v>
      </c>
      <c r="K199" s="45" t="s">
        <v>739</v>
      </c>
      <c r="L199" s="9" t="str">
        <f t="shared" si="27"/>
        <v>Yes</v>
      </c>
    </row>
    <row r="200" spans="1:12" x14ac:dyDescent="0.2">
      <c r="A200" s="51" t="s">
        <v>1561</v>
      </c>
      <c r="B200" s="35" t="s">
        <v>213</v>
      </c>
      <c r="C200" s="36">
        <v>254.99966201000001</v>
      </c>
      <c r="D200" s="44" t="str">
        <f t="shared" si="24"/>
        <v>N/A</v>
      </c>
      <c r="E200" s="36">
        <v>252.45236603999999</v>
      </c>
      <c r="F200" s="44" t="str">
        <f t="shared" si="25"/>
        <v>N/A</v>
      </c>
      <c r="G200" s="36">
        <v>253.88601954000001</v>
      </c>
      <c r="H200" s="44" t="str">
        <f t="shared" si="26"/>
        <v>N/A</v>
      </c>
      <c r="I200" s="12">
        <v>-0.999</v>
      </c>
      <c r="J200" s="12">
        <v>0.56789999999999996</v>
      </c>
      <c r="K200" s="45" t="s">
        <v>739</v>
      </c>
      <c r="L200" s="9" t="str">
        <f t="shared" si="27"/>
        <v>Yes</v>
      </c>
    </row>
    <row r="201" spans="1:12" x14ac:dyDescent="0.2">
      <c r="A201" s="51" t="s">
        <v>1562</v>
      </c>
      <c r="B201" s="35" t="s">
        <v>213</v>
      </c>
      <c r="C201" s="36">
        <v>255.52605399999999</v>
      </c>
      <c r="D201" s="44" t="str">
        <f t="shared" si="24"/>
        <v>N/A</v>
      </c>
      <c r="E201" s="36">
        <v>257.18942518</v>
      </c>
      <c r="F201" s="44" t="str">
        <f t="shared" si="25"/>
        <v>N/A</v>
      </c>
      <c r="G201" s="36">
        <v>250.17306757</v>
      </c>
      <c r="H201" s="44" t="str">
        <f t="shared" si="26"/>
        <v>N/A</v>
      </c>
      <c r="I201" s="12">
        <v>0.65100000000000002</v>
      </c>
      <c r="J201" s="12">
        <v>-2.73</v>
      </c>
      <c r="K201" s="45" t="s">
        <v>739</v>
      </c>
      <c r="L201" s="9" t="str">
        <f t="shared" si="27"/>
        <v>Yes</v>
      </c>
    </row>
    <row r="202" spans="1:12" x14ac:dyDescent="0.2">
      <c r="A202" s="51" t="s">
        <v>1563</v>
      </c>
      <c r="B202" s="35" t="s">
        <v>213</v>
      </c>
      <c r="C202" s="36">
        <v>189.06104651000001</v>
      </c>
      <c r="D202" s="44" t="str">
        <f t="shared" si="24"/>
        <v>N/A</v>
      </c>
      <c r="E202" s="36">
        <v>213.39877301000001</v>
      </c>
      <c r="F202" s="44" t="str">
        <f t="shared" si="25"/>
        <v>N/A</v>
      </c>
      <c r="G202" s="36">
        <v>210.57666667000001</v>
      </c>
      <c r="H202" s="44" t="str">
        <f t="shared" si="26"/>
        <v>N/A</v>
      </c>
      <c r="I202" s="12">
        <v>12.87</v>
      </c>
      <c r="J202" s="12">
        <v>-1.32</v>
      </c>
      <c r="K202" s="45" t="s">
        <v>739</v>
      </c>
      <c r="L202" s="9" t="str">
        <f t="shared" si="27"/>
        <v>Yes</v>
      </c>
    </row>
    <row r="203" spans="1:12" x14ac:dyDescent="0.2">
      <c r="A203" s="51" t="s">
        <v>1564</v>
      </c>
      <c r="B203" s="35" t="s">
        <v>213</v>
      </c>
      <c r="C203" s="36">
        <v>38.846153846</v>
      </c>
      <c r="D203" s="44" t="str">
        <f t="shared" si="24"/>
        <v>N/A</v>
      </c>
      <c r="E203" s="36">
        <v>27.315789473999999</v>
      </c>
      <c r="F203" s="44" t="str">
        <f t="shared" si="25"/>
        <v>N/A</v>
      </c>
      <c r="G203" s="36">
        <v>28.454545455000002</v>
      </c>
      <c r="H203" s="44" t="str">
        <f t="shared" si="26"/>
        <v>N/A</v>
      </c>
      <c r="I203" s="12">
        <v>-29.7</v>
      </c>
      <c r="J203" s="12">
        <v>4.1689999999999996</v>
      </c>
      <c r="K203" s="45" t="s">
        <v>739</v>
      </c>
      <c r="L203" s="9" t="str">
        <f t="shared" si="27"/>
        <v>Yes</v>
      </c>
    </row>
    <row r="204" spans="1:12" x14ac:dyDescent="0.2">
      <c r="A204" s="46" t="s">
        <v>127</v>
      </c>
      <c r="B204" s="35" t="s">
        <v>213</v>
      </c>
      <c r="C204" s="36">
        <v>13</v>
      </c>
      <c r="D204" s="44" t="str">
        <f t="shared" ref="D204:D214" si="28">IF($B204="N/A","N/A",IF(C204&gt;10,"No",IF(C204&lt;-10,"No","Yes")))</f>
        <v>N/A</v>
      </c>
      <c r="E204" s="36">
        <v>11</v>
      </c>
      <c r="F204" s="44" t="str">
        <f t="shared" ref="F204:F214" si="29">IF($B204="N/A","N/A",IF(E204&gt;10,"No",IF(E204&lt;-10,"No","Yes")))</f>
        <v>N/A</v>
      </c>
      <c r="G204" s="36">
        <v>18</v>
      </c>
      <c r="H204" s="44" t="str">
        <f t="shared" ref="H204:H214" si="30">IF($B204="N/A","N/A",IF(G204&gt;10,"No",IF(G204&lt;-10,"No","Yes")))</f>
        <v>N/A</v>
      </c>
      <c r="I204" s="12">
        <v>-30.8</v>
      </c>
      <c r="J204" s="12">
        <v>100</v>
      </c>
      <c r="K204" s="14" t="s">
        <v>213</v>
      </c>
      <c r="L204" s="9" t="str">
        <f t="shared" ref="L204:L214" si="31">IF(J204="Div by 0", "N/A", IF(K204="N/A","N/A", IF(J204&gt;VALUE(MID(K204,1,2)), "No", IF(J204&lt;-1*VALUE(MID(K204,1,2)), "No", "Yes"))))</f>
        <v>N/A</v>
      </c>
    </row>
    <row r="205" spans="1:12" x14ac:dyDescent="0.2">
      <c r="A205" s="46" t="s">
        <v>128</v>
      </c>
      <c r="B205" s="35" t="s">
        <v>213</v>
      </c>
      <c r="C205" s="36">
        <v>76</v>
      </c>
      <c r="D205" s="44" t="str">
        <f t="shared" si="28"/>
        <v>N/A</v>
      </c>
      <c r="E205" s="36">
        <v>73</v>
      </c>
      <c r="F205" s="44" t="str">
        <f t="shared" si="29"/>
        <v>N/A</v>
      </c>
      <c r="G205" s="36">
        <v>75</v>
      </c>
      <c r="H205" s="44" t="str">
        <f t="shared" si="30"/>
        <v>N/A</v>
      </c>
      <c r="I205" s="12">
        <v>-3.95</v>
      </c>
      <c r="J205" s="12">
        <v>2.74</v>
      </c>
      <c r="K205" s="14" t="s">
        <v>213</v>
      </c>
      <c r="L205" s="9" t="str">
        <f t="shared" si="31"/>
        <v>N/A</v>
      </c>
    </row>
    <row r="206" spans="1:12" ht="25.5" x14ac:dyDescent="0.2">
      <c r="A206" s="46" t="s">
        <v>1612</v>
      </c>
      <c r="B206" s="35" t="s">
        <v>213</v>
      </c>
      <c r="C206" s="36">
        <v>50</v>
      </c>
      <c r="D206" s="44" t="str">
        <f t="shared" si="28"/>
        <v>N/A</v>
      </c>
      <c r="E206" s="36">
        <v>43</v>
      </c>
      <c r="F206" s="44" t="str">
        <f t="shared" si="29"/>
        <v>N/A</v>
      </c>
      <c r="G206" s="36">
        <v>46</v>
      </c>
      <c r="H206" s="44" t="str">
        <f t="shared" si="30"/>
        <v>N/A</v>
      </c>
      <c r="I206" s="12">
        <v>-14</v>
      </c>
      <c r="J206" s="12">
        <v>6.9770000000000003</v>
      </c>
      <c r="K206" s="14" t="s">
        <v>213</v>
      </c>
      <c r="L206" s="9" t="str">
        <f t="shared" si="31"/>
        <v>N/A</v>
      </c>
    </row>
    <row r="207" spans="1:12" ht="25.5" x14ac:dyDescent="0.2">
      <c r="A207" s="46" t="s">
        <v>1565</v>
      </c>
      <c r="B207" s="35" t="s">
        <v>213</v>
      </c>
      <c r="C207" s="36">
        <v>139</v>
      </c>
      <c r="D207" s="44" t="str">
        <f t="shared" si="28"/>
        <v>N/A</v>
      </c>
      <c r="E207" s="36">
        <v>119</v>
      </c>
      <c r="F207" s="44" t="str">
        <f t="shared" si="29"/>
        <v>N/A</v>
      </c>
      <c r="G207" s="36">
        <v>123</v>
      </c>
      <c r="H207" s="44" t="str">
        <f t="shared" si="30"/>
        <v>N/A</v>
      </c>
      <c r="I207" s="12">
        <v>-14.4</v>
      </c>
      <c r="J207" s="12">
        <v>3.3610000000000002</v>
      </c>
      <c r="K207" s="14" t="s">
        <v>213</v>
      </c>
      <c r="L207" s="9" t="str">
        <f t="shared" si="31"/>
        <v>N/A</v>
      </c>
    </row>
    <row r="208" spans="1:12" x14ac:dyDescent="0.2">
      <c r="A208" s="46" t="s">
        <v>1613</v>
      </c>
      <c r="B208" s="35" t="s">
        <v>213</v>
      </c>
      <c r="C208" s="36">
        <v>25</v>
      </c>
      <c r="D208" s="44" t="str">
        <f t="shared" si="28"/>
        <v>N/A</v>
      </c>
      <c r="E208" s="36">
        <v>27</v>
      </c>
      <c r="F208" s="44" t="str">
        <f t="shared" si="29"/>
        <v>N/A</v>
      </c>
      <c r="G208" s="36">
        <v>36</v>
      </c>
      <c r="H208" s="44" t="str">
        <f t="shared" si="30"/>
        <v>N/A</v>
      </c>
      <c r="I208" s="12">
        <v>8</v>
      </c>
      <c r="J208" s="12">
        <v>33.33</v>
      </c>
      <c r="K208" s="14" t="s">
        <v>213</v>
      </c>
      <c r="L208" s="9" t="str">
        <f t="shared" si="31"/>
        <v>N/A</v>
      </c>
    </row>
    <row r="209" spans="1:12" x14ac:dyDescent="0.2">
      <c r="A209" s="46" t="s">
        <v>1614</v>
      </c>
      <c r="B209" s="35" t="s">
        <v>213</v>
      </c>
      <c r="C209" s="36">
        <v>240</v>
      </c>
      <c r="D209" s="44" t="str">
        <f t="shared" si="28"/>
        <v>N/A</v>
      </c>
      <c r="E209" s="36">
        <v>272</v>
      </c>
      <c r="F209" s="44" t="str">
        <f t="shared" si="29"/>
        <v>N/A</v>
      </c>
      <c r="G209" s="36">
        <v>266</v>
      </c>
      <c r="H209" s="44" t="str">
        <f t="shared" si="30"/>
        <v>N/A</v>
      </c>
      <c r="I209" s="12">
        <v>13.33</v>
      </c>
      <c r="J209" s="12">
        <v>-2.21</v>
      </c>
      <c r="K209" s="14" t="s">
        <v>213</v>
      </c>
      <c r="L209" s="9" t="str">
        <f t="shared" si="31"/>
        <v>N/A</v>
      </c>
    </row>
    <row r="210" spans="1:12" x14ac:dyDescent="0.2">
      <c r="A210" s="46" t="s">
        <v>125</v>
      </c>
      <c r="B210" s="35" t="s">
        <v>213</v>
      </c>
      <c r="C210" s="47">
        <v>2364199</v>
      </c>
      <c r="D210" s="44" t="str">
        <f t="shared" si="28"/>
        <v>N/A</v>
      </c>
      <c r="E210" s="47">
        <v>1262611</v>
      </c>
      <c r="F210" s="44" t="str">
        <f t="shared" si="29"/>
        <v>N/A</v>
      </c>
      <c r="G210" s="47">
        <v>2025122</v>
      </c>
      <c r="H210" s="44" t="str">
        <f t="shared" si="30"/>
        <v>N/A</v>
      </c>
      <c r="I210" s="12">
        <v>-46.6</v>
      </c>
      <c r="J210" s="12">
        <v>60.39</v>
      </c>
      <c r="K210" s="14" t="s">
        <v>213</v>
      </c>
      <c r="L210" s="9" t="str">
        <f t="shared" si="31"/>
        <v>N/A</v>
      </c>
    </row>
    <row r="211" spans="1:12" x14ac:dyDescent="0.2">
      <c r="A211" s="46" t="s">
        <v>1615</v>
      </c>
      <c r="B211" s="35" t="s">
        <v>213</v>
      </c>
      <c r="C211" s="47">
        <v>2166363</v>
      </c>
      <c r="D211" s="44" t="str">
        <f t="shared" si="28"/>
        <v>N/A</v>
      </c>
      <c r="E211" s="47">
        <v>1241855</v>
      </c>
      <c r="F211" s="44" t="str">
        <f t="shared" si="29"/>
        <v>N/A</v>
      </c>
      <c r="G211" s="47">
        <v>1940958</v>
      </c>
      <c r="H211" s="44" t="str">
        <f t="shared" si="30"/>
        <v>N/A</v>
      </c>
      <c r="I211" s="12">
        <v>-42.7</v>
      </c>
      <c r="J211" s="12">
        <v>56.3</v>
      </c>
      <c r="K211" s="14" t="s">
        <v>213</v>
      </c>
      <c r="L211" s="9" t="str">
        <f t="shared" si="31"/>
        <v>N/A</v>
      </c>
    </row>
    <row r="212" spans="1:12" x14ac:dyDescent="0.2">
      <c r="A212" s="46" t="s">
        <v>1566</v>
      </c>
      <c r="B212" s="35" t="s">
        <v>213</v>
      </c>
      <c r="C212" s="47">
        <v>459570</v>
      </c>
      <c r="D212" s="44" t="str">
        <f t="shared" si="28"/>
        <v>N/A</v>
      </c>
      <c r="E212" s="47">
        <v>297775</v>
      </c>
      <c r="F212" s="44" t="str">
        <f t="shared" si="29"/>
        <v>N/A</v>
      </c>
      <c r="G212" s="47">
        <v>304561</v>
      </c>
      <c r="H212" s="44" t="str">
        <f t="shared" si="30"/>
        <v>N/A</v>
      </c>
      <c r="I212" s="12">
        <v>-35.200000000000003</v>
      </c>
      <c r="J212" s="12">
        <v>2.2789999999999999</v>
      </c>
      <c r="K212" s="14" t="s">
        <v>213</v>
      </c>
      <c r="L212" s="9" t="str">
        <f t="shared" si="31"/>
        <v>N/A</v>
      </c>
    </row>
    <row r="213" spans="1:12" x14ac:dyDescent="0.2">
      <c r="A213" s="46" t="s">
        <v>1616</v>
      </c>
      <c r="B213" s="35" t="s">
        <v>213</v>
      </c>
      <c r="C213" s="47">
        <v>605393</v>
      </c>
      <c r="D213" s="44" t="str">
        <f t="shared" si="28"/>
        <v>N/A</v>
      </c>
      <c r="E213" s="47">
        <v>755223</v>
      </c>
      <c r="F213" s="44" t="str">
        <f t="shared" si="29"/>
        <v>N/A</v>
      </c>
      <c r="G213" s="47">
        <v>687829</v>
      </c>
      <c r="H213" s="44" t="str">
        <f t="shared" si="30"/>
        <v>N/A</v>
      </c>
      <c r="I213" s="12">
        <v>24.75</v>
      </c>
      <c r="J213" s="12">
        <v>-8.92</v>
      </c>
      <c r="K213" s="14" t="s">
        <v>213</v>
      </c>
      <c r="L213" s="9" t="str">
        <f t="shared" si="31"/>
        <v>N/A</v>
      </c>
    </row>
    <row r="214" spans="1:12" x14ac:dyDescent="0.2">
      <c r="A214" s="51" t="s">
        <v>1617</v>
      </c>
      <c r="B214" s="35" t="s">
        <v>213</v>
      </c>
      <c r="C214" s="47">
        <v>464968</v>
      </c>
      <c r="D214" s="44" t="str">
        <f t="shared" si="28"/>
        <v>N/A</v>
      </c>
      <c r="E214" s="47">
        <v>531202</v>
      </c>
      <c r="F214" s="44" t="str">
        <f t="shared" si="29"/>
        <v>N/A</v>
      </c>
      <c r="G214" s="47">
        <v>523179</v>
      </c>
      <c r="H214" s="44" t="str">
        <f t="shared" si="30"/>
        <v>N/A</v>
      </c>
      <c r="I214" s="12">
        <v>14.24</v>
      </c>
      <c r="J214" s="12">
        <v>-1.51</v>
      </c>
      <c r="K214" s="14" t="s">
        <v>213</v>
      </c>
      <c r="L214" s="9" t="str">
        <f t="shared" si="31"/>
        <v>N/A</v>
      </c>
    </row>
    <row r="215" spans="1:12" ht="25.5" x14ac:dyDescent="0.2">
      <c r="A215" s="46" t="s">
        <v>1380</v>
      </c>
      <c r="B215" s="35" t="s">
        <v>213</v>
      </c>
      <c r="C215" s="47">
        <v>610455</v>
      </c>
      <c r="D215" s="44" t="str">
        <f t="shared" ref="D215:D229" si="32">IF($B215="N/A","N/A",IF(C215&gt;10,"No",IF(C215&lt;-10,"No","Yes")))</f>
        <v>N/A</v>
      </c>
      <c r="E215" s="47">
        <v>320781</v>
      </c>
      <c r="F215" s="44" t="str">
        <f t="shared" ref="F215:F229" si="33">IF($B215="N/A","N/A",IF(E215&gt;10,"No",IF(E215&lt;-10,"No","Yes")))</f>
        <v>N/A</v>
      </c>
      <c r="G215" s="47">
        <v>322249</v>
      </c>
      <c r="H215" s="44" t="str">
        <f t="shared" ref="H215:H229" si="34">IF($B215="N/A","N/A",IF(G215&gt;10,"No",IF(G215&lt;-10,"No","Yes")))</f>
        <v>N/A</v>
      </c>
      <c r="I215" s="12">
        <v>-47.5</v>
      </c>
      <c r="J215" s="12">
        <v>0.45760000000000001</v>
      </c>
      <c r="K215" s="45" t="s">
        <v>739</v>
      </c>
      <c r="L215" s="9" t="str">
        <f t="shared" ref="L215:L229" si="35">IF(J215="Div by 0", "N/A", IF(K215="N/A","N/A", IF(J215&gt;VALUE(MID(K215,1,2)), "No", IF(J215&lt;-1*VALUE(MID(K215,1,2)), "No", "Yes"))))</f>
        <v>Yes</v>
      </c>
    </row>
    <row r="216" spans="1:12" x14ac:dyDescent="0.2">
      <c r="A216" s="46" t="s">
        <v>649</v>
      </c>
      <c r="B216" s="35" t="s">
        <v>213</v>
      </c>
      <c r="C216" s="36">
        <v>1053</v>
      </c>
      <c r="D216" s="44" t="str">
        <f t="shared" si="32"/>
        <v>N/A</v>
      </c>
      <c r="E216" s="36">
        <v>885</v>
      </c>
      <c r="F216" s="44" t="str">
        <f t="shared" si="33"/>
        <v>N/A</v>
      </c>
      <c r="G216" s="36">
        <v>1263</v>
      </c>
      <c r="H216" s="44" t="str">
        <f t="shared" si="34"/>
        <v>N/A</v>
      </c>
      <c r="I216" s="12">
        <v>-16</v>
      </c>
      <c r="J216" s="12">
        <v>42.71</v>
      </c>
      <c r="K216" s="45" t="s">
        <v>739</v>
      </c>
      <c r="L216" s="9" t="str">
        <f t="shared" si="35"/>
        <v>No</v>
      </c>
    </row>
    <row r="217" spans="1:12" ht="25.5" x14ac:dyDescent="0.2">
      <c r="A217" s="46" t="s">
        <v>1381</v>
      </c>
      <c r="B217" s="35" t="s">
        <v>213</v>
      </c>
      <c r="C217" s="47">
        <v>579.72934472999998</v>
      </c>
      <c r="D217" s="44" t="str">
        <f t="shared" si="32"/>
        <v>N/A</v>
      </c>
      <c r="E217" s="47">
        <v>362.46440677999999</v>
      </c>
      <c r="F217" s="44" t="str">
        <f t="shared" si="33"/>
        <v>N/A</v>
      </c>
      <c r="G217" s="47">
        <v>255.14568488</v>
      </c>
      <c r="H217" s="44" t="str">
        <f t="shared" si="34"/>
        <v>N/A</v>
      </c>
      <c r="I217" s="12">
        <v>-37.5</v>
      </c>
      <c r="J217" s="12">
        <v>-29.6</v>
      </c>
      <c r="K217" s="45" t="s">
        <v>739</v>
      </c>
      <c r="L217" s="9" t="str">
        <f t="shared" si="35"/>
        <v>Yes</v>
      </c>
    </row>
    <row r="218" spans="1:12" ht="25.5" x14ac:dyDescent="0.2">
      <c r="A218" s="46" t="s">
        <v>1382</v>
      </c>
      <c r="B218" s="35" t="s">
        <v>213</v>
      </c>
      <c r="C218" s="47">
        <v>0</v>
      </c>
      <c r="D218" s="44" t="str">
        <f t="shared" si="32"/>
        <v>N/A</v>
      </c>
      <c r="E218" s="47">
        <v>0</v>
      </c>
      <c r="F218" s="44" t="str">
        <f t="shared" si="33"/>
        <v>N/A</v>
      </c>
      <c r="G218" s="47">
        <v>0</v>
      </c>
      <c r="H218" s="44" t="str">
        <f t="shared" si="34"/>
        <v>N/A</v>
      </c>
      <c r="I218" s="12" t="s">
        <v>1747</v>
      </c>
      <c r="J218" s="12" t="s">
        <v>1747</v>
      </c>
      <c r="K218" s="45" t="s">
        <v>739</v>
      </c>
      <c r="L218" s="9" t="str">
        <f t="shared" si="35"/>
        <v>N/A</v>
      </c>
    </row>
    <row r="219" spans="1:12" x14ac:dyDescent="0.2">
      <c r="A219" s="46" t="s">
        <v>516</v>
      </c>
      <c r="B219" s="35" t="s">
        <v>213</v>
      </c>
      <c r="C219" s="36">
        <v>0</v>
      </c>
      <c r="D219" s="44" t="str">
        <f t="shared" si="32"/>
        <v>N/A</v>
      </c>
      <c r="E219" s="36">
        <v>0</v>
      </c>
      <c r="F219" s="44" t="str">
        <f t="shared" si="33"/>
        <v>N/A</v>
      </c>
      <c r="G219" s="36">
        <v>0</v>
      </c>
      <c r="H219" s="44" t="str">
        <f t="shared" si="34"/>
        <v>N/A</v>
      </c>
      <c r="I219" s="12" t="s">
        <v>1747</v>
      </c>
      <c r="J219" s="12" t="s">
        <v>1747</v>
      </c>
      <c r="K219" s="45" t="s">
        <v>739</v>
      </c>
      <c r="L219" s="9" t="str">
        <f t="shared" si="35"/>
        <v>N/A</v>
      </c>
    </row>
    <row r="220" spans="1:12" ht="25.5" x14ac:dyDescent="0.2">
      <c r="A220" s="46" t="s">
        <v>1383</v>
      </c>
      <c r="B220" s="35" t="s">
        <v>213</v>
      </c>
      <c r="C220" s="47" t="s">
        <v>1747</v>
      </c>
      <c r="D220" s="44" t="str">
        <f t="shared" si="32"/>
        <v>N/A</v>
      </c>
      <c r="E220" s="47" t="s">
        <v>1747</v>
      </c>
      <c r="F220" s="44" t="str">
        <f t="shared" si="33"/>
        <v>N/A</v>
      </c>
      <c r="G220" s="47" t="s">
        <v>1747</v>
      </c>
      <c r="H220" s="44" t="str">
        <f t="shared" si="34"/>
        <v>N/A</v>
      </c>
      <c r="I220" s="12" t="s">
        <v>1747</v>
      </c>
      <c r="J220" s="12" t="s">
        <v>1747</v>
      </c>
      <c r="K220" s="45" t="s">
        <v>739</v>
      </c>
      <c r="L220" s="9" t="str">
        <f t="shared" si="35"/>
        <v>N/A</v>
      </c>
    </row>
    <row r="221" spans="1:12" ht="25.5" x14ac:dyDescent="0.2">
      <c r="A221" s="46" t="s">
        <v>1384</v>
      </c>
      <c r="B221" s="35" t="s">
        <v>213</v>
      </c>
      <c r="C221" s="47">
        <v>1650154</v>
      </c>
      <c r="D221" s="44" t="str">
        <f t="shared" si="32"/>
        <v>N/A</v>
      </c>
      <c r="E221" s="47">
        <v>1765842</v>
      </c>
      <c r="F221" s="44" t="str">
        <f t="shared" si="33"/>
        <v>N/A</v>
      </c>
      <c r="G221" s="47">
        <v>1774947</v>
      </c>
      <c r="H221" s="44" t="str">
        <f t="shared" si="34"/>
        <v>N/A</v>
      </c>
      <c r="I221" s="12">
        <v>7.0110000000000001</v>
      </c>
      <c r="J221" s="12">
        <v>0.51559999999999995</v>
      </c>
      <c r="K221" s="45" t="s">
        <v>739</v>
      </c>
      <c r="L221" s="9" t="str">
        <f t="shared" si="35"/>
        <v>Yes</v>
      </c>
    </row>
    <row r="222" spans="1:12" x14ac:dyDescent="0.2">
      <c r="A222" s="46" t="s">
        <v>517</v>
      </c>
      <c r="B222" s="35" t="s">
        <v>213</v>
      </c>
      <c r="C222" s="36">
        <v>5690</v>
      </c>
      <c r="D222" s="44" t="str">
        <f t="shared" si="32"/>
        <v>N/A</v>
      </c>
      <c r="E222" s="36">
        <v>6196</v>
      </c>
      <c r="F222" s="44" t="str">
        <f t="shared" si="33"/>
        <v>N/A</v>
      </c>
      <c r="G222" s="36">
        <v>6947</v>
      </c>
      <c r="H222" s="44" t="str">
        <f t="shared" si="34"/>
        <v>N/A</v>
      </c>
      <c r="I222" s="12">
        <v>8.8930000000000007</v>
      </c>
      <c r="J222" s="12">
        <v>12.12</v>
      </c>
      <c r="K222" s="45" t="s">
        <v>739</v>
      </c>
      <c r="L222" s="9" t="str">
        <f t="shared" si="35"/>
        <v>Yes</v>
      </c>
    </row>
    <row r="223" spans="1:12" ht="25.5" x14ac:dyDescent="0.2">
      <c r="A223" s="46" t="s">
        <v>1385</v>
      </c>
      <c r="B223" s="35" t="s">
        <v>213</v>
      </c>
      <c r="C223" s="47">
        <v>290.00949033000001</v>
      </c>
      <c r="D223" s="44" t="str">
        <f t="shared" si="32"/>
        <v>N/A</v>
      </c>
      <c r="E223" s="47">
        <v>284.99709489999998</v>
      </c>
      <c r="F223" s="44" t="str">
        <f t="shared" si="33"/>
        <v>N/A</v>
      </c>
      <c r="G223" s="47">
        <v>255.49834461</v>
      </c>
      <c r="H223" s="44" t="str">
        <f t="shared" si="34"/>
        <v>N/A</v>
      </c>
      <c r="I223" s="12">
        <v>-1.73</v>
      </c>
      <c r="J223" s="12">
        <v>-10.4</v>
      </c>
      <c r="K223" s="45" t="s">
        <v>739</v>
      </c>
      <c r="L223" s="9" t="str">
        <f t="shared" si="35"/>
        <v>Yes</v>
      </c>
    </row>
    <row r="224" spans="1:12" ht="25.5" x14ac:dyDescent="0.2">
      <c r="A224" s="46" t="s">
        <v>1386</v>
      </c>
      <c r="B224" s="35" t="s">
        <v>213</v>
      </c>
      <c r="C224" s="47">
        <v>0</v>
      </c>
      <c r="D224" s="44" t="str">
        <f t="shared" si="32"/>
        <v>N/A</v>
      </c>
      <c r="E224" s="47">
        <v>0</v>
      </c>
      <c r="F224" s="44" t="str">
        <f t="shared" si="33"/>
        <v>N/A</v>
      </c>
      <c r="G224" s="47">
        <v>0</v>
      </c>
      <c r="H224" s="44" t="str">
        <f t="shared" si="34"/>
        <v>N/A</v>
      </c>
      <c r="I224" s="12" t="s">
        <v>1747</v>
      </c>
      <c r="J224" s="12" t="s">
        <v>1747</v>
      </c>
      <c r="K224" s="45" t="s">
        <v>739</v>
      </c>
      <c r="L224" s="9" t="str">
        <f t="shared" si="35"/>
        <v>N/A</v>
      </c>
    </row>
    <row r="225" spans="1:12" x14ac:dyDescent="0.2">
      <c r="A225" s="46" t="s">
        <v>518</v>
      </c>
      <c r="B225" s="35" t="s">
        <v>213</v>
      </c>
      <c r="C225" s="36">
        <v>0</v>
      </c>
      <c r="D225" s="44" t="str">
        <f t="shared" si="32"/>
        <v>N/A</v>
      </c>
      <c r="E225" s="36">
        <v>0</v>
      </c>
      <c r="F225" s="44" t="str">
        <f t="shared" si="33"/>
        <v>N/A</v>
      </c>
      <c r="G225" s="36">
        <v>0</v>
      </c>
      <c r="H225" s="44" t="str">
        <f t="shared" si="34"/>
        <v>N/A</v>
      </c>
      <c r="I225" s="12" t="s">
        <v>1747</v>
      </c>
      <c r="J225" s="12" t="s">
        <v>1747</v>
      </c>
      <c r="K225" s="45" t="s">
        <v>739</v>
      </c>
      <c r="L225" s="9" t="str">
        <f t="shared" si="35"/>
        <v>N/A</v>
      </c>
    </row>
    <row r="226" spans="1:12" ht="25.5" x14ac:dyDescent="0.2">
      <c r="A226" s="46" t="s">
        <v>1387</v>
      </c>
      <c r="B226" s="35" t="s">
        <v>213</v>
      </c>
      <c r="C226" s="47" t="s">
        <v>1747</v>
      </c>
      <c r="D226" s="44" t="str">
        <f t="shared" si="32"/>
        <v>N/A</v>
      </c>
      <c r="E226" s="47" t="s">
        <v>1747</v>
      </c>
      <c r="F226" s="44" t="str">
        <f t="shared" si="33"/>
        <v>N/A</v>
      </c>
      <c r="G226" s="47" t="s">
        <v>1747</v>
      </c>
      <c r="H226" s="44" t="str">
        <f t="shared" si="34"/>
        <v>N/A</v>
      </c>
      <c r="I226" s="12" t="s">
        <v>1747</v>
      </c>
      <c r="J226" s="12" t="s">
        <v>1747</v>
      </c>
      <c r="K226" s="45" t="s">
        <v>739</v>
      </c>
      <c r="L226" s="9" t="str">
        <f t="shared" si="35"/>
        <v>N/A</v>
      </c>
    </row>
    <row r="227" spans="1:12" ht="25.5" x14ac:dyDescent="0.2">
      <c r="A227" s="46" t="s">
        <v>1388</v>
      </c>
      <c r="B227" s="35" t="s">
        <v>213</v>
      </c>
      <c r="C227" s="47">
        <v>483924737</v>
      </c>
      <c r="D227" s="44" t="str">
        <f t="shared" si="32"/>
        <v>N/A</v>
      </c>
      <c r="E227" s="47">
        <v>518772734</v>
      </c>
      <c r="F227" s="44" t="str">
        <f t="shared" si="33"/>
        <v>N/A</v>
      </c>
      <c r="G227" s="47">
        <v>566760380</v>
      </c>
      <c r="H227" s="44" t="str">
        <f t="shared" si="34"/>
        <v>N/A</v>
      </c>
      <c r="I227" s="12">
        <v>7.2009999999999996</v>
      </c>
      <c r="J227" s="12">
        <v>9.25</v>
      </c>
      <c r="K227" s="45" t="s">
        <v>739</v>
      </c>
      <c r="L227" s="9" t="str">
        <f t="shared" si="35"/>
        <v>Yes</v>
      </c>
    </row>
    <row r="228" spans="1:12" ht="25.5" x14ac:dyDescent="0.2">
      <c r="A228" s="46" t="s">
        <v>519</v>
      </c>
      <c r="B228" s="35" t="s">
        <v>213</v>
      </c>
      <c r="C228" s="36">
        <v>11308</v>
      </c>
      <c r="D228" s="44" t="str">
        <f t="shared" si="32"/>
        <v>N/A</v>
      </c>
      <c r="E228" s="36">
        <v>11743</v>
      </c>
      <c r="F228" s="44" t="str">
        <f t="shared" si="33"/>
        <v>N/A</v>
      </c>
      <c r="G228" s="36">
        <v>12588</v>
      </c>
      <c r="H228" s="44" t="str">
        <f t="shared" si="34"/>
        <v>N/A</v>
      </c>
      <c r="I228" s="12">
        <v>3.847</v>
      </c>
      <c r="J228" s="12">
        <v>7.1959999999999997</v>
      </c>
      <c r="K228" s="45" t="s">
        <v>739</v>
      </c>
      <c r="L228" s="9" t="str">
        <f t="shared" si="35"/>
        <v>Yes</v>
      </c>
    </row>
    <row r="229" spans="1:12" ht="25.5" x14ac:dyDescent="0.2">
      <c r="A229" s="46" t="s">
        <v>1389</v>
      </c>
      <c r="B229" s="35" t="s">
        <v>213</v>
      </c>
      <c r="C229" s="47">
        <v>42794.900690000002</v>
      </c>
      <c r="D229" s="44" t="str">
        <f t="shared" si="32"/>
        <v>N/A</v>
      </c>
      <c r="E229" s="47">
        <v>44177.189304</v>
      </c>
      <c r="F229" s="44" t="str">
        <f t="shared" si="33"/>
        <v>N/A</v>
      </c>
      <c r="G229" s="47">
        <v>45023.862409000001</v>
      </c>
      <c r="H229" s="44" t="str">
        <f t="shared" si="34"/>
        <v>N/A</v>
      </c>
      <c r="I229" s="12">
        <v>3.23</v>
      </c>
      <c r="J229" s="12">
        <v>1.917</v>
      </c>
      <c r="K229" s="45" t="s">
        <v>739</v>
      </c>
      <c r="L229" s="9" t="str">
        <f t="shared" si="35"/>
        <v>Yes</v>
      </c>
    </row>
    <row r="230" spans="1:12" x14ac:dyDescent="0.2">
      <c r="A230" s="4" t="s">
        <v>1390</v>
      </c>
      <c r="B230" s="35" t="s">
        <v>213</v>
      </c>
      <c r="C230" s="52">
        <v>692473723</v>
      </c>
      <c r="D230" s="44" t="str">
        <f t="shared" ref="D230:D253" si="36">IF($B230="N/A","N/A",IF(C230&gt;10,"No",IF(C230&lt;-10,"No","Yes")))</f>
        <v>N/A</v>
      </c>
      <c r="E230" s="52">
        <v>732865810</v>
      </c>
      <c r="F230" s="44" t="str">
        <f t="shared" ref="F230:F253" si="37">IF($B230="N/A","N/A",IF(E230&gt;10,"No",IF(E230&lt;-10,"No","Yes")))</f>
        <v>N/A</v>
      </c>
      <c r="G230" s="52">
        <v>788214117</v>
      </c>
      <c r="H230" s="44" t="str">
        <f t="shared" ref="H230:H253" si="38">IF($B230="N/A","N/A",IF(G230&gt;10,"No",IF(G230&lt;-10,"No","Yes")))</f>
        <v>N/A</v>
      </c>
      <c r="I230" s="12">
        <v>5.8330000000000002</v>
      </c>
      <c r="J230" s="12">
        <v>7.5519999999999996</v>
      </c>
      <c r="K230" s="45" t="s">
        <v>739</v>
      </c>
      <c r="L230" s="9" t="str">
        <f t="shared" ref="L230:L253" si="39">IF(J230="Div by 0", "N/A", IF(K230="N/A","N/A", IF(J230&gt;VALUE(MID(K230,1,2)), "No", IF(J230&lt;-1*VALUE(MID(K230,1,2)), "No", "Yes"))))</f>
        <v>Yes</v>
      </c>
    </row>
    <row r="231" spans="1:12" x14ac:dyDescent="0.2">
      <c r="A231" s="4" t="s">
        <v>1567</v>
      </c>
      <c r="B231" s="35" t="s">
        <v>213</v>
      </c>
      <c r="C231" s="50">
        <v>22967</v>
      </c>
      <c r="D231" s="50" t="str">
        <f t="shared" si="36"/>
        <v>N/A</v>
      </c>
      <c r="E231" s="50">
        <v>23652</v>
      </c>
      <c r="F231" s="50" t="str">
        <f t="shared" si="37"/>
        <v>N/A</v>
      </c>
      <c r="G231" s="50">
        <v>25540</v>
      </c>
      <c r="H231" s="44" t="str">
        <f t="shared" si="38"/>
        <v>N/A</v>
      </c>
      <c r="I231" s="12">
        <v>2.9830000000000001</v>
      </c>
      <c r="J231" s="12">
        <v>7.9820000000000002</v>
      </c>
      <c r="K231" s="45" t="s">
        <v>739</v>
      </c>
      <c r="L231" s="9" t="str">
        <f t="shared" si="39"/>
        <v>Yes</v>
      </c>
    </row>
    <row r="232" spans="1:12" x14ac:dyDescent="0.2">
      <c r="A232" s="4" t="s">
        <v>1568</v>
      </c>
      <c r="B232" s="35" t="s">
        <v>213</v>
      </c>
      <c r="C232" s="52">
        <v>30150.813036</v>
      </c>
      <c r="D232" s="44" t="str">
        <f t="shared" si="36"/>
        <v>N/A</v>
      </c>
      <c r="E232" s="52">
        <v>30985.363183000001</v>
      </c>
      <c r="F232" s="44" t="str">
        <f t="shared" si="37"/>
        <v>N/A</v>
      </c>
      <c r="G232" s="52">
        <v>30861.946633</v>
      </c>
      <c r="H232" s="44" t="str">
        <f t="shared" si="38"/>
        <v>N/A</v>
      </c>
      <c r="I232" s="12">
        <v>2.7679999999999998</v>
      </c>
      <c r="J232" s="12">
        <v>-0.39800000000000002</v>
      </c>
      <c r="K232" s="45" t="s">
        <v>739</v>
      </c>
      <c r="L232" s="9" t="str">
        <f t="shared" si="39"/>
        <v>Yes</v>
      </c>
    </row>
    <row r="233" spans="1:12" x14ac:dyDescent="0.2">
      <c r="A233" s="53" t="s">
        <v>1569</v>
      </c>
      <c r="B233" s="35" t="s">
        <v>213</v>
      </c>
      <c r="C233" s="52">
        <v>21552.964884000001</v>
      </c>
      <c r="D233" s="44" t="str">
        <f t="shared" si="36"/>
        <v>N/A</v>
      </c>
      <c r="E233" s="52">
        <v>22232.620146000001</v>
      </c>
      <c r="F233" s="44" t="str">
        <f t="shared" si="37"/>
        <v>N/A</v>
      </c>
      <c r="G233" s="52">
        <v>22781.947581</v>
      </c>
      <c r="H233" s="44" t="str">
        <f t="shared" si="38"/>
        <v>N/A</v>
      </c>
      <c r="I233" s="12">
        <v>3.153</v>
      </c>
      <c r="J233" s="12">
        <v>2.4710000000000001</v>
      </c>
      <c r="K233" s="45" t="s">
        <v>739</v>
      </c>
      <c r="L233" s="9" t="str">
        <f t="shared" si="39"/>
        <v>Yes</v>
      </c>
    </row>
    <row r="234" spans="1:12" x14ac:dyDescent="0.2">
      <c r="A234" s="53" t="s">
        <v>1570</v>
      </c>
      <c r="B234" s="35" t="s">
        <v>213</v>
      </c>
      <c r="C234" s="52">
        <v>38001.416347999999</v>
      </c>
      <c r="D234" s="44" t="str">
        <f t="shared" si="36"/>
        <v>N/A</v>
      </c>
      <c r="E234" s="52">
        <v>39258.951471</v>
      </c>
      <c r="F234" s="44" t="str">
        <f t="shared" si="37"/>
        <v>N/A</v>
      </c>
      <c r="G234" s="52">
        <v>38729.885463999999</v>
      </c>
      <c r="H234" s="44" t="str">
        <f t="shared" si="38"/>
        <v>N/A</v>
      </c>
      <c r="I234" s="12">
        <v>3.3090000000000002</v>
      </c>
      <c r="J234" s="12">
        <v>-1.35</v>
      </c>
      <c r="K234" s="45" t="s">
        <v>739</v>
      </c>
      <c r="L234" s="9" t="str">
        <f t="shared" si="39"/>
        <v>Yes</v>
      </c>
    </row>
    <row r="235" spans="1:12" x14ac:dyDescent="0.2">
      <c r="A235" s="53" t="s">
        <v>1571</v>
      </c>
      <c r="B235" s="35" t="s">
        <v>213</v>
      </c>
      <c r="C235" s="52">
        <v>12836.377011</v>
      </c>
      <c r="D235" s="44" t="str">
        <f t="shared" si="36"/>
        <v>N/A</v>
      </c>
      <c r="E235" s="52">
        <v>12724.625762</v>
      </c>
      <c r="F235" s="44" t="str">
        <f t="shared" si="37"/>
        <v>N/A</v>
      </c>
      <c r="G235" s="52">
        <v>12436.821429</v>
      </c>
      <c r="H235" s="44" t="str">
        <f t="shared" si="38"/>
        <v>N/A</v>
      </c>
      <c r="I235" s="12">
        <v>-0.871</v>
      </c>
      <c r="J235" s="12">
        <v>-2.2599999999999998</v>
      </c>
      <c r="K235" s="45" t="s">
        <v>739</v>
      </c>
      <c r="L235" s="9" t="str">
        <f t="shared" si="39"/>
        <v>Yes</v>
      </c>
    </row>
    <row r="236" spans="1:12" x14ac:dyDescent="0.2">
      <c r="A236" s="53" t="s">
        <v>1572</v>
      </c>
      <c r="B236" s="35" t="s">
        <v>213</v>
      </c>
      <c r="C236" s="52">
        <v>5461.0708660999999</v>
      </c>
      <c r="D236" s="44" t="str">
        <f t="shared" si="36"/>
        <v>N/A</v>
      </c>
      <c r="E236" s="52">
        <v>4980.3769634</v>
      </c>
      <c r="F236" s="44" t="str">
        <f t="shared" si="37"/>
        <v>N/A</v>
      </c>
      <c r="G236" s="52">
        <v>6078.9162304000001</v>
      </c>
      <c r="H236" s="44" t="str">
        <f t="shared" si="38"/>
        <v>N/A</v>
      </c>
      <c r="I236" s="12">
        <v>-8.8000000000000007</v>
      </c>
      <c r="J236" s="12">
        <v>22.06</v>
      </c>
      <c r="K236" s="45" t="s">
        <v>739</v>
      </c>
      <c r="L236" s="9" t="str">
        <f t="shared" si="39"/>
        <v>Yes</v>
      </c>
    </row>
    <row r="237" spans="1:12" x14ac:dyDescent="0.2">
      <c r="A237" s="46" t="s">
        <v>1573</v>
      </c>
      <c r="B237" s="35" t="s">
        <v>213</v>
      </c>
      <c r="C237" s="44">
        <v>16.932320849</v>
      </c>
      <c r="D237" s="44" t="str">
        <f t="shared" si="36"/>
        <v>N/A</v>
      </c>
      <c r="E237" s="44">
        <v>17.606467317</v>
      </c>
      <c r="F237" s="44" t="str">
        <f t="shared" si="37"/>
        <v>N/A</v>
      </c>
      <c r="G237" s="44">
        <v>18.946025339999998</v>
      </c>
      <c r="H237" s="44" t="str">
        <f t="shared" si="38"/>
        <v>N/A</v>
      </c>
      <c r="I237" s="12">
        <v>3.9809999999999999</v>
      </c>
      <c r="J237" s="12">
        <v>7.6079999999999997</v>
      </c>
      <c r="K237" s="45" t="s">
        <v>739</v>
      </c>
      <c r="L237" s="9" t="str">
        <f t="shared" si="39"/>
        <v>Yes</v>
      </c>
    </row>
    <row r="238" spans="1:12" x14ac:dyDescent="0.2">
      <c r="A238" s="51" t="s">
        <v>1574</v>
      </c>
      <c r="B238" s="35" t="s">
        <v>213</v>
      </c>
      <c r="C238" s="44">
        <v>16.412709773</v>
      </c>
      <c r="D238" s="44" t="str">
        <f t="shared" si="36"/>
        <v>N/A</v>
      </c>
      <c r="E238" s="44">
        <v>16.894058003000001</v>
      </c>
      <c r="F238" s="44" t="str">
        <f t="shared" si="37"/>
        <v>N/A</v>
      </c>
      <c r="G238" s="44">
        <v>18.417038689999998</v>
      </c>
      <c r="H238" s="44" t="str">
        <f t="shared" si="38"/>
        <v>N/A</v>
      </c>
      <c r="I238" s="12">
        <v>2.9329999999999998</v>
      </c>
      <c r="J238" s="12">
        <v>9.0150000000000006</v>
      </c>
      <c r="K238" s="45" t="s">
        <v>739</v>
      </c>
      <c r="L238" s="9" t="str">
        <f t="shared" si="39"/>
        <v>Yes</v>
      </c>
    </row>
    <row r="239" spans="1:12" x14ac:dyDescent="0.2">
      <c r="A239" s="51" t="s">
        <v>1575</v>
      </c>
      <c r="B239" s="35" t="s">
        <v>213</v>
      </c>
      <c r="C239" s="44">
        <v>28.439919256</v>
      </c>
      <c r="D239" s="44" t="str">
        <f t="shared" si="36"/>
        <v>N/A</v>
      </c>
      <c r="E239" s="44">
        <v>30.404777396</v>
      </c>
      <c r="F239" s="44" t="str">
        <f t="shared" si="37"/>
        <v>N/A</v>
      </c>
      <c r="G239" s="44">
        <v>32.464411167000002</v>
      </c>
      <c r="H239" s="44" t="str">
        <f t="shared" si="38"/>
        <v>N/A</v>
      </c>
      <c r="I239" s="12">
        <v>6.9089999999999998</v>
      </c>
      <c r="J239" s="12">
        <v>6.774</v>
      </c>
      <c r="K239" s="45" t="s">
        <v>739</v>
      </c>
      <c r="L239" s="9" t="str">
        <f t="shared" si="39"/>
        <v>Yes</v>
      </c>
    </row>
    <row r="240" spans="1:12" x14ac:dyDescent="0.2">
      <c r="A240" s="51" t="s">
        <v>1576</v>
      </c>
      <c r="B240" s="35" t="s">
        <v>213</v>
      </c>
      <c r="C240" s="44">
        <v>8.6229681512000003</v>
      </c>
      <c r="D240" s="44" t="str">
        <f t="shared" si="36"/>
        <v>N/A</v>
      </c>
      <c r="E240" s="44">
        <v>9.0432864625999994</v>
      </c>
      <c r="F240" s="44" t="str">
        <f t="shared" si="37"/>
        <v>N/A</v>
      </c>
      <c r="G240" s="44">
        <v>10.514457379</v>
      </c>
      <c r="H240" s="44" t="str">
        <f t="shared" si="38"/>
        <v>N/A</v>
      </c>
      <c r="I240" s="12">
        <v>4.8739999999999997</v>
      </c>
      <c r="J240" s="12">
        <v>16.27</v>
      </c>
      <c r="K240" s="45" t="s">
        <v>739</v>
      </c>
      <c r="L240" s="9" t="str">
        <f t="shared" si="39"/>
        <v>Yes</v>
      </c>
    </row>
    <row r="241" spans="1:12" x14ac:dyDescent="0.2">
      <c r="A241" s="51" t="s">
        <v>1577</v>
      </c>
      <c r="B241" s="35" t="s">
        <v>213</v>
      </c>
      <c r="C241" s="44">
        <v>0.56869066810000002</v>
      </c>
      <c r="D241" s="44" t="str">
        <f t="shared" si="36"/>
        <v>N/A</v>
      </c>
      <c r="E241" s="44">
        <v>0.82537487580000002</v>
      </c>
      <c r="F241" s="44" t="str">
        <f t="shared" si="37"/>
        <v>N/A</v>
      </c>
      <c r="G241" s="44">
        <v>0.78096250560000002</v>
      </c>
      <c r="H241" s="44" t="str">
        <f t="shared" si="38"/>
        <v>N/A</v>
      </c>
      <c r="I241" s="12">
        <v>45.14</v>
      </c>
      <c r="J241" s="12">
        <v>-5.38</v>
      </c>
      <c r="K241" s="45" t="s">
        <v>739</v>
      </c>
      <c r="L241" s="9" t="str">
        <f t="shared" si="39"/>
        <v>Yes</v>
      </c>
    </row>
    <row r="242" spans="1:12" ht="25.5" x14ac:dyDescent="0.2">
      <c r="A242" s="4" t="s">
        <v>1402</v>
      </c>
      <c r="B242" s="35" t="s">
        <v>213</v>
      </c>
      <c r="C242" s="52">
        <v>483924737</v>
      </c>
      <c r="D242" s="44" t="str">
        <f t="shared" si="36"/>
        <v>N/A</v>
      </c>
      <c r="E242" s="52">
        <v>518772734</v>
      </c>
      <c r="F242" s="44" t="str">
        <f t="shared" si="37"/>
        <v>N/A</v>
      </c>
      <c r="G242" s="52">
        <v>566760380</v>
      </c>
      <c r="H242" s="44" t="str">
        <f t="shared" si="38"/>
        <v>N/A</v>
      </c>
      <c r="I242" s="12">
        <v>7.2009999999999996</v>
      </c>
      <c r="J242" s="12">
        <v>9.25</v>
      </c>
      <c r="K242" s="45" t="s">
        <v>739</v>
      </c>
      <c r="L242" s="9" t="str">
        <f t="shared" si="39"/>
        <v>Yes</v>
      </c>
    </row>
    <row r="243" spans="1:12" x14ac:dyDescent="0.2">
      <c r="A243" s="4" t="s">
        <v>1578</v>
      </c>
      <c r="B243" s="35" t="s">
        <v>213</v>
      </c>
      <c r="C243" s="50">
        <v>11308</v>
      </c>
      <c r="D243" s="50" t="str">
        <f t="shared" si="36"/>
        <v>N/A</v>
      </c>
      <c r="E243" s="50">
        <v>11743</v>
      </c>
      <c r="F243" s="50" t="str">
        <f t="shared" si="37"/>
        <v>N/A</v>
      </c>
      <c r="G243" s="50">
        <v>12588</v>
      </c>
      <c r="H243" s="44" t="str">
        <f t="shared" si="38"/>
        <v>N/A</v>
      </c>
      <c r="I243" s="12">
        <v>3.847</v>
      </c>
      <c r="J243" s="12">
        <v>7.1959999999999997</v>
      </c>
      <c r="K243" s="45" t="s">
        <v>739</v>
      </c>
      <c r="L243" s="9" t="str">
        <f t="shared" si="39"/>
        <v>Yes</v>
      </c>
    </row>
    <row r="244" spans="1:12" ht="25.5" x14ac:dyDescent="0.2">
      <c r="A244" s="4" t="s">
        <v>1579</v>
      </c>
      <c r="B244" s="35" t="s">
        <v>213</v>
      </c>
      <c r="C244" s="52">
        <v>42794.900690000002</v>
      </c>
      <c r="D244" s="44" t="str">
        <f t="shared" si="36"/>
        <v>N/A</v>
      </c>
      <c r="E244" s="52">
        <v>44177.189304</v>
      </c>
      <c r="F244" s="44" t="str">
        <f t="shared" si="37"/>
        <v>N/A</v>
      </c>
      <c r="G244" s="52">
        <v>45023.862409000001</v>
      </c>
      <c r="H244" s="44" t="str">
        <f t="shared" si="38"/>
        <v>N/A</v>
      </c>
      <c r="I244" s="12">
        <v>3.23</v>
      </c>
      <c r="J244" s="12">
        <v>1.917</v>
      </c>
      <c r="K244" s="45" t="s">
        <v>739</v>
      </c>
      <c r="L244" s="9" t="str">
        <f t="shared" si="39"/>
        <v>Yes</v>
      </c>
    </row>
    <row r="245" spans="1:12" ht="25.5" x14ac:dyDescent="0.2">
      <c r="A245" s="53" t="s">
        <v>1580</v>
      </c>
      <c r="B245" s="35" t="s">
        <v>213</v>
      </c>
      <c r="C245" s="52">
        <v>31951.131761000001</v>
      </c>
      <c r="D245" s="44" t="str">
        <f t="shared" si="36"/>
        <v>N/A</v>
      </c>
      <c r="E245" s="52">
        <v>32590.343054000001</v>
      </c>
      <c r="F245" s="44" t="str">
        <f t="shared" si="37"/>
        <v>N/A</v>
      </c>
      <c r="G245" s="52">
        <v>33177.353450000002</v>
      </c>
      <c r="H245" s="44" t="str">
        <f t="shared" si="38"/>
        <v>N/A</v>
      </c>
      <c r="I245" s="12">
        <v>2.0009999999999999</v>
      </c>
      <c r="J245" s="12">
        <v>1.8009999999999999</v>
      </c>
      <c r="K245" s="45" t="s">
        <v>739</v>
      </c>
      <c r="L245" s="9" t="str">
        <f t="shared" si="39"/>
        <v>Yes</v>
      </c>
    </row>
    <row r="246" spans="1:12" ht="25.5" x14ac:dyDescent="0.2">
      <c r="A246" s="53" t="s">
        <v>1581</v>
      </c>
      <c r="B246" s="35" t="s">
        <v>213</v>
      </c>
      <c r="C246" s="52">
        <v>47930.892610000003</v>
      </c>
      <c r="D246" s="44" t="str">
        <f t="shared" si="36"/>
        <v>N/A</v>
      </c>
      <c r="E246" s="52">
        <v>49770.340637000001</v>
      </c>
      <c r="F246" s="44" t="str">
        <f t="shared" si="37"/>
        <v>N/A</v>
      </c>
      <c r="G246" s="52">
        <v>51232.545356000002</v>
      </c>
      <c r="H246" s="44" t="str">
        <f t="shared" si="38"/>
        <v>N/A</v>
      </c>
      <c r="I246" s="12">
        <v>3.8380000000000001</v>
      </c>
      <c r="J246" s="12">
        <v>2.9380000000000002</v>
      </c>
      <c r="K246" s="45" t="s">
        <v>739</v>
      </c>
      <c r="L246" s="9" t="str">
        <f t="shared" si="39"/>
        <v>Yes</v>
      </c>
    </row>
    <row r="247" spans="1:12" ht="25.5" x14ac:dyDescent="0.2">
      <c r="A247" s="53" t="s">
        <v>1582</v>
      </c>
      <c r="B247" s="35" t="s">
        <v>213</v>
      </c>
      <c r="C247" s="52">
        <v>33193.565217000003</v>
      </c>
      <c r="D247" s="44" t="str">
        <f t="shared" si="36"/>
        <v>N/A</v>
      </c>
      <c r="E247" s="52">
        <v>26464.055555999999</v>
      </c>
      <c r="F247" s="44" t="str">
        <f t="shared" si="37"/>
        <v>N/A</v>
      </c>
      <c r="G247" s="52">
        <v>38743.925926000004</v>
      </c>
      <c r="H247" s="44" t="str">
        <f t="shared" si="38"/>
        <v>N/A</v>
      </c>
      <c r="I247" s="12">
        <v>-20.3</v>
      </c>
      <c r="J247" s="12">
        <v>46.4</v>
      </c>
      <c r="K247" s="45" t="s">
        <v>739</v>
      </c>
      <c r="L247" s="9" t="str">
        <f t="shared" si="39"/>
        <v>No</v>
      </c>
    </row>
    <row r="248" spans="1:12" ht="25.5" x14ac:dyDescent="0.2">
      <c r="A248" s="53" t="s">
        <v>1583</v>
      </c>
      <c r="B248" s="35" t="s">
        <v>213</v>
      </c>
      <c r="C248" s="52">
        <v>29102.285714000001</v>
      </c>
      <c r="D248" s="44" t="str">
        <f t="shared" si="36"/>
        <v>N/A</v>
      </c>
      <c r="E248" s="52">
        <v>11611</v>
      </c>
      <c r="F248" s="44" t="str">
        <f t="shared" si="37"/>
        <v>N/A</v>
      </c>
      <c r="G248" s="52">
        <v>16134.611111</v>
      </c>
      <c r="H248" s="44" t="str">
        <f t="shared" si="38"/>
        <v>N/A</v>
      </c>
      <c r="I248" s="12">
        <v>-60.1</v>
      </c>
      <c r="J248" s="12">
        <v>38.96</v>
      </c>
      <c r="K248" s="45" t="s">
        <v>739</v>
      </c>
      <c r="L248" s="9" t="str">
        <f t="shared" si="39"/>
        <v>No</v>
      </c>
    </row>
    <row r="249" spans="1:12" ht="25.5" x14ac:dyDescent="0.2">
      <c r="A249" s="46" t="s">
        <v>1584</v>
      </c>
      <c r="B249" s="35" t="s">
        <v>213</v>
      </c>
      <c r="C249" s="44">
        <v>8.3367738130000006</v>
      </c>
      <c r="D249" s="44" t="str">
        <f t="shared" si="36"/>
        <v>N/A</v>
      </c>
      <c r="E249" s="44">
        <v>8.7414487445999995</v>
      </c>
      <c r="F249" s="44" t="str">
        <f t="shared" si="37"/>
        <v>N/A</v>
      </c>
      <c r="G249" s="44">
        <v>9.3380018397000004</v>
      </c>
      <c r="H249" s="44" t="str">
        <f t="shared" si="38"/>
        <v>N/A</v>
      </c>
      <c r="I249" s="12">
        <v>4.8540000000000001</v>
      </c>
      <c r="J249" s="12">
        <v>6.8239999999999998</v>
      </c>
      <c r="K249" s="45" t="s">
        <v>739</v>
      </c>
      <c r="L249" s="9" t="str">
        <f t="shared" si="39"/>
        <v>Yes</v>
      </c>
    </row>
    <row r="250" spans="1:12" ht="25.5" x14ac:dyDescent="0.2">
      <c r="A250" s="51" t="s">
        <v>1585</v>
      </c>
      <c r="B250" s="35" t="s">
        <v>213</v>
      </c>
      <c r="C250" s="44">
        <v>6.7899723126999998</v>
      </c>
      <c r="D250" s="44" t="str">
        <f t="shared" si="36"/>
        <v>N/A</v>
      </c>
      <c r="E250" s="44">
        <v>7.0304928054999998</v>
      </c>
      <c r="F250" s="44" t="str">
        <f t="shared" si="37"/>
        <v>N/A</v>
      </c>
      <c r="G250" s="44">
        <v>7.9520089285999997</v>
      </c>
      <c r="H250" s="44" t="str">
        <f t="shared" si="38"/>
        <v>N/A</v>
      </c>
      <c r="I250" s="12">
        <v>3.5419999999999998</v>
      </c>
      <c r="J250" s="12">
        <v>13.11</v>
      </c>
      <c r="K250" s="45" t="s">
        <v>739</v>
      </c>
      <c r="L250" s="9" t="str">
        <f t="shared" si="39"/>
        <v>Yes</v>
      </c>
    </row>
    <row r="251" spans="1:12" ht="25.5" x14ac:dyDescent="0.2">
      <c r="A251" s="51" t="s">
        <v>1586</v>
      </c>
      <c r="B251" s="35" t="s">
        <v>213</v>
      </c>
      <c r="C251" s="44">
        <v>17.020474257</v>
      </c>
      <c r="D251" s="44" t="str">
        <f t="shared" si="36"/>
        <v>N/A</v>
      </c>
      <c r="E251" s="44">
        <v>18.451993680000001</v>
      </c>
      <c r="F251" s="44" t="str">
        <f t="shared" si="37"/>
        <v>N/A</v>
      </c>
      <c r="G251" s="44">
        <v>19.107043816000001</v>
      </c>
      <c r="H251" s="44" t="str">
        <f t="shared" si="38"/>
        <v>N/A</v>
      </c>
      <c r="I251" s="12">
        <v>8.4109999999999996</v>
      </c>
      <c r="J251" s="12">
        <v>3.55</v>
      </c>
      <c r="K251" s="45" t="s">
        <v>739</v>
      </c>
      <c r="L251" s="9" t="str">
        <f t="shared" si="39"/>
        <v>Yes</v>
      </c>
    </row>
    <row r="252" spans="1:12" ht="25.5" x14ac:dyDescent="0.2">
      <c r="A252" s="51" t="s">
        <v>1587</v>
      </c>
      <c r="B252" s="35" t="s">
        <v>213</v>
      </c>
      <c r="C252" s="44">
        <v>0.15197568389999999</v>
      </c>
      <c r="D252" s="44" t="str">
        <f t="shared" si="36"/>
        <v>N/A</v>
      </c>
      <c r="E252" s="44">
        <v>0.1240694789</v>
      </c>
      <c r="F252" s="44" t="str">
        <f t="shared" si="37"/>
        <v>N/A</v>
      </c>
      <c r="G252" s="44">
        <v>0.20277882089999999</v>
      </c>
      <c r="H252" s="44" t="str">
        <f t="shared" si="38"/>
        <v>N/A</v>
      </c>
      <c r="I252" s="12">
        <v>-18.399999999999999</v>
      </c>
      <c r="J252" s="12">
        <v>63.44</v>
      </c>
      <c r="K252" s="45" t="s">
        <v>739</v>
      </c>
      <c r="L252" s="9" t="str">
        <f t="shared" si="39"/>
        <v>No</v>
      </c>
    </row>
    <row r="253" spans="1:12" ht="25.5" x14ac:dyDescent="0.2">
      <c r="A253" s="51" t="s">
        <v>1588</v>
      </c>
      <c r="B253" s="35" t="s">
        <v>213</v>
      </c>
      <c r="C253" s="44">
        <v>3.1345154899999998E-2</v>
      </c>
      <c r="D253" s="44" t="str">
        <f t="shared" si="36"/>
        <v>N/A</v>
      </c>
      <c r="E253" s="44">
        <v>5.1856013100000001E-2</v>
      </c>
      <c r="F253" s="44" t="str">
        <f t="shared" si="37"/>
        <v>N/A</v>
      </c>
      <c r="G253" s="44">
        <v>7.3598560699999996E-2</v>
      </c>
      <c r="H253" s="44" t="str">
        <f t="shared" si="38"/>
        <v>N/A</v>
      </c>
      <c r="I253" s="12">
        <v>65.44</v>
      </c>
      <c r="J253" s="12">
        <v>41.93</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204721</v>
      </c>
      <c r="D7" s="32" t="str">
        <f>IF($B7="N/A","N/A",IF(C7&gt;15,"No",IF(C7&lt;-15,"No","Yes")))</f>
        <v>N/A</v>
      </c>
      <c r="E7" s="31">
        <v>194313</v>
      </c>
      <c r="F7" s="32" t="str">
        <f>IF($B7="N/A","N/A",IF(E7&gt;15,"No",IF(E7&lt;-15,"No","Yes")))</f>
        <v>N/A</v>
      </c>
      <c r="G7" s="31">
        <v>186422</v>
      </c>
      <c r="H7" s="32" t="str">
        <f>IF($B7="N/A","N/A",IF(G7&gt;15,"No",IF(G7&lt;-15,"No","Yes")))</f>
        <v>N/A</v>
      </c>
      <c r="I7" s="33">
        <v>-5.08</v>
      </c>
      <c r="J7" s="33">
        <v>-4.0599999999999996</v>
      </c>
      <c r="K7" s="32" t="str">
        <f t="shared" ref="K7:K24" si="0">IF(J7="Div by 0", "N/A", IF(J7="N/A","N/A", IF(J7&gt;30, "No", IF(J7&lt;-30, "No", "Yes"))))</f>
        <v>Yes</v>
      </c>
    </row>
    <row r="8" spans="1:11" x14ac:dyDescent="0.2">
      <c r="A8" s="26" t="s">
        <v>361</v>
      </c>
      <c r="B8" s="30" t="s">
        <v>213</v>
      </c>
      <c r="C8" s="34">
        <v>48.215376048000003</v>
      </c>
      <c r="D8" s="32" t="str">
        <f>IF($B8="N/A","N/A",IF(C8&gt;15,"No",IF(C8&lt;-15,"No","Yes")))</f>
        <v>N/A</v>
      </c>
      <c r="E8" s="34">
        <v>45.780261742999997</v>
      </c>
      <c r="F8" s="32" t="str">
        <f>IF($B8="N/A","N/A",IF(E8&gt;15,"No",IF(E8&lt;-15,"No","Yes")))</f>
        <v>N/A</v>
      </c>
      <c r="G8" s="34">
        <v>44.570919740999997</v>
      </c>
      <c r="H8" s="32" t="str">
        <f>IF($B8="N/A","N/A",IF(G8&gt;15,"No",IF(G8&lt;-15,"No","Yes")))</f>
        <v>N/A</v>
      </c>
      <c r="I8" s="33">
        <v>-5.05</v>
      </c>
      <c r="J8" s="33">
        <v>-2.64</v>
      </c>
      <c r="K8" s="32" t="str">
        <f t="shared" si="0"/>
        <v>Yes</v>
      </c>
    </row>
    <row r="9" spans="1:11" x14ac:dyDescent="0.2">
      <c r="A9" s="26" t="s">
        <v>302</v>
      </c>
      <c r="B9" s="35" t="s">
        <v>213</v>
      </c>
      <c r="C9" s="9">
        <v>51.784623951999997</v>
      </c>
      <c r="D9" s="9" t="str">
        <f>IF($B9="N/A","N/A",IF(C9&gt;15,"No",IF(C9&lt;-15,"No","Yes")))</f>
        <v>N/A</v>
      </c>
      <c r="E9" s="9">
        <v>54.219738257000003</v>
      </c>
      <c r="F9" s="9" t="str">
        <f>IF($B9="N/A","N/A",IF(E9&gt;15,"No",IF(E9&lt;-15,"No","Yes")))</f>
        <v>N/A</v>
      </c>
      <c r="G9" s="9">
        <v>55.429080259000003</v>
      </c>
      <c r="H9" s="9" t="str">
        <f>IF($B9="N/A","N/A",IF(G9&gt;15,"No",IF(G9&lt;-15,"No","Yes")))</f>
        <v>N/A</v>
      </c>
      <c r="I9" s="10">
        <v>4.702</v>
      </c>
      <c r="J9" s="10">
        <v>2.23</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45.500461604000002</v>
      </c>
      <c r="D11" s="9" t="str">
        <f>IF(OR($B11="N/A",$C11="N/A"),"N/A",IF(C11&gt;100,"No",IF(C11&lt;95,"No","Yes")))</f>
        <v>No</v>
      </c>
      <c r="E11" s="9">
        <v>42.355375090999999</v>
      </c>
      <c r="F11" s="9" t="str">
        <f>IF(OR($B11="N/A",$E11="N/A"),"N/A",IF(E11&gt;100,"No",IF(E11&lt;95,"No","Yes")))</f>
        <v>No</v>
      </c>
      <c r="G11" s="9">
        <v>41.553572002999999</v>
      </c>
      <c r="H11" s="9" t="str">
        <f>IF($B11="N/A","N/A",IF(G11&gt;100,"No",IF(G11&lt;95,"No","Yes")))</f>
        <v>No</v>
      </c>
      <c r="I11" s="10">
        <v>-6.91</v>
      </c>
      <c r="J11" s="10">
        <v>-1.89</v>
      </c>
      <c r="K11" s="9" t="str">
        <f t="shared" si="0"/>
        <v>Yes</v>
      </c>
    </row>
    <row r="12" spans="1:11" x14ac:dyDescent="0.2">
      <c r="A12" s="26" t="s">
        <v>304</v>
      </c>
      <c r="B12" s="35" t="s">
        <v>213</v>
      </c>
      <c r="C12" s="9">
        <v>1.0735488E-3</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v>-100</v>
      </c>
      <c r="J12" s="10" t="s">
        <v>1747</v>
      </c>
      <c r="K12" s="9" t="str">
        <f t="shared" si="0"/>
        <v>N/A</v>
      </c>
    </row>
    <row r="13" spans="1:11" x14ac:dyDescent="0.2">
      <c r="A13" s="26" t="s">
        <v>818</v>
      </c>
      <c r="B13" s="35" t="s">
        <v>214</v>
      </c>
      <c r="C13" s="9">
        <v>42.682968528000004</v>
      </c>
      <c r="D13" s="9" t="str">
        <f t="shared" si="1"/>
        <v>No</v>
      </c>
      <c r="E13" s="9">
        <v>39.691631543</v>
      </c>
      <c r="F13" s="9" t="str">
        <f t="shared" si="2"/>
        <v>No</v>
      </c>
      <c r="G13" s="9">
        <v>38.129619894999998</v>
      </c>
      <c r="H13" s="9" t="str">
        <f t="shared" si="3"/>
        <v>No</v>
      </c>
      <c r="I13" s="10">
        <v>-7.01</v>
      </c>
      <c r="J13" s="10">
        <v>-3.94</v>
      </c>
      <c r="K13" s="9" t="str">
        <f t="shared" si="0"/>
        <v>Yes</v>
      </c>
    </row>
    <row r="14" spans="1:11" x14ac:dyDescent="0.2">
      <c r="A14" s="29" t="s">
        <v>305</v>
      </c>
      <c r="B14" s="35" t="s">
        <v>213</v>
      </c>
      <c r="C14" s="36">
        <v>98707</v>
      </c>
      <c r="D14" s="9" t="str">
        <f>IF($B14="N/A","N/A",IF(C14&gt;15,"No",IF(C14&lt;-15,"No","Yes")))</f>
        <v>N/A</v>
      </c>
      <c r="E14" s="36">
        <v>88957</v>
      </c>
      <c r="F14" s="9" t="str">
        <f>IF($B14="N/A","N/A",IF(E14&gt;15,"No",IF(E14&lt;-15,"No","Yes")))</f>
        <v>N/A</v>
      </c>
      <c r="G14" s="36">
        <v>83090</v>
      </c>
      <c r="H14" s="9" t="str">
        <f>IF($B14="N/A","N/A",IF(G14&gt;15,"No",IF(G14&lt;-15,"No","Yes")))</f>
        <v>N/A</v>
      </c>
      <c r="I14" s="10">
        <v>-9.8800000000000008</v>
      </c>
      <c r="J14" s="10">
        <v>-6.6</v>
      </c>
      <c r="K14" s="9" t="str">
        <f t="shared" si="0"/>
        <v>Yes</v>
      </c>
    </row>
    <row r="15" spans="1:11" x14ac:dyDescent="0.2">
      <c r="A15" s="26" t="s">
        <v>435</v>
      </c>
      <c r="B15" s="35" t="s">
        <v>215</v>
      </c>
      <c r="C15" s="9">
        <v>30.869137953999999</v>
      </c>
      <c r="D15" s="9" t="str">
        <f>IF($B15="N/A","N/A",IF(C15&gt;20,"No",IF(C15&lt;5,"No","Yes")))</f>
        <v>No</v>
      </c>
      <c r="E15" s="9">
        <v>35.990422338999998</v>
      </c>
      <c r="F15" s="9" t="str">
        <f>IF($B15="N/A","N/A",IF(E15&gt;20,"No",IF(E15&lt;5,"No","Yes")))</f>
        <v>No</v>
      </c>
      <c r="G15" s="9">
        <v>38.180286436000003</v>
      </c>
      <c r="H15" s="9" t="str">
        <f>IF($B15="N/A","N/A",IF(G15&gt;20,"No",IF(G15&lt;5,"No","Yes")))</f>
        <v>No</v>
      </c>
      <c r="I15" s="10">
        <v>16.59</v>
      </c>
      <c r="J15" s="10">
        <v>6.085</v>
      </c>
      <c r="K15" s="9" t="str">
        <f t="shared" si="0"/>
        <v>Yes</v>
      </c>
    </row>
    <row r="16" spans="1:11" x14ac:dyDescent="0.2">
      <c r="A16" s="26" t="s">
        <v>436</v>
      </c>
      <c r="B16" s="35" t="s">
        <v>213</v>
      </c>
      <c r="C16" s="9">
        <v>69.130862046000004</v>
      </c>
      <c r="D16" s="9" t="str">
        <f>IF($B16="N/A","N/A",IF(C16&gt;15,"No",IF(C16&lt;-15,"No","Yes")))</f>
        <v>N/A</v>
      </c>
      <c r="E16" s="9">
        <v>64.009577660999994</v>
      </c>
      <c r="F16" s="9" t="str">
        <f>IF($B16="N/A","N/A",IF(E16&gt;15,"No",IF(E16&lt;-15,"No","Yes")))</f>
        <v>N/A</v>
      </c>
      <c r="G16" s="9">
        <v>61.819713563999997</v>
      </c>
      <c r="H16" s="9" t="str">
        <f>IF($B16="N/A","N/A",IF(G16&gt;15,"No",IF(G16&lt;-15,"No","Yes")))</f>
        <v>N/A</v>
      </c>
      <c r="I16" s="10">
        <v>-7.41</v>
      </c>
      <c r="J16" s="10">
        <v>-3.42</v>
      </c>
      <c r="K16" s="9" t="str">
        <f t="shared" si="0"/>
        <v>Yes</v>
      </c>
    </row>
    <row r="17" spans="1:11" x14ac:dyDescent="0.2">
      <c r="A17" s="26" t="s">
        <v>437</v>
      </c>
      <c r="B17" s="35" t="s">
        <v>213</v>
      </c>
      <c r="C17" s="9">
        <v>8.2608123030999998</v>
      </c>
      <c r="D17" s="9" t="str">
        <f>IF($B17="N/A","N/A",IF(C17&gt;15,"No",IF(C17&lt;-15,"No","Yes")))</f>
        <v>N/A</v>
      </c>
      <c r="E17" s="9">
        <v>1.4523871084</v>
      </c>
      <c r="F17" s="9" t="str">
        <f>IF($B17="N/A","N/A",IF(E17&gt;15,"No",IF(E17&lt;-15,"No","Yes")))</f>
        <v>N/A</v>
      </c>
      <c r="G17" s="9">
        <v>1.1469490913</v>
      </c>
      <c r="H17" s="9" t="str">
        <f>IF($B17="N/A","N/A",IF(G17&gt;15,"No",IF(G17&lt;-15,"No","Yes")))</f>
        <v>N/A</v>
      </c>
      <c r="I17" s="10">
        <v>-82.4</v>
      </c>
      <c r="J17" s="10">
        <v>-21</v>
      </c>
      <c r="K17" s="9" t="str">
        <f t="shared" si="0"/>
        <v>Yes</v>
      </c>
    </row>
    <row r="18" spans="1:11" x14ac:dyDescent="0.2">
      <c r="A18" s="26" t="s">
        <v>819</v>
      </c>
      <c r="B18" s="35" t="s">
        <v>213</v>
      </c>
      <c r="C18" s="96">
        <v>12810.994481</v>
      </c>
      <c r="D18" s="9" t="str">
        <f>IF($B18="N/A","N/A",IF(C18&gt;15,"No",IF(C18&lt;-15,"No","Yes")))</f>
        <v>N/A</v>
      </c>
      <c r="E18" s="96">
        <v>16029.315789</v>
      </c>
      <c r="F18" s="9" t="str">
        <f>IF($B18="N/A","N/A",IF(E18&gt;15,"No",IF(E18&lt;-15,"No","Yes")))</f>
        <v>N/A</v>
      </c>
      <c r="G18" s="96">
        <v>15652.669465000001</v>
      </c>
      <c r="H18" s="9" t="str">
        <f>IF($B18="N/A","N/A",IF(G18&gt;15,"No",IF(G18&lt;-15,"No","Yes")))</f>
        <v>N/A</v>
      </c>
      <c r="I18" s="10">
        <v>25.12</v>
      </c>
      <c r="J18" s="10">
        <v>-2.35</v>
      </c>
      <c r="K18" s="9" t="str">
        <f t="shared" si="0"/>
        <v>Yes</v>
      </c>
    </row>
    <row r="19" spans="1:11" x14ac:dyDescent="0.2">
      <c r="A19" s="3" t="s">
        <v>306</v>
      </c>
      <c r="B19" s="35" t="s">
        <v>213</v>
      </c>
      <c r="C19" s="36">
        <v>102</v>
      </c>
      <c r="D19" s="35" t="s">
        <v>213</v>
      </c>
      <c r="E19" s="36">
        <v>62</v>
      </c>
      <c r="F19" s="35" t="s">
        <v>213</v>
      </c>
      <c r="G19" s="36">
        <v>61</v>
      </c>
      <c r="H19" s="9" t="str">
        <f>IF($B19="N/A","N/A",IF(G19&gt;15,"No",IF(G19&lt;-15,"No","Yes")))</f>
        <v>N/A</v>
      </c>
      <c r="I19" s="10">
        <v>-39.200000000000003</v>
      </c>
      <c r="J19" s="10">
        <v>-1.61</v>
      </c>
      <c r="K19" s="9" t="str">
        <f t="shared" si="0"/>
        <v>Yes</v>
      </c>
    </row>
    <row r="20" spans="1:11" x14ac:dyDescent="0.2">
      <c r="A20" s="3" t="s">
        <v>346</v>
      </c>
      <c r="B20" s="35" t="s">
        <v>213</v>
      </c>
      <c r="C20" s="8">
        <v>4.9823906699999997E-2</v>
      </c>
      <c r="D20" s="35" t="s">
        <v>213</v>
      </c>
      <c r="E20" s="8">
        <v>3.1907283600000003E-2</v>
      </c>
      <c r="F20" s="35" t="s">
        <v>213</v>
      </c>
      <c r="G20" s="8">
        <v>3.2721459899999999E-2</v>
      </c>
      <c r="H20" s="9" t="str">
        <f>IF($B20="N/A","N/A",IF(G20&gt;15,"No",IF(G20&lt;-15,"No","Yes")))</f>
        <v>N/A</v>
      </c>
      <c r="I20" s="10">
        <v>-36</v>
      </c>
      <c r="J20" s="10">
        <v>2.552</v>
      </c>
      <c r="K20" s="9" t="str">
        <f t="shared" si="0"/>
        <v>Yes</v>
      </c>
    </row>
    <row r="21" spans="1:11" ht="25.5" x14ac:dyDescent="0.2">
      <c r="A21" s="3" t="s">
        <v>820</v>
      </c>
      <c r="B21" s="35" t="s">
        <v>213</v>
      </c>
      <c r="C21" s="37">
        <v>10711.980391999999</v>
      </c>
      <c r="D21" s="9" t="str">
        <f>IF($B21="N/A","N/A",IF(C21&gt;60,"No",IF(C21&lt;15,"No","Yes")))</f>
        <v>N/A</v>
      </c>
      <c r="E21" s="37">
        <v>13881.951612999999</v>
      </c>
      <c r="F21" s="9" t="str">
        <f>IF($B21="N/A","N/A",IF(E21&gt;60,"No",IF(E21&lt;15,"No","Yes")))</f>
        <v>N/A</v>
      </c>
      <c r="G21" s="37">
        <v>7797.3114753999998</v>
      </c>
      <c r="H21" s="9" t="str">
        <f>IF($B21="N/A","N/A",IF(G21&gt;60,"No",IF(G21&lt;15,"No","Yes")))</f>
        <v>N/A</v>
      </c>
      <c r="I21" s="10">
        <v>29.59</v>
      </c>
      <c r="J21" s="10">
        <v>-43.8</v>
      </c>
      <c r="K21" s="9" t="str">
        <f t="shared" si="0"/>
        <v>No</v>
      </c>
    </row>
    <row r="22" spans="1:11" x14ac:dyDescent="0.2">
      <c r="A22" s="3" t="s">
        <v>821</v>
      </c>
      <c r="B22" s="35" t="s">
        <v>217</v>
      </c>
      <c r="C22" s="36">
        <v>11</v>
      </c>
      <c r="D22" s="9" t="str">
        <f>IF($B22="N/A","N/A",IF(C22="N/A","N/A",IF(C22=0,"Yes","No")))</f>
        <v>No</v>
      </c>
      <c r="E22" s="36">
        <v>11</v>
      </c>
      <c r="F22" s="9" t="str">
        <f>IF($B22="N/A","N/A",IF(E22="N/A","N/A",IF(E22=0,"Yes","No")))</f>
        <v>No</v>
      </c>
      <c r="G22" s="36">
        <v>11</v>
      </c>
      <c r="H22" s="9" t="str">
        <f>IF($B22="N/A","N/A",IF(G22=0,"Yes","No"))</f>
        <v>No</v>
      </c>
      <c r="I22" s="10">
        <v>-50</v>
      </c>
      <c r="J22" s="10">
        <v>350</v>
      </c>
      <c r="K22" s="9" t="str">
        <f t="shared" si="0"/>
        <v>No</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68237</v>
      </c>
      <c r="D6" s="9" t="str">
        <f>IF($B6="N/A","N/A",IF(C6&gt;15,"No",IF(C6&lt;-15,"No","Yes")))</f>
        <v>N/A</v>
      </c>
      <c r="E6" s="36">
        <v>56941</v>
      </c>
      <c r="F6" s="9" t="str">
        <f>IF($B6="N/A","N/A",IF(E6&gt;15,"No",IF(E6&lt;-15,"No","Yes")))</f>
        <v>N/A</v>
      </c>
      <c r="G6" s="36">
        <v>51366</v>
      </c>
      <c r="H6" s="9" t="str">
        <f>IF($B6="N/A","N/A",IF(G6&gt;15,"No",IF(G6&lt;-15,"No","Yes")))</f>
        <v>N/A</v>
      </c>
      <c r="I6" s="10">
        <v>-16.600000000000001</v>
      </c>
      <c r="J6" s="10">
        <v>-9.7899999999999991</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11223.233935</v>
      </c>
      <c r="D9" s="9" t="str">
        <f>IF($B9="N/A","N/A",IF(C9&gt;7000,"No",IF(C9&lt;2000,"No","Yes")))</f>
        <v>No</v>
      </c>
      <c r="E9" s="96">
        <v>12647.990973</v>
      </c>
      <c r="F9" s="9" t="str">
        <f>IF($B9="N/A","N/A",IF(E9&gt;7000,"No",IF(E9&lt;2000,"No","Yes")))</f>
        <v>No</v>
      </c>
      <c r="G9" s="96">
        <v>13136.196706000001</v>
      </c>
      <c r="H9" s="9" t="str">
        <f>IF($B9="N/A","N/A",IF(G9&gt;7000,"No",IF(G9&lt;2000,"No","Yes")))</f>
        <v>No</v>
      </c>
      <c r="I9" s="10">
        <v>12.69</v>
      </c>
      <c r="J9" s="10">
        <v>3.86</v>
      </c>
      <c r="K9" s="9" t="str">
        <f t="shared" si="0"/>
        <v>Yes</v>
      </c>
    </row>
    <row r="10" spans="1:11" x14ac:dyDescent="0.2">
      <c r="A10" s="110" t="s">
        <v>825</v>
      </c>
      <c r="B10" s="35" t="s">
        <v>213</v>
      </c>
      <c r="C10" s="96">
        <v>2140.3682107999998</v>
      </c>
      <c r="D10" s="9" t="str">
        <f>IF($B10="N/A","N/A",IF(C10&gt;15,"No",IF(C10&lt;-15,"No","Yes")))</f>
        <v>N/A</v>
      </c>
      <c r="E10" s="96">
        <v>2267.8730263000002</v>
      </c>
      <c r="F10" s="9" t="str">
        <f>IF($B10="N/A","N/A",IF(E10&gt;15,"No",IF(E10&lt;-15,"No","Yes")))</f>
        <v>N/A</v>
      </c>
      <c r="G10" s="96">
        <v>2339.0213979999999</v>
      </c>
      <c r="H10" s="9" t="str">
        <f>IF($B10="N/A","N/A",IF(G10&gt;15,"No",IF(G10&lt;-15,"No","Yes")))</f>
        <v>N/A</v>
      </c>
      <c r="I10" s="10">
        <v>5.9569999999999999</v>
      </c>
      <c r="J10" s="10">
        <v>3.137</v>
      </c>
      <c r="K10" s="9" t="str">
        <f t="shared" si="0"/>
        <v>Yes</v>
      </c>
    </row>
    <row r="11" spans="1:11" x14ac:dyDescent="0.2">
      <c r="A11" s="110" t="s">
        <v>309</v>
      </c>
      <c r="B11" s="35" t="s">
        <v>219</v>
      </c>
      <c r="C11" s="9">
        <v>1.2104869791999999</v>
      </c>
      <c r="D11" s="9" t="str">
        <f>IF($B11="N/A","N/A",IF(C11&gt;10,"No",IF(C11&lt;=0,"No","Yes")))</f>
        <v>Yes</v>
      </c>
      <c r="E11" s="9">
        <v>1.3470083068000001</v>
      </c>
      <c r="F11" s="9" t="str">
        <f>IF($B11="N/A","N/A",IF(E11&gt;10,"No",IF(E11&lt;=0,"No","Yes")))</f>
        <v>Yes</v>
      </c>
      <c r="G11" s="9">
        <v>1.6333761631999999</v>
      </c>
      <c r="H11" s="9" t="str">
        <f>IF($B11="N/A","N/A",IF(G11&gt;10,"No",IF(G11&lt;=0,"No","Yes")))</f>
        <v>Yes</v>
      </c>
      <c r="I11" s="10">
        <v>11.28</v>
      </c>
      <c r="J11" s="10">
        <v>21.26</v>
      </c>
      <c r="K11" s="9" t="str">
        <f t="shared" si="0"/>
        <v>Yes</v>
      </c>
    </row>
    <row r="12" spans="1:11" x14ac:dyDescent="0.2">
      <c r="A12" s="110" t="s">
        <v>826</v>
      </c>
      <c r="B12" s="35" t="s">
        <v>213</v>
      </c>
      <c r="C12" s="96">
        <v>7166.9891041000001</v>
      </c>
      <c r="D12" s="9" t="str">
        <f>IF($B12="N/A","N/A",IF(C12&gt;15,"No",IF(C12&lt;-15,"No","Yes")))</f>
        <v>N/A</v>
      </c>
      <c r="E12" s="96">
        <v>7258.6857888000004</v>
      </c>
      <c r="F12" s="9" t="str">
        <f>IF($B12="N/A","N/A",IF(E12&gt;15,"No",IF(E12&lt;-15,"No","Yes")))</f>
        <v>N/A</v>
      </c>
      <c r="G12" s="96">
        <v>6238.7926103</v>
      </c>
      <c r="H12" s="9" t="str">
        <f>IF($B12="N/A","N/A",IF(G12&gt;15,"No",IF(G12&lt;-15,"No","Yes")))</f>
        <v>N/A</v>
      </c>
      <c r="I12" s="10">
        <v>1.2789999999999999</v>
      </c>
      <c r="J12" s="10">
        <v>-14.1</v>
      </c>
      <c r="K12" s="9" t="str">
        <f t="shared" si="0"/>
        <v>Yes</v>
      </c>
    </row>
    <row r="13" spans="1:11" x14ac:dyDescent="0.2">
      <c r="A13" s="110" t="s">
        <v>310</v>
      </c>
      <c r="B13" s="35" t="s">
        <v>214</v>
      </c>
      <c r="C13" s="8">
        <v>99.762592142000003</v>
      </c>
      <c r="D13" s="9" t="str">
        <f>IF($B13="N/A","N/A",IF(C13&gt;100,"No",IF(C13&lt;95,"No","Yes")))</f>
        <v>Yes</v>
      </c>
      <c r="E13" s="8">
        <v>99.773449710999998</v>
      </c>
      <c r="F13" s="9" t="str">
        <f>IF($B13="N/A","N/A",IF(E13&gt;100,"No",IF(E13&lt;95,"No","Yes")))</f>
        <v>Yes</v>
      </c>
      <c r="G13" s="8">
        <v>99.807265505999993</v>
      </c>
      <c r="H13" s="9" t="str">
        <f>IF($B13="N/A","N/A",IF(G13&gt;100,"No",IF(G13&lt;95,"No","Yes")))</f>
        <v>Yes</v>
      </c>
      <c r="I13" s="10">
        <v>1.09E-2</v>
      </c>
      <c r="J13" s="10">
        <v>3.39E-2</v>
      </c>
      <c r="K13" s="9" t="str">
        <f t="shared" si="0"/>
        <v>Yes</v>
      </c>
    </row>
    <row r="14" spans="1:11" x14ac:dyDescent="0.2">
      <c r="A14" s="110" t="s">
        <v>827</v>
      </c>
      <c r="B14" s="35" t="s">
        <v>220</v>
      </c>
      <c r="C14" s="8">
        <v>1.1069849431000001</v>
      </c>
      <c r="D14" s="9" t="str">
        <f>IF($B14="N/A","N/A",IF(C14&gt;1,"Yes","No"))</f>
        <v>Yes</v>
      </c>
      <c r="E14" s="8">
        <v>1.1191473632</v>
      </c>
      <c r="F14" s="9" t="str">
        <f>IF($B14="N/A","N/A",IF(E14&gt;1,"Yes","No"))</f>
        <v>Yes</v>
      </c>
      <c r="G14" s="8">
        <v>1.1218327579</v>
      </c>
      <c r="H14" s="9" t="str">
        <f>IF($B14="N/A","N/A",IF(G14&gt;1,"Yes","No"))</f>
        <v>Yes</v>
      </c>
      <c r="I14" s="10">
        <v>1.099</v>
      </c>
      <c r="J14" s="10">
        <v>0.24</v>
      </c>
      <c r="K14" s="9" t="str">
        <f t="shared" si="0"/>
        <v>Yes</v>
      </c>
    </row>
    <row r="15" spans="1:11" x14ac:dyDescent="0.2">
      <c r="A15" s="110" t="s">
        <v>311</v>
      </c>
      <c r="B15" s="35" t="s">
        <v>214</v>
      </c>
      <c r="C15" s="8">
        <v>93.521110247999999</v>
      </c>
      <c r="D15" s="9" t="str">
        <f>IF($B15="N/A","N/A",IF(C15&gt;100,"No",IF(C15&lt;95,"No","Yes")))</f>
        <v>No</v>
      </c>
      <c r="E15" s="8">
        <v>95.335522733999994</v>
      </c>
      <c r="F15" s="9" t="str">
        <f>IF($B15="N/A","N/A",IF(E15&gt;100,"No",IF(E15&lt;95,"No","Yes")))</f>
        <v>Yes</v>
      </c>
      <c r="G15" s="8">
        <v>96.193980453999998</v>
      </c>
      <c r="H15" s="9" t="str">
        <f>IF($B15="N/A","N/A",IF(G15&gt;100,"No",IF(G15&lt;95,"No","Yes")))</f>
        <v>Yes</v>
      </c>
      <c r="I15" s="10">
        <v>1.94</v>
      </c>
      <c r="J15" s="10">
        <v>0.90049999999999997</v>
      </c>
      <c r="K15" s="9" t="str">
        <f t="shared" si="0"/>
        <v>Yes</v>
      </c>
    </row>
    <row r="16" spans="1:11" x14ac:dyDescent="0.2">
      <c r="A16" s="110" t="s">
        <v>828</v>
      </c>
      <c r="B16" s="35" t="s">
        <v>221</v>
      </c>
      <c r="C16" s="8">
        <v>9.2972295348999996</v>
      </c>
      <c r="D16" s="9" t="str">
        <f>IF($B16="N/A","N/A",IF(C16&gt;3,"Yes","No"))</f>
        <v>Yes</v>
      </c>
      <c r="E16" s="8">
        <v>9.6152896748999996</v>
      </c>
      <c r="F16" s="9" t="str">
        <f>IF($B16="N/A","N/A",IF(E16&gt;3,"Yes","No"))</f>
        <v>Yes</v>
      </c>
      <c r="G16" s="8">
        <v>9.7090728785000007</v>
      </c>
      <c r="H16" s="9" t="str">
        <f>IF($B16="N/A","N/A",IF(G16&gt;3,"Yes","No"))</f>
        <v>Yes</v>
      </c>
      <c r="I16" s="10">
        <v>3.4209999999999998</v>
      </c>
      <c r="J16" s="10">
        <v>0.97540000000000004</v>
      </c>
      <c r="K16" s="9" t="str">
        <f t="shared" si="0"/>
        <v>Yes</v>
      </c>
    </row>
    <row r="17" spans="1:11" x14ac:dyDescent="0.2">
      <c r="A17" s="110" t="s">
        <v>829</v>
      </c>
      <c r="B17" s="35" t="s">
        <v>222</v>
      </c>
      <c r="C17" s="8">
        <v>4.3927367587999999</v>
      </c>
      <c r="D17" s="9" t="str">
        <f>IF($B17="N/A","N/A",IF(C17&gt;=8,"No",IF(C17&lt;2,"No","Yes")))</f>
        <v>Yes</v>
      </c>
      <c r="E17" s="8">
        <v>4.7080259922999996</v>
      </c>
      <c r="F17" s="9" t="str">
        <f>IF($B17="N/A","N/A",IF(E17&gt;=8,"No",IF(E17&lt;2,"No","Yes")))</f>
        <v>Yes</v>
      </c>
      <c r="G17" s="8">
        <v>4.7423198224999998</v>
      </c>
      <c r="H17" s="9" t="str">
        <f>IF($B17="N/A","N/A",IF(G17&gt;=8,"No",IF(G17&lt;2,"No","Yes")))</f>
        <v>Yes</v>
      </c>
      <c r="I17" s="10">
        <v>7.1779999999999999</v>
      </c>
      <c r="J17" s="10">
        <v>0.72840000000000005</v>
      </c>
      <c r="K17" s="9" t="str">
        <f t="shared" si="0"/>
        <v>Yes</v>
      </c>
    </row>
    <row r="18" spans="1:11" x14ac:dyDescent="0.2">
      <c r="A18" s="110" t="s">
        <v>830</v>
      </c>
      <c r="B18" s="35" t="s">
        <v>222</v>
      </c>
      <c r="C18" s="8">
        <v>5.2542196106999999</v>
      </c>
      <c r="D18" s="9" t="str">
        <f>IF($B18="N/A","N/A",IF(C18&gt;=8,"No",IF(C18&lt;2,"No","Yes")))</f>
        <v>Yes</v>
      </c>
      <c r="E18" s="8">
        <v>5.5884496232999998</v>
      </c>
      <c r="F18" s="9" t="str">
        <f>IF($B18="N/A","N/A",IF(E18&gt;=8,"No",IF(E18&lt;2,"No","Yes")))</f>
        <v>Yes</v>
      </c>
      <c r="G18" s="8">
        <v>5.6261922874000003</v>
      </c>
      <c r="H18" s="9" t="str">
        <f>IF($B18="N/A","N/A",IF(G18&gt;=8,"No",IF(G18&lt;2,"No","Yes")))</f>
        <v>Yes</v>
      </c>
      <c r="I18" s="10">
        <v>6.3609999999999998</v>
      </c>
      <c r="J18" s="10">
        <v>0.6754</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0" t="s">
        <v>31</v>
      </c>
      <c r="B20" s="60" t="s">
        <v>214</v>
      </c>
      <c r="C20" s="8">
        <v>82.658968009000006</v>
      </c>
      <c r="D20" s="9" t="str">
        <f>IF($B20="N/A","N/A",IF(C20&gt;100,"No",IF(C20&lt;95,"No","Yes")))</f>
        <v>No</v>
      </c>
      <c r="E20" s="8">
        <v>89.350380217999998</v>
      </c>
      <c r="F20" s="9" t="str">
        <f>IF($B20="N/A","N/A",IF(E20&gt;100,"No",IF(E20&lt;95,"No","Yes")))</f>
        <v>No</v>
      </c>
      <c r="G20" s="8">
        <v>92.489195187000007</v>
      </c>
      <c r="H20" s="9" t="str">
        <f>IF($B20="N/A","N/A",IF(G20&gt;100,"No",IF(G20&lt;95,"No","Yes")))</f>
        <v>No</v>
      </c>
      <c r="I20" s="10">
        <v>8.0950000000000006</v>
      </c>
      <c r="J20" s="10">
        <v>3.5129999999999999</v>
      </c>
      <c r="K20" s="9" t="str">
        <f t="shared" si="0"/>
        <v>Yes</v>
      </c>
    </row>
    <row r="21" spans="1:11" x14ac:dyDescent="0.2">
      <c r="A21" s="110" t="s">
        <v>313</v>
      </c>
      <c r="B21" s="35" t="s">
        <v>214</v>
      </c>
      <c r="C21" s="8">
        <v>99.935518853000005</v>
      </c>
      <c r="D21" s="9" t="str">
        <f>IF($B21="N/A","N/A",IF(C21&gt;100,"No",IF(C21&lt;95,"No","Yes")))</f>
        <v>Yes</v>
      </c>
      <c r="E21" s="8">
        <v>100</v>
      </c>
      <c r="F21" s="9" t="str">
        <f>IF($B21="N/A","N/A",IF(E21&gt;100,"No",IF(E21&lt;95,"No","Yes")))</f>
        <v>Yes</v>
      </c>
      <c r="G21" s="8">
        <v>100</v>
      </c>
      <c r="H21" s="9" t="str">
        <f>IF($B21="N/A","N/A",IF(G21&gt;100,"No",IF(G21&lt;95,"No","Yes")))</f>
        <v>Yes</v>
      </c>
      <c r="I21" s="10">
        <v>6.4500000000000002E-2</v>
      </c>
      <c r="J21" s="10">
        <v>0</v>
      </c>
      <c r="K21" s="9" t="str">
        <f t="shared" si="0"/>
        <v>Yes</v>
      </c>
    </row>
    <row r="22" spans="1:11" x14ac:dyDescent="0.2">
      <c r="A22" s="110" t="s">
        <v>1721</v>
      </c>
      <c r="B22" s="35" t="s">
        <v>224</v>
      </c>
      <c r="C22" s="8">
        <v>3.6637015100000003E-2</v>
      </c>
      <c r="D22" s="9" t="str">
        <f>IF($B22="N/A","N/A",IF(C22&gt;5,"No",IF(C22&lt;=0,"No","Yes")))</f>
        <v>Yes</v>
      </c>
      <c r="E22" s="8">
        <v>0</v>
      </c>
      <c r="F22" s="9" t="str">
        <f>IF($B22="N/A","N/A",IF(E22&gt;5,"No",IF(E22&lt;=0,"No","Yes")))</f>
        <v>No</v>
      </c>
      <c r="G22" s="8">
        <v>0</v>
      </c>
      <c r="H22" s="9" t="str">
        <f>IF($B22="N/A","N/A",IF(G22&gt;5,"No",IF(G22&lt;=0,"No","Yes")))</f>
        <v>No</v>
      </c>
      <c r="I22" s="10">
        <v>-100</v>
      </c>
      <c r="J22" s="10" t="s">
        <v>1747</v>
      </c>
      <c r="K22" s="9" t="str">
        <f t="shared" si="0"/>
        <v>N/A</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3.9384205049999998</v>
      </c>
      <c r="D24" s="9" t="str">
        <f>IF($B24="N/A","N/A",IF(C24&gt;=2,"Yes","No"))</f>
        <v>Yes</v>
      </c>
      <c r="E24" s="8">
        <v>3.8638239580999998</v>
      </c>
      <c r="F24" s="9" t="str">
        <f>IF($B24="N/A","N/A",IF(E24&gt;=2,"Yes","No"))</f>
        <v>Yes</v>
      </c>
      <c r="G24" s="8">
        <v>4.1482887513</v>
      </c>
      <c r="H24" s="9" t="str">
        <f>IF($B24="N/A","N/A",IF(G24&gt;=2,"Yes","No"))</f>
        <v>Yes</v>
      </c>
      <c r="I24" s="10">
        <v>-1.89</v>
      </c>
      <c r="J24" s="10">
        <v>7.3620000000000001</v>
      </c>
      <c r="K24" s="9" t="str">
        <f t="shared" si="0"/>
        <v>Yes</v>
      </c>
    </row>
    <row r="25" spans="1:11" x14ac:dyDescent="0.2">
      <c r="A25" s="110" t="s">
        <v>832</v>
      </c>
      <c r="B25" s="35" t="s">
        <v>226</v>
      </c>
      <c r="C25" s="8">
        <v>4.5913507334999997</v>
      </c>
      <c r="D25" s="9" t="str">
        <f>IF($B25="N/A","N/A",IF(C25&gt;30,"No",IF(C25&lt;5,"No","Yes")))</f>
        <v>No</v>
      </c>
      <c r="E25" s="8">
        <v>4.7768743085000001</v>
      </c>
      <c r="F25" s="9" t="str">
        <f>IF($B25="N/A","N/A",IF(E25&gt;30,"No",IF(E25&lt;5,"No","Yes")))</f>
        <v>No</v>
      </c>
      <c r="G25" s="8">
        <v>4.9195966203000001</v>
      </c>
      <c r="H25" s="9" t="str">
        <f>IF($B25="N/A","N/A",IF(G25&gt;30,"No",IF(G25&lt;5,"No","Yes")))</f>
        <v>No</v>
      </c>
      <c r="I25" s="10">
        <v>4.0410000000000004</v>
      </c>
      <c r="J25" s="10">
        <v>2.988</v>
      </c>
      <c r="K25" s="9" t="str">
        <f t="shared" si="0"/>
        <v>Yes</v>
      </c>
    </row>
    <row r="26" spans="1:11" x14ac:dyDescent="0.2">
      <c r="A26" s="110" t="s">
        <v>833</v>
      </c>
      <c r="B26" s="35" t="s">
        <v>227</v>
      </c>
      <c r="C26" s="8">
        <v>20.560692879000001</v>
      </c>
      <c r="D26" s="9" t="str">
        <f>IF($B26="N/A","N/A",IF(C26&gt;75,"No",IF(C26&lt;15,"No","Yes")))</f>
        <v>Yes</v>
      </c>
      <c r="E26" s="8">
        <v>20.735498147000001</v>
      </c>
      <c r="F26" s="9" t="str">
        <f>IF($B26="N/A","N/A",IF(E26&gt;75,"No",IF(E26&lt;15,"No","Yes")))</f>
        <v>Yes</v>
      </c>
      <c r="G26" s="8">
        <v>20.209866449</v>
      </c>
      <c r="H26" s="9" t="str">
        <f>IF($B26="N/A","N/A",IF(G26&gt;75,"No",IF(G26&lt;15,"No","Yes")))</f>
        <v>Yes</v>
      </c>
      <c r="I26" s="10">
        <v>0.85019999999999996</v>
      </c>
      <c r="J26" s="10">
        <v>-2.5299999999999998</v>
      </c>
      <c r="K26" s="9" t="str">
        <f t="shared" si="0"/>
        <v>Yes</v>
      </c>
    </row>
    <row r="27" spans="1:11" x14ac:dyDescent="0.2">
      <c r="A27" s="110" t="s">
        <v>834</v>
      </c>
      <c r="B27" s="35" t="s">
        <v>228</v>
      </c>
      <c r="C27" s="8">
        <v>74.847956386999996</v>
      </c>
      <c r="D27" s="9" t="str">
        <f>IF($B27="N/A","N/A",IF(C27&gt;70,"No",IF(C27&lt;25,"No","Yes")))</f>
        <v>No</v>
      </c>
      <c r="E27" s="8">
        <v>74.487627544000006</v>
      </c>
      <c r="F27" s="9" t="str">
        <f>IF($B27="N/A","N/A",IF(E27&gt;70,"No",IF(E27&lt;25,"No","Yes")))</f>
        <v>No</v>
      </c>
      <c r="G27" s="8">
        <v>74.870536931000004</v>
      </c>
      <c r="H27" s="9" t="str">
        <f>IF($B27="N/A","N/A",IF(G27&gt;70,"No",IF(G27&lt;25,"No","Yes")))</f>
        <v>No</v>
      </c>
      <c r="I27" s="10">
        <v>-0.48099999999999998</v>
      </c>
      <c r="J27" s="10">
        <v>0.5141</v>
      </c>
      <c r="K27" s="9" t="str">
        <f t="shared" si="0"/>
        <v>Yes</v>
      </c>
    </row>
    <row r="28" spans="1:11" x14ac:dyDescent="0.2">
      <c r="A28" s="110" t="s">
        <v>318</v>
      </c>
      <c r="B28" s="35" t="s">
        <v>229</v>
      </c>
      <c r="C28" s="8">
        <v>46.663833404000002</v>
      </c>
      <c r="D28" s="9" t="str">
        <f>IF($B28="N/A","N/A",IF(C28&gt;70,"No",IF(C28&lt;35,"No","Yes")))</f>
        <v>Yes</v>
      </c>
      <c r="E28" s="8">
        <v>50.757801935000003</v>
      </c>
      <c r="F28" s="9" t="str">
        <f>IF($B28="N/A","N/A",IF(E28&gt;70,"No",IF(E28&lt;35,"No","Yes")))</f>
        <v>Yes</v>
      </c>
      <c r="G28" s="8">
        <v>53.282326830999999</v>
      </c>
      <c r="H28" s="9" t="str">
        <f>IF($B28="N/A","N/A",IF(G28&gt;70,"No",IF(G28&lt;35,"No","Yes")))</f>
        <v>Yes</v>
      </c>
      <c r="I28" s="10">
        <v>8.7729999999999997</v>
      </c>
      <c r="J28" s="10">
        <v>4.9740000000000002</v>
      </c>
      <c r="K28" s="9" t="str">
        <f t="shared" si="0"/>
        <v>Yes</v>
      </c>
    </row>
    <row r="29" spans="1:11" x14ac:dyDescent="0.2">
      <c r="A29" s="110" t="s">
        <v>835</v>
      </c>
      <c r="B29" s="35" t="s">
        <v>220</v>
      </c>
      <c r="C29" s="8">
        <v>2.1112681364000001</v>
      </c>
      <c r="D29" s="9" t="str">
        <f>IF($B29="N/A","N/A",IF(C29&gt;1,"Yes","No"))</f>
        <v>Yes</v>
      </c>
      <c r="E29" s="8">
        <v>2.1042142411999998</v>
      </c>
      <c r="F29" s="9" t="str">
        <f>IF($B29="N/A","N/A",IF(E29&gt;1,"Yes","No"))</f>
        <v>Yes</v>
      </c>
      <c r="G29" s="8">
        <v>2.1250685082</v>
      </c>
      <c r="H29" s="9" t="str">
        <f>IF($B29="N/A","N/A",IF(G29&gt;1,"Yes","No"))</f>
        <v>Yes</v>
      </c>
      <c r="I29" s="10">
        <v>-0.33400000000000002</v>
      </c>
      <c r="J29" s="10">
        <v>0.99109999999999998</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99.990578481</v>
      </c>
      <c r="D31" s="9" t="str">
        <f>IF($B31="N/A","N/A",IF(C31&gt;15,"No",IF(C31&lt;-15,"No","Yes")))</f>
        <v>N/A</v>
      </c>
      <c r="E31" s="8">
        <v>100</v>
      </c>
      <c r="F31" s="9" t="str">
        <f>IF($B31="N/A","N/A",IF(E31&gt;15,"No",IF(E31&lt;-15,"No","Yes")))</f>
        <v>N/A</v>
      </c>
      <c r="G31" s="8">
        <v>99.989038692999998</v>
      </c>
      <c r="H31" s="9" t="str">
        <f>IF($B31="N/A","N/A",IF(G31&gt;15,"No",IF(G31&lt;-15,"No","Yes")))</f>
        <v>N/A</v>
      </c>
      <c r="I31" s="10">
        <v>9.4000000000000004E-3</v>
      </c>
      <c r="J31" s="10">
        <v>-1.0999999999999999E-2</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0" t="s">
        <v>323</v>
      </c>
      <c r="B35" s="35" t="s">
        <v>213</v>
      </c>
      <c r="C35" s="8">
        <v>10.519219778</v>
      </c>
      <c r="D35" s="9" t="str">
        <f>IF($B35="N/A","N/A",IF(C35&gt;15,"No",IF(C35&lt;-15,"No","Yes")))</f>
        <v>N/A</v>
      </c>
      <c r="E35" s="8">
        <v>11.38546917</v>
      </c>
      <c r="F35" s="9" t="str">
        <f>IF($B35="N/A","N/A",IF(E35&gt;15,"No",IF(E35&lt;-15,"No","Yes")))</f>
        <v>N/A</v>
      </c>
      <c r="G35" s="8">
        <v>12.482965386</v>
      </c>
      <c r="H35" s="9" t="str">
        <f>IF($B35="N/A","N/A",IF(G35&gt;15,"No",IF(G35&lt;-15,"No","Yes")))</f>
        <v>N/A</v>
      </c>
      <c r="I35" s="10">
        <v>8.2349999999999994</v>
      </c>
      <c r="J35" s="10">
        <v>9.6389999999999993</v>
      </c>
      <c r="K35" s="9" t="str">
        <f t="shared" si="0"/>
        <v>Yes</v>
      </c>
    </row>
    <row r="36" spans="1:11" ht="25.5" x14ac:dyDescent="0.2">
      <c r="A36" s="110" t="s">
        <v>369</v>
      </c>
      <c r="B36" s="35" t="s">
        <v>213</v>
      </c>
      <c r="C36" s="8">
        <v>11.823497516</v>
      </c>
      <c r="D36" s="9" t="str">
        <f>IF($B36="N/A","N/A",IF(C36&gt;15,"No",IF(C36&lt;-15,"No","Yes")))</f>
        <v>N/A</v>
      </c>
      <c r="E36" s="8">
        <v>13.473595476</v>
      </c>
      <c r="F36" s="9" t="str">
        <f>IF($B36="N/A","N/A",IF(E36&gt;15,"No",IF(E36&lt;-15,"No","Yes")))</f>
        <v>N/A</v>
      </c>
      <c r="G36" s="8">
        <v>14.844449636</v>
      </c>
      <c r="H36" s="9" t="str">
        <f>IF($B36="N/A","N/A",IF(G36&gt;15,"No",IF(G36&lt;-15,"No","Yes")))</f>
        <v>N/A</v>
      </c>
      <c r="I36" s="10">
        <v>13.96</v>
      </c>
      <c r="J36" s="10">
        <v>10.17</v>
      </c>
      <c r="K36" s="9" t="str">
        <f t="shared" si="0"/>
        <v>Yes</v>
      </c>
    </row>
    <row r="37" spans="1:11" x14ac:dyDescent="0.2">
      <c r="A37" s="110" t="s">
        <v>374</v>
      </c>
      <c r="B37" s="35" t="s">
        <v>231</v>
      </c>
      <c r="C37" s="8">
        <v>82.003898178</v>
      </c>
      <c r="D37" s="9" t="str">
        <f>IF($B37="N/A","N/A",IF(C37&gt;90,"No",IF(C37&lt;75,"No","Yes")))</f>
        <v>Yes</v>
      </c>
      <c r="E37" s="8">
        <v>81.624839746000006</v>
      </c>
      <c r="F37" s="9" t="str">
        <f>IF($B37="N/A","N/A",IF(E37&gt;90,"No",IF(E37&lt;75,"No","Yes")))</f>
        <v>Yes</v>
      </c>
      <c r="G37" s="8">
        <v>81.711638049000001</v>
      </c>
      <c r="H37" s="9" t="str">
        <f>IF($B37="N/A","N/A",IF(G37&gt;90,"No",IF(G37&lt;75,"No","Yes")))</f>
        <v>Yes</v>
      </c>
      <c r="I37" s="10">
        <v>-0.46200000000000002</v>
      </c>
      <c r="J37" s="10">
        <v>0.10630000000000001</v>
      </c>
      <c r="K37" s="9" t="str">
        <f>IF(J37="Div by 0", "N/A", IF(J37="N/A","N/A", IF(J37&gt;30, "No", IF(J37&lt;-30, "No", "Yes"))))</f>
        <v>Yes</v>
      </c>
    </row>
    <row r="38" spans="1:11" x14ac:dyDescent="0.2">
      <c r="A38" s="110" t="s">
        <v>375</v>
      </c>
      <c r="B38" s="35" t="s">
        <v>232</v>
      </c>
      <c r="C38" s="8">
        <v>13.291909082</v>
      </c>
      <c r="D38" s="9" t="str">
        <f>IF($B38="N/A","N/A",IF(C38&gt;10,"No",IF(C38&lt;1,"No","Yes")))</f>
        <v>No</v>
      </c>
      <c r="E38" s="8">
        <v>13.292706486</v>
      </c>
      <c r="F38" s="9" t="str">
        <f>IF($B38="N/A","N/A",IF(E38&gt;10,"No",IF(E38&lt;1,"No","Yes")))</f>
        <v>No</v>
      </c>
      <c r="G38" s="8">
        <v>12.652338122</v>
      </c>
      <c r="H38" s="9" t="str">
        <f>IF($B38="N/A","N/A",IF(G38&gt;10,"No",IF(G38&lt;1,"No","Yes")))</f>
        <v>No</v>
      </c>
      <c r="I38" s="10">
        <v>6.0000000000000001E-3</v>
      </c>
      <c r="J38" s="10">
        <v>-4.82</v>
      </c>
      <c r="K38" s="9" t="str">
        <f>IF(J38="Div by 0", "N/A", IF(J38="N/A","N/A", IF(J38&gt;30, "No", IF(J38&lt;-30, "No", "Yes"))))</f>
        <v>Yes</v>
      </c>
    </row>
    <row r="39" spans="1:11" x14ac:dyDescent="0.2">
      <c r="A39" s="110" t="s">
        <v>376</v>
      </c>
      <c r="B39" s="35" t="s">
        <v>233</v>
      </c>
      <c r="C39" s="8">
        <v>2.3081319519000001</v>
      </c>
      <c r="D39" s="9" t="str">
        <f>IF($B39="N/A","N/A",IF(C39&gt;2,"No",IF(C39&lt;=0,"No","Yes")))</f>
        <v>No</v>
      </c>
      <c r="E39" s="8">
        <v>2.4393670641999998</v>
      </c>
      <c r="F39" s="9" t="str">
        <f>IF($B39="N/A","N/A",IF(E39&gt;2,"No",IF(E39&lt;=0,"No","Yes")))</f>
        <v>No</v>
      </c>
      <c r="G39" s="8">
        <v>2.7196978546000001</v>
      </c>
      <c r="H39" s="9" t="str">
        <f>IF($B39="N/A","N/A",IF(G39&gt;2,"No",IF(G39&lt;=0,"No","Yes")))</f>
        <v>No</v>
      </c>
      <c r="I39" s="10">
        <v>5.6859999999999999</v>
      </c>
      <c r="J39" s="10">
        <v>11.49</v>
      </c>
      <c r="K39" s="9" t="str">
        <f>IF(J39="Div by 0", "N/A", IF(J39="N/A","N/A", IF(J39&gt;30, "No", IF(J39&lt;-30, "No", "Yes"))))</f>
        <v>Yes</v>
      </c>
    </row>
    <row r="40" spans="1:11" x14ac:dyDescent="0.2">
      <c r="A40" s="110" t="s">
        <v>377</v>
      </c>
      <c r="B40" s="35" t="s">
        <v>234</v>
      </c>
      <c r="C40" s="8">
        <v>0.96428623769999999</v>
      </c>
      <c r="D40" s="9" t="str">
        <f>IF($B40="N/A","N/A",IF(C40&gt;3,"No",IF(C40&lt;=0,"No","Yes")))</f>
        <v>Yes</v>
      </c>
      <c r="E40" s="8">
        <v>1.1257266292999999</v>
      </c>
      <c r="F40" s="9" t="str">
        <f>IF($B40="N/A","N/A",IF(E40&gt;3,"No",IF(E40&lt;=0,"No","Yes")))</f>
        <v>Yes</v>
      </c>
      <c r="G40" s="8">
        <v>1.2187049799</v>
      </c>
      <c r="H40" s="9" t="str">
        <f>IF($B40="N/A","N/A",IF(G40&gt;3,"No",IF(G40&lt;=0,"No","Yes")))</f>
        <v>Yes</v>
      </c>
      <c r="I40" s="10">
        <v>16.739999999999998</v>
      </c>
      <c r="J40" s="10">
        <v>8.2590000000000003</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30470</v>
      </c>
      <c r="D6" s="9" t="str">
        <f>IF($B6="N/A","N/A",IF(C6&gt;15,"No",IF(C6&lt;-15,"No","Yes")))</f>
        <v>N/A</v>
      </c>
      <c r="E6" s="36">
        <v>32016</v>
      </c>
      <c r="F6" s="9" t="str">
        <f>IF($B6="N/A","N/A",IF(E6&gt;15,"No",IF(E6&lt;-15,"No","Yes")))</f>
        <v>N/A</v>
      </c>
      <c r="G6" s="36">
        <v>31724</v>
      </c>
      <c r="H6" s="9" t="str">
        <f>IF($B6="N/A","N/A",IF(G6&gt;15,"No",IF(G6&lt;-15,"No","Yes")))</f>
        <v>N/A</v>
      </c>
      <c r="I6" s="10">
        <v>5.0739999999999998</v>
      </c>
      <c r="J6" s="10">
        <v>-0.91200000000000003</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1372.9008533000001</v>
      </c>
      <c r="D9" s="9" t="str">
        <f>IF($B9="N/A","N/A",IF(C9&gt;15,"No",IF(C9&lt;-15,"No","Yes")))</f>
        <v>N/A</v>
      </c>
      <c r="E9" s="96">
        <v>1407.9111694000001</v>
      </c>
      <c r="F9" s="9" t="str">
        <f>IF($B9="N/A","N/A",IF(E9&gt;15,"No",IF(E9&lt;-15,"No","Yes")))</f>
        <v>N/A</v>
      </c>
      <c r="G9" s="96">
        <v>1349.3451015000001</v>
      </c>
      <c r="H9" s="9" t="str">
        <f>IF($B9="N/A","N/A",IF(G9&gt;15,"No",IF(G9&lt;-15,"No","Yes")))</f>
        <v>N/A</v>
      </c>
      <c r="I9" s="10">
        <v>2.5499999999999998</v>
      </c>
      <c r="J9" s="10">
        <v>-4.16</v>
      </c>
      <c r="K9" s="9" t="str">
        <f t="shared" si="0"/>
        <v>Yes</v>
      </c>
    </row>
    <row r="10" spans="1:11" x14ac:dyDescent="0.2">
      <c r="A10" s="110" t="s">
        <v>309</v>
      </c>
      <c r="B10" s="35" t="s">
        <v>213</v>
      </c>
      <c r="C10" s="8">
        <v>0.46931407939999997</v>
      </c>
      <c r="D10" s="9" t="str">
        <f>IF($B10="N/A","N/A",IF(C10&gt;15,"No",IF(C10&lt;-15,"No","Yes")))</f>
        <v>N/A</v>
      </c>
      <c r="E10" s="8">
        <v>0.33108445780000001</v>
      </c>
      <c r="F10" s="9" t="str">
        <f>IF($B10="N/A","N/A",IF(E10&gt;15,"No",IF(E10&lt;-15,"No","Yes")))</f>
        <v>N/A</v>
      </c>
      <c r="G10" s="8">
        <v>0.31521876180000002</v>
      </c>
      <c r="H10" s="9" t="str">
        <f>IF($B10="N/A","N/A",IF(G10&gt;15,"No",IF(G10&lt;-15,"No","Yes")))</f>
        <v>N/A</v>
      </c>
      <c r="I10" s="10">
        <v>-29.5</v>
      </c>
      <c r="J10" s="10">
        <v>-4.79</v>
      </c>
      <c r="K10" s="9" t="str">
        <f t="shared" si="0"/>
        <v>Yes</v>
      </c>
    </row>
    <row r="11" spans="1:11" x14ac:dyDescent="0.2">
      <c r="A11" s="110" t="s">
        <v>826</v>
      </c>
      <c r="B11" s="35" t="s">
        <v>213</v>
      </c>
      <c r="C11" s="96">
        <v>760.48951049000004</v>
      </c>
      <c r="D11" s="9" t="str">
        <f>IF($B11="N/A","N/A",IF(C11&gt;15,"No",IF(C11&lt;-15,"No","Yes")))</f>
        <v>N/A</v>
      </c>
      <c r="E11" s="96">
        <v>780.07547169999998</v>
      </c>
      <c r="F11" s="9" t="str">
        <f>IF($B11="N/A","N/A",IF(E11&gt;15,"No",IF(E11&lt;-15,"No","Yes")))</f>
        <v>N/A</v>
      </c>
      <c r="G11" s="96">
        <v>816.51</v>
      </c>
      <c r="H11" s="9" t="str">
        <f>IF($B11="N/A","N/A",IF(G11&gt;15,"No",IF(G11&lt;-15,"No","Yes")))</f>
        <v>N/A</v>
      </c>
      <c r="I11" s="10">
        <v>2.5750000000000002</v>
      </c>
      <c r="J11" s="10">
        <v>4.6710000000000003</v>
      </c>
      <c r="K11" s="9" t="str">
        <f t="shared" si="0"/>
        <v>Yes</v>
      </c>
    </row>
    <row r="12" spans="1:11" x14ac:dyDescent="0.2">
      <c r="A12" s="110" t="s">
        <v>310</v>
      </c>
      <c r="B12" s="35" t="s">
        <v>214</v>
      </c>
      <c r="C12" s="8">
        <v>82.986544142</v>
      </c>
      <c r="D12" s="9" t="str">
        <f>IF($B12="N/A","N/A",IF(C12&gt;100,"No",IF(C12&lt;95,"No","Yes")))</f>
        <v>No</v>
      </c>
      <c r="E12" s="8">
        <v>75.833958021000001</v>
      </c>
      <c r="F12" s="9" t="str">
        <f>IF($B12="N/A","N/A",IF(E12&gt;100,"No",IF(E12&lt;95,"No","Yes")))</f>
        <v>No</v>
      </c>
      <c r="G12" s="8">
        <v>0.13869625520000001</v>
      </c>
      <c r="H12" s="9" t="str">
        <f>IF($B12="N/A","N/A",IF(G12&gt;100,"No",IF(G12&lt;95,"No","Yes")))</f>
        <v>No</v>
      </c>
      <c r="I12" s="10">
        <v>-8.6199999999999992</v>
      </c>
      <c r="J12" s="10">
        <v>-99.8</v>
      </c>
      <c r="K12" s="9" t="str">
        <f t="shared" si="0"/>
        <v>No</v>
      </c>
    </row>
    <row r="13" spans="1:11" x14ac:dyDescent="0.2">
      <c r="A13" s="110" t="s">
        <v>827</v>
      </c>
      <c r="B13" s="35" t="s">
        <v>220</v>
      </c>
      <c r="C13" s="8">
        <v>1.1653484140999999</v>
      </c>
      <c r="D13" s="9" t="str">
        <f>IF($B13="N/A","N/A",IF(C13&gt;1,"Yes","No"))</f>
        <v>Yes</v>
      </c>
      <c r="E13" s="8">
        <v>1.1753367106999999</v>
      </c>
      <c r="F13" s="9" t="str">
        <f>IF($B13="N/A","N/A",IF(E13&gt;1,"Yes","No"))</f>
        <v>Yes</v>
      </c>
      <c r="G13" s="8">
        <v>1.4545454545000001</v>
      </c>
      <c r="H13" s="9" t="str">
        <f>IF($B13="N/A","N/A",IF(G13&gt;1,"Yes","No"))</f>
        <v>Yes</v>
      </c>
      <c r="I13" s="10">
        <v>0.85709999999999997</v>
      </c>
      <c r="J13" s="10">
        <v>23.76</v>
      </c>
      <c r="K13" s="9" t="str">
        <f t="shared" si="0"/>
        <v>Yes</v>
      </c>
    </row>
    <row r="14" spans="1:11" x14ac:dyDescent="0.2">
      <c r="A14" s="110" t="s">
        <v>311</v>
      </c>
      <c r="B14" s="35" t="s">
        <v>214</v>
      </c>
      <c r="C14" s="8">
        <v>82.989826058000006</v>
      </c>
      <c r="D14" s="9" t="str">
        <f>IF($B14="N/A","N/A",IF(C14&gt;100,"No",IF(C14&lt;95,"No","Yes")))</f>
        <v>No</v>
      </c>
      <c r="E14" s="8">
        <v>75.908920539999997</v>
      </c>
      <c r="F14" s="9" t="str">
        <f>IF($B14="N/A","N/A",IF(E14&gt;100,"No",IF(E14&lt;95,"No","Yes")))</f>
        <v>No</v>
      </c>
      <c r="G14" s="8">
        <v>0.40978439039999998</v>
      </c>
      <c r="H14" s="9" t="str">
        <f>IF($B14="N/A","N/A",IF(G14&gt;100,"No",IF(G14&lt;95,"No","Yes")))</f>
        <v>No</v>
      </c>
      <c r="I14" s="10">
        <v>-8.5299999999999994</v>
      </c>
      <c r="J14" s="10">
        <v>-99.5</v>
      </c>
      <c r="K14" s="9" t="str">
        <f t="shared" si="0"/>
        <v>No</v>
      </c>
    </row>
    <row r="15" spans="1:11" x14ac:dyDescent="0.2">
      <c r="A15" s="110" t="s">
        <v>828</v>
      </c>
      <c r="B15" s="35" t="s">
        <v>221</v>
      </c>
      <c r="C15" s="8">
        <v>13.551548226</v>
      </c>
      <c r="D15" s="9" t="str">
        <f>IF($B15="N/A","N/A",IF(C15&gt;3,"Yes","No"))</f>
        <v>Yes</v>
      </c>
      <c r="E15" s="8">
        <v>13.719293914</v>
      </c>
      <c r="F15" s="9" t="str">
        <f>IF($B15="N/A","N/A",IF(E15&gt;3,"Yes","No"))</f>
        <v>Yes</v>
      </c>
      <c r="G15" s="8">
        <v>6.1461538461999998</v>
      </c>
      <c r="H15" s="9" t="str">
        <f>IF($B15="N/A","N/A",IF(G15&gt;3,"Yes","No"))</f>
        <v>Yes</v>
      </c>
      <c r="I15" s="10">
        <v>1.238</v>
      </c>
      <c r="J15" s="10">
        <v>-55.2</v>
      </c>
      <c r="K15" s="9" t="str">
        <f t="shared" si="0"/>
        <v>No</v>
      </c>
    </row>
    <row r="16" spans="1:11" x14ac:dyDescent="0.2">
      <c r="A16" s="110" t="s">
        <v>829</v>
      </c>
      <c r="B16" s="35" t="s">
        <v>222</v>
      </c>
      <c r="C16" s="8">
        <v>5.5153593698999996</v>
      </c>
      <c r="D16" s="9" t="str">
        <f>IF($B16="N/A","N/A",IF(C16&gt;=8,"No",IF(C16&lt;2,"No","Yes")))</f>
        <v>Yes</v>
      </c>
      <c r="E16" s="8">
        <v>5.6547038981000002</v>
      </c>
      <c r="F16" s="9" t="str">
        <f>IF($B16="N/A","N/A",IF(E16&gt;=8,"No",IF(E16&lt;2,"No","Yes")))</f>
        <v>Yes</v>
      </c>
      <c r="G16" s="8">
        <v>5.6491299962000001</v>
      </c>
      <c r="H16" s="9" t="str">
        <f>IF($B16="N/A","N/A",IF(G16&gt;=8,"No",IF(G16&lt;2,"No","Yes")))</f>
        <v>Yes</v>
      </c>
      <c r="I16" s="10">
        <v>2.5259999999999998</v>
      </c>
      <c r="J16" s="10">
        <v>-9.9000000000000005E-2</v>
      </c>
      <c r="K16" s="9" t="str">
        <f t="shared" si="0"/>
        <v>Yes</v>
      </c>
    </row>
    <row r="17" spans="1:11" x14ac:dyDescent="0.2">
      <c r="A17" s="110" t="s">
        <v>312</v>
      </c>
      <c r="B17" s="35" t="s">
        <v>223</v>
      </c>
      <c r="C17" s="8">
        <v>99.104036757000003</v>
      </c>
      <c r="D17" s="9" t="str">
        <f>IF(OR($B17="N/A",$C17="N/A"),"N/A",IF(C17&gt;100,"No",IF(C17&lt;98,"No","Yes")))</f>
        <v>Yes</v>
      </c>
      <c r="E17" s="8">
        <v>96.267491254000007</v>
      </c>
      <c r="F17" s="9" t="str">
        <f>IF(OR($B17="N/A",$E17="N/A"),"N/A",IF(E17&gt;100,"No",IF(E17&lt;98,"No","Yes")))</f>
        <v>No</v>
      </c>
      <c r="G17" s="8">
        <v>92.907577859</v>
      </c>
      <c r="H17" s="9" t="str">
        <f>IF($B17="N/A","N/A",IF(G17&gt;100,"No",IF(G17&lt;98,"No","Yes")))</f>
        <v>No</v>
      </c>
      <c r="I17" s="10">
        <v>-2.86</v>
      </c>
      <c r="J17" s="10">
        <v>-3.49</v>
      </c>
      <c r="K17" s="9" t="str">
        <f t="shared" si="0"/>
        <v>Yes</v>
      </c>
    </row>
    <row r="18" spans="1:11" x14ac:dyDescent="0.2">
      <c r="A18" s="110" t="s">
        <v>31</v>
      </c>
      <c r="B18" s="35" t="s">
        <v>214</v>
      </c>
      <c r="C18" s="8">
        <v>98.434525762999996</v>
      </c>
      <c r="D18" s="9" t="str">
        <f>IF($B18="N/A","N/A",IF(C18&gt;100,"No",IF(C18&lt;95,"No","Yes")))</f>
        <v>Yes</v>
      </c>
      <c r="E18" s="8">
        <v>95.664667666</v>
      </c>
      <c r="F18" s="9" t="str">
        <f>IF($B18="N/A","N/A",IF(E18&gt;100,"No",IF(E18&lt;95,"No","Yes")))</f>
        <v>Yes</v>
      </c>
      <c r="G18" s="8">
        <v>92.378010338999999</v>
      </c>
      <c r="H18" s="9" t="str">
        <f>IF($B18="N/A","N/A",IF(G18&gt;100,"No",IF(G18&lt;95,"No","Yes")))</f>
        <v>No</v>
      </c>
      <c r="I18" s="10">
        <v>-2.81</v>
      </c>
      <c r="J18" s="10">
        <v>-3.44</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99.914670166999997</v>
      </c>
      <c r="D20" s="9" t="str">
        <f>IF($B20="N/A","N/A",IF(C20&gt;100,"No",IF(C20&lt;98,"No","Yes")))</f>
        <v>Yes</v>
      </c>
      <c r="E20" s="8">
        <v>99.868815592000004</v>
      </c>
      <c r="F20" s="9" t="str">
        <f>IF($B20="N/A","N/A",IF(E20&gt;100,"No",IF(E20&lt;98,"No","Yes")))</f>
        <v>Yes</v>
      </c>
      <c r="G20" s="8">
        <v>99.407388728000001</v>
      </c>
      <c r="H20" s="9" t="str">
        <f>IF($B20="N/A","N/A",IF(G20&gt;100,"No",IF(G20&lt;98,"No","Yes")))</f>
        <v>Yes</v>
      </c>
      <c r="I20" s="10">
        <v>-4.5999999999999999E-2</v>
      </c>
      <c r="J20" s="10">
        <v>-0.46200000000000002</v>
      </c>
      <c r="K20" s="9" t="str">
        <f t="shared" si="0"/>
        <v>Yes</v>
      </c>
    </row>
    <row r="21" spans="1:11" x14ac:dyDescent="0.2">
      <c r="A21" s="110" t="s">
        <v>831</v>
      </c>
      <c r="B21" s="35" t="s">
        <v>225</v>
      </c>
      <c r="C21" s="8">
        <v>7.3477204047000004</v>
      </c>
      <c r="D21" s="9" t="str">
        <f>IF($B21="N/A","N/A",IF(C21&gt;=2,"Yes","No"))</f>
        <v>Yes</v>
      </c>
      <c r="E21" s="8">
        <v>7.2202727215999998</v>
      </c>
      <c r="F21" s="9" t="str">
        <f>IF($B21="N/A","N/A",IF(E21&gt;=2,"Yes","No"))</f>
        <v>Yes</v>
      </c>
      <c r="G21" s="8">
        <v>7.0900875189999999</v>
      </c>
      <c r="H21" s="9" t="str">
        <f>IF($B21="N/A","N/A",IF(G21&gt;=2,"Yes","No"))</f>
        <v>Yes</v>
      </c>
      <c r="I21" s="10">
        <v>-1.73</v>
      </c>
      <c r="J21" s="10">
        <v>-1.8</v>
      </c>
      <c r="K21" s="9" t="str">
        <f t="shared" si="0"/>
        <v>Yes</v>
      </c>
    </row>
    <row r="22" spans="1:11" x14ac:dyDescent="0.2">
      <c r="A22" s="110" t="s">
        <v>832</v>
      </c>
      <c r="B22" s="35" t="s">
        <v>226</v>
      </c>
      <c r="C22" s="8">
        <v>4.6183155958000004</v>
      </c>
      <c r="D22" s="9" t="str">
        <f>IF($B22="N/A","N/A",IF(C22&gt;30,"No",IF(C22&lt;5,"No","Yes")))</f>
        <v>No</v>
      </c>
      <c r="E22" s="8">
        <v>5.0634890848999996</v>
      </c>
      <c r="F22" s="9" t="str">
        <f>IF($B22="N/A","N/A",IF(E22&gt;30,"No",IF(E22&lt;5,"No","Yes")))</f>
        <v>Yes</v>
      </c>
      <c r="G22" s="8">
        <v>5.0799086757999996</v>
      </c>
      <c r="H22" s="9" t="str">
        <f>IF($B22="N/A","N/A",IF(G22&gt;30,"No",IF(G22&lt;5,"No","Yes")))</f>
        <v>Yes</v>
      </c>
      <c r="I22" s="10">
        <v>9.6389999999999993</v>
      </c>
      <c r="J22" s="10">
        <v>0.32429999999999998</v>
      </c>
      <c r="K22" s="9" t="str">
        <f t="shared" si="0"/>
        <v>Yes</v>
      </c>
    </row>
    <row r="23" spans="1:11" x14ac:dyDescent="0.2">
      <c r="A23" s="110" t="s">
        <v>833</v>
      </c>
      <c r="B23" s="35" t="s">
        <v>227</v>
      </c>
      <c r="C23" s="8">
        <v>37.560767310000003</v>
      </c>
      <c r="D23" s="9" t="str">
        <f>IF($B23="N/A","N/A",IF(C23&gt;75,"No",IF(C23&lt;15,"No","Yes")))</f>
        <v>Yes</v>
      </c>
      <c r="E23" s="8">
        <v>36.879964972000003</v>
      </c>
      <c r="F23" s="9" t="str">
        <f>IF($B23="N/A","N/A",IF(E23&gt;75,"No",IF(E23&lt;15,"No","Yes")))</f>
        <v>Yes</v>
      </c>
      <c r="G23" s="8">
        <v>36.612125824000003</v>
      </c>
      <c r="H23" s="9" t="str">
        <f>IF($B23="N/A","N/A",IF(G23&gt;75,"No",IF(G23&lt;15,"No","Yes")))</f>
        <v>Yes</v>
      </c>
      <c r="I23" s="10">
        <v>-1.81</v>
      </c>
      <c r="J23" s="10">
        <v>-0.72599999999999998</v>
      </c>
      <c r="K23" s="9" t="str">
        <f t="shared" si="0"/>
        <v>Yes</v>
      </c>
    </row>
    <row r="24" spans="1:11" x14ac:dyDescent="0.2">
      <c r="A24" s="110" t="s">
        <v>834</v>
      </c>
      <c r="B24" s="35" t="s">
        <v>228</v>
      </c>
      <c r="C24" s="8">
        <v>57.820917094000002</v>
      </c>
      <c r="D24" s="9" t="str">
        <f>IF($B24="N/A","N/A",IF(C24&gt;70,"No",IF(C24&lt;25,"No","Yes")))</f>
        <v>Yes</v>
      </c>
      <c r="E24" s="8">
        <v>58.053418401999998</v>
      </c>
      <c r="F24" s="9" t="str">
        <f>IF($B24="N/A","N/A",IF(E24&gt;70,"No",IF(E24&lt;25,"No","Yes")))</f>
        <v>Yes</v>
      </c>
      <c r="G24" s="8">
        <v>58.307965500000002</v>
      </c>
      <c r="H24" s="9" t="str">
        <f>IF($B24="N/A","N/A",IF(G24&gt;70,"No",IF(G24&lt;25,"No","Yes")))</f>
        <v>Yes</v>
      </c>
      <c r="I24" s="10">
        <v>0.40210000000000001</v>
      </c>
      <c r="J24" s="10">
        <v>0.4385</v>
      </c>
      <c r="K24" s="9" t="str">
        <f t="shared" si="0"/>
        <v>Yes</v>
      </c>
    </row>
    <row r="25" spans="1:11" x14ac:dyDescent="0.2">
      <c r="A25" s="110" t="s">
        <v>318</v>
      </c>
      <c r="B25" s="35" t="s">
        <v>229</v>
      </c>
      <c r="C25" s="8">
        <v>43.176895307000002</v>
      </c>
      <c r="D25" s="9" t="str">
        <f>IF($B25="N/A","N/A",IF(C25&gt;70,"No",IF(C25&lt;35,"No","Yes")))</f>
        <v>Yes</v>
      </c>
      <c r="E25" s="8">
        <v>41.863443277999998</v>
      </c>
      <c r="F25" s="9" t="str">
        <f>IF($B25="N/A","N/A",IF(E25&gt;70,"No",IF(E25&lt;35,"No","Yes")))</f>
        <v>Yes</v>
      </c>
      <c r="G25" s="8">
        <v>41.016265288</v>
      </c>
      <c r="H25" s="9" t="str">
        <f>IF($B25="N/A","N/A",IF(G25&gt;70,"No",IF(G25&lt;35,"No","Yes")))</f>
        <v>Yes</v>
      </c>
      <c r="I25" s="10">
        <v>-3.04</v>
      </c>
      <c r="J25" s="10">
        <v>-2.02</v>
      </c>
      <c r="K25" s="9" t="str">
        <f t="shared" si="0"/>
        <v>Yes</v>
      </c>
    </row>
    <row r="26" spans="1:11" x14ac:dyDescent="0.2">
      <c r="A26" s="110" t="s">
        <v>835</v>
      </c>
      <c r="B26" s="35" t="s">
        <v>220</v>
      </c>
      <c r="C26" s="8">
        <v>2.3733657646999999</v>
      </c>
      <c r="D26" s="9" t="str">
        <f>IF($B26="N/A","N/A",IF(C26&gt;1,"Yes","No"))</f>
        <v>Yes</v>
      </c>
      <c r="E26" s="8">
        <v>2.4050585689999999</v>
      </c>
      <c r="F26" s="9" t="str">
        <f>IF($B26="N/A","N/A",IF(E26&gt;1,"Yes","No"))</f>
        <v>Yes</v>
      </c>
      <c r="G26" s="8">
        <v>2.3743467568000001</v>
      </c>
      <c r="H26" s="9" t="str">
        <f>IF($B26="N/A","N/A",IF(G26&gt;1,"Yes","No"))</f>
        <v>Yes</v>
      </c>
      <c r="I26" s="10">
        <v>1.335</v>
      </c>
      <c r="J26" s="10">
        <v>-1.28</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100</v>
      </c>
      <c r="D28" s="9" t="str">
        <f>IF($B28="N/A","N/A",IF(C28&gt;15,"No",IF(C28&lt;-15,"No","Yes")))</f>
        <v>N/A</v>
      </c>
      <c r="E28" s="8">
        <v>94.650451391000004</v>
      </c>
      <c r="F28" s="9" t="str">
        <f>IF($B28="N/A","N/A",IF(E28&gt;15,"No",IF(E28&lt;-15,"No","Yes")))</f>
        <v>N/A</v>
      </c>
      <c r="G28" s="8">
        <v>0.2228711958</v>
      </c>
      <c r="H28" s="9" t="str">
        <f>IF($B28="N/A","N/A",IF(G28&gt;15,"No",IF(G28&lt;-15,"No","Yes")))</f>
        <v>N/A</v>
      </c>
      <c r="I28" s="10">
        <v>-5.35</v>
      </c>
      <c r="J28" s="10">
        <v>-99.8</v>
      </c>
      <c r="K28" s="9" t="str">
        <f t="shared" si="0"/>
        <v>No</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106014</v>
      </c>
      <c r="D6" s="9" t="str">
        <f>IF(OR($B6="N/A",$C6="N/A"),"N/A",IF(C6&lt;0,"No","Yes"))</f>
        <v>N/A</v>
      </c>
      <c r="E6" s="36">
        <v>105356</v>
      </c>
      <c r="F6" s="9" t="str">
        <f>IF($B6="N/A","N/A",IF(E6&lt;0,"No","Yes"))</f>
        <v>N/A</v>
      </c>
      <c r="G6" s="36">
        <v>103332</v>
      </c>
      <c r="H6" s="9" t="str">
        <f>IF($B6="N/A","N/A",IF(G6&lt;0,"No","Yes"))</f>
        <v>N/A</v>
      </c>
      <c r="I6" s="10">
        <v>-0.621</v>
      </c>
      <c r="J6" s="10">
        <v>-1.92</v>
      </c>
      <c r="K6" s="9" t="str">
        <f t="shared" ref="K6:K35" si="0">IF(J6="Div by 0", "N/A", IF(J6="N/A","N/A", IF(J6&gt;30, "No", IF(J6&lt;-30, "No", "Yes"))))</f>
        <v>Yes</v>
      </c>
    </row>
    <row r="7" spans="1:11" x14ac:dyDescent="0.2">
      <c r="A7" s="110" t="s">
        <v>438</v>
      </c>
      <c r="B7" s="105" t="s">
        <v>213</v>
      </c>
      <c r="C7" s="9">
        <v>0.28203822140000001</v>
      </c>
      <c r="D7" s="9" t="str">
        <f t="shared" ref="D7:D17" si="1">IF(OR($B7="N/A",$C7="N/A"),"N/A",IF(C7&lt;0,"No","Yes"))</f>
        <v>N/A</v>
      </c>
      <c r="E7" s="9">
        <v>0.31322373669999998</v>
      </c>
      <c r="F7" s="9" t="str">
        <f t="shared" ref="F7:F17" si="2">IF($B7="N/A","N/A",IF(E7&lt;0,"No","Yes"))</f>
        <v>N/A</v>
      </c>
      <c r="G7" s="9">
        <v>0.25935818529999999</v>
      </c>
      <c r="H7" s="9" t="str">
        <f t="shared" ref="H7:H17" si="3">IF($B7="N/A","N/A",IF(G7&lt;0,"No","Yes"))</f>
        <v>N/A</v>
      </c>
      <c r="I7" s="10">
        <v>11.06</v>
      </c>
      <c r="J7" s="10">
        <v>-17.2</v>
      </c>
      <c r="K7" s="9" t="str">
        <f t="shared" si="0"/>
        <v>Yes</v>
      </c>
    </row>
    <row r="8" spans="1:11" x14ac:dyDescent="0.2">
      <c r="A8" s="110" t="s">
        <v>439</v>
      </c>
      <c r="B8" s="105" t="s">
        <v>213</v>
      </c>
      <c r="C8" s="9">
        <v>26.623842134</v>
      </c>
      <c r="D8" s="9" t="str">
        <f t="shared" si="1"/>
        <v>N/A</v>
      </c>
      <c r="E8" s="9">
        <v>26.124757963</v>
      </c>
      <c r="F8" s="9" t="str">
        <f t="shared" si="2"/>
        <v>N/A</v>
      </c>
      <c r="G8" s="9">
        <v>24.579026826</v>
      </c>
      <c r="H8" s="9" t="str">
        <f t="shared" si="3"/>
        <v>N/A</v>
      </c>
      <c r="I8" s="10">
        <v>-1.87</v>
      </c>
      <c r="J8" s="10">
        <v>-5.92</v>
      </c>
      <c r="K8" s="9" t="str">
        <f t="shared" si="0"/>
        <v>Yes</v>
      </c>
    </row>
    <row r="9" spans="1:11" x14ac:dyDescent="0.2">
      <c r="A9" s="110" t="s">
        <v>440</v>
      </c>
      <c r="B9" s="105" t="s">
        <v>213</v>
      </c>
      <c r="C9" s="9">
        <v>39.978682061000001</v>
      </c>
      <c r="D9" s="9" t="str">
        <f t="shared" si="1"/>
        <v>N/A</v>
      </c>
      <c r="E9" s="9">
        <v>39.517445613</v>
      </c>
      <c r="F9" s="9" t="str">
        <f t="shared" si="2"/>
        <v>N/A</v>
      </c>
      <c r="G9" s="9">
        <v>40.342778615999997</v>
      </c>
      <c r="H9" s="9" t="str">
        <f t="shared" si="3"/>
        <v>N/A</v>
      </c>
      <c r="I9" s="10">
        <v>-1.1499999999999999</v>
      </c>
      <c r="J9" s="10">
        <v>2.089</v>
      </c>
      <c r="K9" s="9" t="str">
        <f t="shared" si="0"/>
        <v>Yes</v>
      </c>
    </row>
    <row r="10" spans="1:11" x14ac:dyDescent="0.2">
      <c r="A10" s="110" t="s">
        <v>441</v>
      </c>
      <c r="B10" s="105" t="s">
        <v>213</v>
      </c>
      <c r="C10" s="9">
        <v>33.056011470000001</v>
      </c>
      <c r="D10" s="9" t="str">
        <f t="shared" si="1"/>
        <v>N/A</v>
      </c>
      <c r="E10" s="9">
        <v>33.994267055999998</v>
      </c>
      <c r="F10" s="9" t="str">
        <f t="shared" si="2"/>
        <v>N/A</v>
      </c>
      <c r="G10" s="9">
        <v>34.758835597999997</v>
      </c>
      <c r="H10" s="9" t="str">
        <f t="shared" si="3"/>
        <v>N/A</v>
      </c>
      <c r="I10" s="10">
        <v>2.8380000000000001</v>
      </c>
      <c r="J10" s="10">
        <v>2.2490000000000001</v>
      </c>
      <c r="K10" s="9" t="str">
        <f t="shared" si="0"/>
        <v>Yes</v>
      </c>
    </row>
    <row r="11" spans="1:11" x14ac:dyDescent="0.2">
      <c r="A11" s="26" t="s">
        <v>324</v>
      </c>
      <c r="B11" s="105" t="s">
        <v>213</v>
      </c>
      <c r="C11" s="9">
        <v>0</v>
      </c>
      <c r="D11" s="9" t="str">
        <f t="shared" si="1"/>
        <v>N/A</v>
      </c>
      <c r="E11" s="9">
        <v>0</v>
      </c>
      <c r="F11" s="9" t="str">
        <f t="shared" si="2"/>
        <v>N/A</v>
      </c>
      <c r="G11" s="9">
        <v>98.658692369999997</v>
      </c>
      <c r="H11" s="9" t="str">
        <f t="shared" si="3"/>
        <v>N/A</v>
      </c>
      <c r="I11" s="10" t="s">
        <v>1747</v>
      </c>
      <c r="J11" s="10" t="s">
        <v>1747</v>
      </c>
      <c r="K11" s="9" t="str">
        <f t="shared" si="0"/>
        <v>N/A</v>
      </c>
    </row>
    <row r="12" spans="1:11" x14ac:dyDescent="0.2">
      <c r="A12" s="26" t="s">
        <v>310</v>
      </c>
      <c r="B12" s="105" t="s">
        <v>213</v>
      </c>
      <c r="C12" s="9">
        <v>0</v>
      </c>
      <c r="D12" s="9" t="str">
        <f t="shared" si="1"/>
        <v>N/A</v>
      </c>
      <c r="E12" s="9">
        <v>0</v>
      </c>
      <c r="F12" s="9" t="str">
        <f t="shared" si="2"/>
        <v>N/A</v>
      </c>
      <c r="G12" s="9">
        <v>0.38129524250000002</v>
      </c>
      <c r="H12" s="9" t="str">
        <f t="shared" si="3"/>
        <v>N/A</v>
      </c>
      <c r="I12" s="10" t="s">
        <v>1747</v>
      </c>
      <c r="J12" s="10" t="s">
        <v>1747</v>
      </c>
      <c r="K12" s="9" t="str">
        <f t="shared" si="0"/>
        <v>N/A</v>
      </c>
    </row>
    <row r="13" spans="1:11" x14ac:dyDescent="0.2">
      <c r="A13" s="26" t="s">
        <v>827</v>
      </c>
      <c r="B13" s="105" t="s">
        <v>213</v>
      </c>
      <c r="C13" s="9" t="s">
        <v>1747</v>
      </c>
      <c r="D13" s="9" t="str">
        <f t="shared" si="1"/>
        <v>N/A</v>
      </c>
      <c r="E13" s="9" t="s">
        <v>1747</v>
      </c>
      <c r="F13" s="9" t="str">
        <f t="shared" si="2"/>
        <v>N/A</v>
      </c>
      <c r="G13" s="9">
        <v>1.1903553299</v>
      </c>
      <c r="H13" s="9" t="str">
        <f t="shared" si="3"/>
        <v>N/A</v>
      </c>
      <c r="I13" s="10" t="s">
        <v>1747</v>
      </c>
      <c r="J13" s="10" t="s">
        <v>1747</v>
      </c>
      <c r="K13" s="9" t="str">
        <f t="shared" si="0"/>
        <v>N/A</v>
      </c>
    </row>
    <row r="14" spans="1:11" x14ac:dyDescent="0.2">
      <c r="A14" s="26" t="s">
        <v>311</v>
      </c>
      <c r="B14" s="105" t="s">
        <v>213</v>
      </c>
      <c r="C14" s="9">
        <v>0</v>
      </c>
      <c r="D14" s="9" t="str">
        <f t="shared" si="1"/>
        <v>N/A</v>
      </c>
      <c r="E14" s="9">
        <v>0</v>
      </c>
      <c r="F14" s="9" t="str">
        <f t="shared" si="2"/>
        <v>N/A</v>
      </c>
      <c r="G14" s="9">
        <v>0.4887159834</v>
      </c>
      <c r="H14" s="9" t="str">
        <f t="shared" si="3"/>
        <v>N/A</v>
      </c>
      <c r="I14" s="10" t="s">
        <v>1747</v>
      </c>
      <c r="J14" s="10" t="s">
        <v>1747</v>
      </c>
      <c r="K14" s="9" t="str">
        <f t="shared" si="0"/>
        <v>N/A</v>
      </c>
    </row>
    <row r="15" spans="1:11" x14ac:dyDescent="0.2">
      <c r="A15" s="26" t="s">
        <v>828</v>
      </c>
      <c r="B15" s="105" t="s">
        <v>213</v>
      </c>
      <c r="C15" s="9" t="s">
        <v>1747</v>
      </c>
      <c r="D15" s="9" t="str">
        <f t="shared" si="1"/>
        <v>N/A</v>
      </c>
      <c r="E15" s="9" t="s">
        <v>1747</v>
      </c>
      <c r="F15" s="9" t="str">
        <f t="shared" si="2"/>
        <v>N/A</v>
      </c>
      <c r="G15" s="9">
        <v>8.8336633662999997</v>
      </c>
      <c r="H15" s="9" t="str">
        <f t="shared" si="3"/>
        <v>N/A</v>
      </c>
      <c r="I15" s="10" t="s">
        <v>1747</v>
      </c>
      <c r="J15" s="10" t="s">
        <v>1747</v>
      </c>
      <c r="K15" s="9" t="str">
        <f t="shared" si="0"/>
        <v>N/A</v>
      </c>
    </row>
    <row r="16" spans="1:11" x14ac:dyDescent="0.2">
      <c r="A16" s="26" t="s">
        <v>837</v>
      </c>
      <c r="B16" s="105" t="s">
        <v>213</v>
      </c>
      <c r="C16" s="9">
        <v>3.7419208784000002</v>
      </c>
      <c r="D16" s="9" t="str">
        <f t="shared" si="1"/>
        <v>N/A</v>
      </c>
      <c r="E16" s="9">
        <v>3.8150081627999999</v>
      </c>
      <c r="F16" s="9" t="str">
        <f t="shared" si="2"/>
        <v>N/A</v>
      </c>
      <c r="G16" s="9">
        <v>3.8090136647000001</v>
      </c>
      <c r="H16" s="9" t="str">
        <f t="shared" si="3"/>
        <v>N/A</v>
      </c>
      <c r="I16" s="10">
        <v>1.9530000000000001</v>
      </c>
      <c r="J16" s="10">
        <v>-0.157</v>
      </c>
      <c r="K16" s="9" t="str">
        <f t="shared" si="0"/>
        <v>Yes</v>
      </c>
    </row>
    <row r="17" spans="1:11" x14ac:dyDescent="0.2">
      <c r="A17" s="26" t="s">
        <v>830</v>
      </c>
      <c r="B17" s="105" t="s">
        <v>213</v>
      </c>
      <c r="C17" s="9">
        <v>4.5240056484000002</v>
      </c>
      <c r="D17" s="9" t="str">
        <f t="shared" si="1"/>
        <v>N/A</v>
      </c>
      <c r="E17" s="9">
        <v>4.5197336184000001</v>
      </c>
      <c r="F17" s="9" t="str">
        <f t="shared" si="2"/>
        <v>N/A</v>
      </c>
      <c r="G17" s="9">
        <v>5.8187134502999998</v>
      </c>
      <c r="H17" s="9" t="str">
        <f t="shared" si="3"/>
        <v>N/A</v>
      </c>
      <c r="I17" s="10">
        <v>-9.4E-2</v>
      </c>
      <c r="J17" s="10">
        <v>28.74</v>
      </c>
      <c r="K17" s="9" t="str">
        <f t="shared" si="0"/>
        <v>Yes</v>
      </c>
    </row>
    <row r="18" spans="1:11" x14ac:dyDescent="0.2">
      <c r="A18" s="110" t="s">
        <v>312</v>
      </c>
      <c r="B18" s="35"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
      <c r="A19" s="110" t="s">
        <v>31</v>
      </c>
      <c r="B19" s="35" t="s">
        <v>214</v>
      </c>
      <c r="C19" s="9">
        <v>99.819835115999993</v>
      </c>
      <c r="D19" s="9" t="str">
        <f>IF(OR($B19="N/A",$C19="N/A"),"N/A",IF(C19&gt;100,"No",IF(C19&lt;95,"No","Yes")))</f>
        <v>Yes</v>
      </c>
      <c r="E19" s="9">
        <v>99.799726641000007</v>
      </c>
      <c r="F19" s="9" t="str">
        <f>IF(OR($B19="N/A",$E19="N/A"),"N/A",IF(E19&gt;100,"No",IF(E19&lt;98,"No","Yes")))</f>
        <v>Yes</v>
      </c>
      <c r="G19" s="9">
        <v>99.734835287999999</v>
      </c>
      <c r="H19" s="9" t="str">
        <f>IF($B19="N/A","N/A",IF(G19&gt;100,"No",IF(G19&lt;95,"No","Yes")))</f>
        <v>Yes</v>
      </c>
      <c r="I19" s="10">
        <v>-0.02</v>
      </c>
      <c r="J19" s="10">
        <v>-6.5000000000000002E-2</v>
      </c>
      <c r="K19" s="9" t="str">
        <f t="shared" si="0"/>
        <v>Yes</v>
      </c>
    </row>
    <row r="20" spans="1:11" x14ac:dyDescent="0.2">
      <c r="A20" s="26" t="s">
        <v>313</v>
      </c>
      <c r="B20" s="105" t="s">
        <v>213</v>
      </c>
      <c r="C20" s="9">
        <v>99.466108250000005</v>
      </c>
      <c r="D20" s="9" t="str">
        <f t="shared" ref="D20:D35" si="4">IF(OR($B20="N/A",$C20="N/A"),"N/A",IF(C20&lt;0,"No","Yes"))</f>
        <v>N/A</v>
      </c>
      <c r="E20" s="9">
        <v>99.503587835999994</v>
      </c>
      <c r="F20" s="9" t="str">
        <f t="shared" ref="F20:F34" si="5">IF($B20="N/A","N/A",IF(E20&lt;0,"No","Yes"))</f>
        <v>N/A</v>
      </c>
      <c r="G20" s="9">
        <v>99.479348121000001</v>
      </c>
      <c r="H20" s="9" t="str">
        <f t="shared" ref="H20:H35" si="6">IF($B20="N/A","N/A",IF(G20&lt;0,"No","Yes"))</f>
        <v>N/A</v>
      </c>
      <c r="I20" s="10">
        <v>3.7699999999999997E-2</v>
      </c>
      <c r="J20" s="10">
        <v>-2.4E-2</v>
      </c>
      <c r="K20" s="9" t="str">
        <f t="shared" si="0"/>
        <v>Yes</v>
      </c>
    </row>
    <row r="21" spans="1:11" x14ac:dyDescent="0.2">
      <c r="A21" s="26" t="s">
        <v>838</v>
      </c>
      <c r="B21" s="105"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831</v>
      </c>
      <c r="B23" s="105" t="s">
        <v>213</v>
      </c>
      <c r="C23" s="9">
        <v>5.8642254797</v>
      </c>
      <c r="D23" s="9" t="str">
        <f t="shared" si="4"/>
        <v>N/A</v>
      </c>
      <c r="E23" s="9">
        <v>5.8592106762</v>
      </c>
      <c r="F23" s="9" t="str">
        <f t="shared" si="5"/>
        <v>N/A</v>
      </c>
      <c r="G23" s="9">
        <v>5.8352010993999999</v>
      </c>
      <c r="H23" s="9" t="str">
        <f t="shared" si="6"/>
        <v>N/A</v>
      </c>
      <c r="I23" s="10">
        <v>-8.5999999999999993E-2</v>
      </c>
      <c r="J23" s="10">
        <v>-0.41</v>
      </c>
      <c r="K23" s="9" t="str">
        <f t="shared" si="0"/>
        <v>Yes</v>
      </c>
    </row>
    <row r="24" spans="1:11" x14ac:dyDescent="0.2">
      <c r="A24" s="26" t="s">
        <v>315</v>
      </c>
      <c r="B24" s="105" t="s">
        <v>213</v>
      </c>
      <c r="C24" s="9">
        <v>4.0211670156999997</v>
      </c>
      <c r="D24" s="9" t="str">
        <f t="shared" si="4"/>
        <v>N/A</v>
      </c>
      <c r="E24" s="9">
        <v>3.7824139108999999</v>
      </c>
      <c r="F24" s="9" t="str">
        <f t="shared" si="5"/>
        <v>N/A</v>
      </c>
      <c r="G24" s="9">
        <v>3.7306932992999999</v>
      </c>
      <c r="H24" s="9" t="str">
        <f t="shared" si="6"/>
        <v>N/A</v>
      </c>
      <c r="I24" s="10">
        <v>-5.94</v>
      </c>
      <c r="J24" s="10">
        <v>-1.37</v>
      </c>
      <c r="K24" s="9" t="str">
        <f t="shared" si="0"/>
        <v>Yes</v>
      </c>
    </row>
    <row r="25" spans="1:11" x14ac:dyDescent="0.2">
      <c r="A25" s="26" t="s">
        <v>316</v>
      </c>
      <c r="B25" s="105" t="s">
        <v>213</v>
      </c>
      <c r="C25" s="9">
        <v>19.22293282</v>
      </c>
      <c r="D25" s="9" t="str">
        <f t="shared" si="4"/>
        <v>N/A</v>
      </c>
      <c r="E25" s="9">
        <v>18.983256768</v>
      </c>
      <c r="F25" s="9" t="str">
        <f t="shared" si="5"/>
        <v>N/A</v>
      </c>
      <c r="G25" s="9">
        <v>18.044748965</v>
      </c>
      <c r="H25" s="9" t="str">
        <f t="shared" si="6"/>
        <v>N/A</v>
      </c>
      <c r="I25" s="10">
        <v>-1.25</v>
      </c>
      <c r="J25" s="10">
        <v>-4.9400000000000004</v>
      </c>
      <c r="K25" s="9" t="str">
        <f t="shared" si="0"/>
        <v>Yes</v>
      </c>
    </row>
    <row r="26" spans="1:11" x14ac:dyDescent="0.2">
      <c r="A26" s="26" t="s">
        <v>317</v>
      </c>
      <c r="B26" s="105" t="s">
        <v>213</v>
      </c>
      <c r="C26" s="9">
        <v>76.755900163999996</v>
      </c>
      <c r="D26" s="9" t="str">
        <f t="shared" si="4"/>
        <v>N/A</v>
      </c>
      <c r="E26" s="9">
        <v>77.234329321999994</v>
      </c>
      <c r="F26" s="9" t="str">
        <f t="shared" si="5"/>
        <v>N/A</v>
      </c>
      <c r="G26" s="9">
        <v>78.224557735999994</v>
      </c>
      <c r="H26" s="9" t="str">
        <f t="shared" si="6"/>
        <v>N/A</v>
      </c>
      <c r="I26" s="10">
        <v>0.62329999999999997</v>
      </c>
      <c r="J26" s="10">
        <v>1.282</v>
      </c>
      <c r="K26" s="9" t="str">
        <f t="shared" si="0"/>
        <v>Yes</v>
      </c>
    </row>
    <row r="27" spans="1:11" x14ac:dyDescent="0.2">
      <c r="A27" s="26" t="s">
        <v>318</v>
      </c>
      <c r="B27" s="105" t="s">
        <v>213</v>
      </c>
      <c r="C27" s="9">
        <v>56.354821061000003</v>
      </c>
      <c r="D27" s="9" t="str">
        <f t="shared" si="4"/>
        <v>N/A</v>
      </c>
      <c r="E27" s="9">
        <v>56.936482023000003</v>
      </c>
      <c r="F27" s="9" t="str">
        <f t="shared" si="5"/>
        <v>N/A</v>
      </c>
      <c r="G27" s="9">
        <v>55.642976038</v>
      </c>
      <c r="H27" s="9" t="str">
        <f t="shared" si="6"/>
        <v>N/A</v>
      </c>
      <c r="I27" s="10">
        <v>1.032</v>
      </c>
      <c r="J27" s="10">
        <v>-2.27</v>
      </c>
      <c r="K27" s="9" t="str">
        <f t="shared" si="0"/>
        <v>Yes</v>
      </c>
    </row>
    <row r="28" spans="1:11" x14ac:dyDescent="0.2">
      <c r="A28" s="26" t="s">
        <v>835</v>
      </c>
      <c r="B28" s="105" t="s">
        <v>213</v>
      </c>
      <c r="C28" s="9">
        <v>2.0716222549999999</v>
      </c>
      <c r="D28" s="9" t="str">
        <f t="shared" si="4"/>
        <v>N/A</v>
      </c>
      <c r="E28" s="9">
        <v>2.0763178075000002</v>
      </c>
      <c r="F28" s="9" t="str">
        <f t="shared" si="5"/>
        <v>N/A</v>
      </c>
      <c r="G28" s="9">
        <v>2.1024749116999999</v>
      </c>
      <c r="H28" s="9" t="str">
        <f t="shared" si="6"/>
        <v>N/A</v>
      </c>
      <c r="I28" s="10">
        <v>0.22670000000000001</v>
      </c>
      <c r="J28" s="10">
        <v>1.26</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6" t="s">
        <v>836</v>
      </c>
      <c r="B30" s="105" t="s">
        <v>213</v>
      </c>
      <c r="C30" s="9">
        <v>99.998326191999993</v>
      </c>
      <c r="D30" s="9" t="str">
        <f t="shared" si="4"/>
        <v>N/A</v>
      </c>
      <c r="E30" s="9">
        <v>100</v>
      </c>
      <c r="F30" s="9" t="str">
        <f t="shared" si="5"/>
        <v>N/A</v>
      </c>
      <c r="G30" s="9">
        <v>99.36518427</v>
      </c>
      <c r="H30" s="9" t="str">
        <f t="shared" si="6"/>
        <v>N/A</v>
      </c>
      <c r="I30" s="10">
        <v>1.6999999999999999E-3</v>
      </c>
      <c r="J30" s="10">
        <v>-0.63500000000000001</v>
      </c>
      <c r="K30" s="9" t="str">
        <f t="shared" si="0"/>
        <v>Yes</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v>99.998326164000005</v>
      </c>
      <c r="D32" s="9" t="str">
        <f t="shared" si="4"/>
        <v>N/A</v>
      </c>
      <c r="E32" s="9">
        <v>100</v>
      </c>
      <c r="F32" s="9" t="str">
        <f t="shared" si="5"/>
        <v>N/A</v>
      </c>
      <c r="G32" s="9">
        <v>100</v>
      </c>
      <c r="H32" s="9" t="str">
        <f t="shared" si="6"/>
        <v>N/A</v>
      </c>
      <c r="I32" s="10">
        <v>1.6999999999999999E-3</v>
      </c>
      <c r="J32" s="10">
        <v>0</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6" t="s">
        <v>323</v>
      </c>
      <c r="B34" s="105" t="s">
        <v>213</v>
      </c>
      <c r="C34" s="9">
        <v>22.355537947999998</v>
      </c>
      <c r="D34" s="9" t="str">
        <f t="shared" si="4"/>
        <v>N/A</v>
      </c>
      <c r="E34" s="9">
        <v>22.941265804</v>
      </c>
      <c r="F34" s="9" t="str">
        <f t="shared" si="5"/>
        <v>N/A</v>
      </c>
      <c r="G34" s="9">
        <v>23.15546007</v>
      </c>
      <c r="H34" s="9" t="str">
        <f t="shared" si="6"/>
        <v>N/A</v>
      </c>
      <c r="I34" s="10">
        <v>2.62</v>
      </c>
      <c r="J34" s="10">
        <v>0.93369999999999997</v>
      </c>
      <c r="K34" s="9" t="str">
        <f t="shared" si="0"/>
        <v>Yes</v>
      </c>
    </row>
    <row r="35" spans="1:11" ht="25.5" x14ac:dyDescent="0.2">
      <c r="A35" s="26" t="s">
        <v>370</v>
      </c>
      <c r="B35" s="105" t="s">
        <v>213</v>
      </c>
      <c r="C35" s="9">
        <v>23.015828098</v>
      </c>
      <c r="D35" s="9" t="str">
        <f t="shared" si="4"/>
        <v>N/A</v>
      </c>
      <c r="E35" s="9">
        <v>23.117810090999999</v>
      </c>
      <c r="F35" s="9" t="str">
        <f>IF($B35="N/A","N/A",IF(E35&lt;0,"No","Yes"))</f>
        <v>N/A</v>
      </c>
      <c r="G35" s="9">
        <v>23.966438277000002</v>
      </c>
      <c r="H35" s="9" t="str">
        <f t="shared" si="6"/>
        <v>N/A</v>
      </c>
      <c r="I35" s="10">
        <v>0.44309999999999999</v>
      </c>
      <c r="J35" s="10">
        <v>3.6709999999999998</v>
      </c>
      <c r="K35" s="9" t="str">
        <f t="shared" si="0"/>
        <v>Yes</v>
      </c>
    </row>
    <row r="36" spans="1:11" x14ac:dyDescent="0.2">
      <c r="A36" s="29" t="s">
        <v>374</v>
      </c>
      <c r="B36" s="1" t="s">
        <v>213</v>
      </c>
      <c r="C36" s="8">
        <v>94.228120813999993</v>
      </c>
      <c r="D36" s="9" t="str">
        <f t="shared" ref="D36:D39" si="7">IF($B36="N/A","N/A",IF(C36&lt;0,"No","Yes"))</f>
        <v>N/A</v>
      </c>
      <c r="E36" s="8">
        <v>93.862713087000003</v>
      </c>
      <c r="F36" s="9" t="str">
        <f t="shared" ref="F36:F39" si="8">IF($B36="N/A","N/A",IF(E36&lt;0,"No","Yes"))</f>
        <v>N/A</v>
      </c>
      <c r="G36" s="8">
        <v>93.530561684999995</v>
      </c>
      <c r="H36" s="9" t="str">
        <f t="shared" ref="H36:H39" si="9">IF($B36="N/A","N/A",IF(G36&lt;0,"No","Yes"))</f>
        <v>N/A</v>
      </c>
      <c r="I36" s="10">
        <v>-0.38800000000000001</v>
      </c>
      <c r="J36" s="10">
        <v>-0.35399999999999998</v>
      </c>
      <c r="K36" s="9" t="str">
        <f>IF(J36="Div by 0", "N/A", IF(J36="N/A","N/A", IF(J36&gt;30, "No", IF(J36&lt;-30, "No", "Yes"))))</f>
        <v>Yes</v>
      </c>
    </row>
    <row r="37" spans="1:11" x14ac:dyDescent="0.2">
      <c r="A37" s="29" t="s">
        <v>375</v>
      </c>
      <c r="B37" s="1" t="s">
        <v>213</v>
      </c>
      <c r="C37" s="8">
        <v>4.2899994340000003</v>
      </c>
      <c r="D37" s="9" t="str">
        <f t="shared" si="7"/>
        <v>N/A</v>
      </c>
      <c r="E37" s="8">
        <v>4.5502866472000001</v>
      </c>
      <c r="F37" s="9" t="str">
        <f t="shared" si="8"/>
        <v>N/A</v>
      </c>
      <c r="G37" s="8">
        <v>4.7642550226000004</v>
      </c>
      <c r="H37" s="9" t="str">
        <f t="shared" si="9"/>
        <v>N/A</v>
      </c>
      <c r="I37" s="10">
        <v>6.0670000000000002</v>
      </c>
      <c r="J37" s="10">
        <v>4.702</v>
      </c>
      <c r="K37" s="9" t="str">
        <f>IF(J37="Div by 0", "N/A", IF(J37="N/A","N/A", IF(J37&gt;30, "No", IF(J37&lt;-30, "No", "Yes"))))</f>
        <v>Yes</v>
      </c>
    </row>
    <row r="38" spans="1:11" x14ac:dyDescent="0.2">
      <c r="A38" s="29" t="s">
        <v>376</v>
      </c>
      <c r="B38" s="1" t="s">
        <v>213</v>
      </c>
      <c r="C38" s="8">
        <v>0.29713056770000001</v>
      </c>
      <c r="D38" s="9" t="str">
        <f t="shared" si="7"/>
        <v>N/A</v>
      </c>
      <c r="E38" s="8">
        <v>0.36542769279999998</v>
      </c>
      <c r="F38" s="9" t="str">
        <f t="shared" si="8"/>
        <v>N/A</v>
      </c>
      <c r="G38" s="8">
        <v>0.37355320710000001</v>
      </c>
      <c r="H38" s="9" t="str">
        <f t="shared" si="9"/>
        <v>N/A</v>
      </c>
      <c r="I38" s="10">
        <v>22.99</v>
      </c>
      <c r="J38" s="10">
        <v>2.2240000000000002</v>
      </c>
      <c r="K38" s="9" t="str">
        <f>IF(J38="Div by 0", "N/A", IF(J38="N/A","N/A", IF(J38&gt;30, "No", IF(J38&lt;-30, "No", "Yes"))))</f>
        <v>Yes</v>
      </c>
    </row>
    <row r="39" spans="1:11" x14ac:dyDescent="0.2">
      <c r="A39" s="29" t="s">
        <v>377</v>
      </c>
      <c r="B39" s="1" t="s">
        <v>213</v>
      </c>
      <c r="C39" s="8">
        <v>0.35467013790000002</v>
      </c>
      <c r="D39" s="9" t="str">
        <f t="shared" si="7"/>
        <v>N/A</v>
      </c>
      <c r="E39" s="8">
        <v>0.34929192450000002</v>
      </c>
      <c r="F39" s="9" t="str">
        <f t="shared" si="8"/>
        <v>N/A</v>
      </c>
      <c r="G39" s="8">
        <v>0.38613401460000002</v>
      </c>
      <c r="H39" s="9" t="str">
        <f t="shared" si="9"/>
        <v>N/A</v>
      </c>
      <c r="I39" s="10">
        <v>-1.52</v>
      </c>
      <c r="J39" s="10">
        <v>10.55</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218474</v>
      </c>
      <c r="D7" s="32" t="str">
        <f>IF($B7="N/A","N/A",IF(C7&gt;15,"No",IF(C7&lt;-15,"No","Yes")))</f>
        <v>N/A</v>
      </c>
      <c r="E7" s="31">
        <v>214039</v>
      </c>
      <c r="F7" s="32" t="str">
        <f>IF($B7="N/A","N/A",IF(E7&gt;15,"No",IF(E7&lt;-15,"No","Yes")))</f>
        <v>N/A</v>
      </c>
      <c r="G7" s="31">
        <v>211035</v>
      </c>
      <c r="H7" s="32" t="str">
        <f>IF($B7="N/A","N/A",IF(G7&gt;15,"No",IF(G7&lt;-15,"No","Yes")))</f>
        <v>N/A</v>
      </c>
      <c r="I7" s="33">
        <v>-2.0299999999999998</v>
      </c>
      <c r="J7" s="33">
        <v>-1.4</v>
      </c>
      <c r="K7" s="32" t="str">
        <f t="shared" ref="K7:K24" si="0">IF(J7="Div by 0", "N/A", IF(J7="N/A","N/A", IF(J7&gt;30, "No", IF(J7&lt;-30, "No", "Yes"))))</f>
        <v>Yes</v>
      </c>
    </row>
    <row r="8" spans="1:11" x14ac:dyDescent="0.2">
      <c r="A8" s="107" t="s">
        <v>362</v>
      </c>
      <c r="B8" s="30" t="s">
        <v>213</v>
      </c>
      <c r="C8" s="34">
        <v>98.503254392000002</v>
      </c>
      <c r="D8" s="32" t="str">
        <f>IF($B8="N/A","N/A",IF(C8&gt;15,"No",IF(C8&lt;-15,"No","Yes")))</f>
        <v>N/A</v>
      </c>
      <c r="E8" s="34">
        <v>98.266671027000001</v>
      </c>
      <c r="F8" s="32" t="str">
        <f>IF($B8="N/A","N/A",IF(E8&gt;15,"No",IF(E8&lt;-15,"No","Yes")))</f>
        <v>N/A</v>
      </c>
      <c r="G8" s="34">
        <v>98.258108844999995</v>
      </c>
      <c r="H8" s="32" t="str">
        <f>IF($B8="N/A","N/A",IF(G8&gt;15,"No",IF(G8&lt;-15,"No","Yes")))</f>
        <v>N/A</v>
      </c>
      <c r="I8" s="33">
        <v>-0.24</v>
      </c>
      <c r="J8" s="33">
        <v>-8.9999999999999993E-3</v>
      </c>
      <c r="K8" s="32" t="str">
        <f t="shared" si="0"/>
        <v>Yes</v>
      </c>
    </row>
    <row r="9" spans="1:11" x14ac:dyDescent="0.2">
      <c r="A9" s="107" t="s">
        <v>119</v>
      </c>
      <c r="B9" s="35" t="s">
        <v>213</v>
      </c>
      <c r="C9" s="8">
        <v>1.4967456081999999</v>
      </c>
      <c r="D9" s="9" t="str">
        <f>IF($B9="N/A","N/A",IF(C9&gt;15,"No",IF(C9&lt;-15,"No","Yes")))</f>
        <v>N/A</v>
      </c>
      <c r="E9" s="8">
        <v>1.7333289728000001</v>
      </c>
      <c r="F9" s="9" t="str">
        <f>IF($B9="N/A","N/A",IF(E9&gt;15,"No",IF(E9&lt;-15,"No","Yes")))</f>
        <v>N/A</v>
      </c>
      <c r="G9" s="8">
        <v>1.7418911555000001</v>
      </c>
      <c r="H9" s="9" t="str">
        <f>IF($B9="N/A","N/A",IF(G9&gt;15,"No",IF(G9&lt;-15,"No","Yes")))</f>
        <v>N/A</v>
      </c>
      <c r="I9" s="10">
        <v>15.81</v>
      </c>
      <c r="J9" s="10">
        <v>0.49399999999999999</v>
      </c>
      <c r="K9" s="9" t="str">
        <f t="shared" si="0"/>
        <v>Yes</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92.731400532999999</v>
      </c>
      <c r="D11" s="9" t="str">
        <f>IF(OR($B11="N/A",$C11="N/A"),"N/A",IF(C11&gt;100,"No",IF(C11&lt;95,"No","Yes")))</f>
        <v>No</v>
      </c>
      <c r="E11" s="8">
        <v>91.089941553000003</v>
      </c>
      <c r="F11" s="9" t="str">
        <f>IF(OR($B11="N/A",$E11="N/A"),"N/A",IF(E11&gt;100,"No",IF(E11&lt;95,"No","Yes")))</f>
        <v>No</v>
      </c>
      <c r="G11" s="8">
        <v>88.746890325999999</v>
      </c>
      <c r="H11" s="9" t="str">
        <f>IF($B11="N/A","N/A",IF(G11&gt;100,"No",IF(G11&lt;95,"No","Yes")))</f>
        <v>No</v>
      </c>
      <c r="I11" s="10">
        <v>-1.77</v>
      </c>
      <c r="J11" s="10">
        <v>-2.57</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89.420709099999996</v>
      </c>
      <c r="D13" s="9" t="str">
        <f t="shared" si="1"/>
        <v>No</v>
      </c>
      <c r="E13" s="8">
        <v>87.902671943000001</v>
      </c>
      <c r="F13" s="9" t="str">
        <f t="shared" si="2"/>
        <v>No</v>
      </c>
      <c r="G13" s="8">
        <v>85.620868576000007</v>
      </c>
      <c r="H13" s="9" t="str">
        <f t="shared" si="3"/>
        <v>No</v>
      </c>
      <c r="I13" s="10">
        <v>-1.7</v>
      </c>
      <c r="J13" s="10">
        <v>-2.6</v>
      </c>
      <c r="K13" s="9" t="str">
        <f t="shared" si="0"/>
        <v>Yes</v>
      </c>
    </row>
    <row r="14" spans="1:11" x14ac:dyDescent="0.2">
      <c r="A14" s="107" t="s">
        <v>13</v>
      </c>
      <c r="B14" s="35" t="s">
        <v>213</v>
      </c>
      <c r="C14" s="36">
        <v>215204</v>
      </c>
      <c r="D14" s="9" t="str">
        <f>IF($B14="N/A","N/A",IF(C14&gt;15,"No",IF(C14&lt;-15,"No","Yes")))</f>
        <v>N/A</v>
      </c>
      <c r="E14" s="36">
        <v>210329</v>
      </c>
      <c r="F14" s="9" t="str">
        <f>IF($B14="N/A","N/A",IF(E14&gt;15,"No",IF(E14&lt;-15,"No","Yes")))</f>
        <v>N/A</v>
      </c>
      <c r="G14" s="36">
        <v>207359</v>
      </c>
      <c r="H14" s="9" t="str">
        <f>IF($B14="N/A","N/A",IF(G14&gt;15,"No",IF(G14&lt;-15,"No","Yes")))</f>
        <v>N/A</v>
      </c>
      <c r="I14" s="10">
        <v>-2.27</v>
      </c>
      <c r="J14" s="10">
        <v>-1.41</v>
      </c>
      <c r="K14" s="9" t="str">
        <f t="shared" si="0"/>
        <v>Yes</v>
      </c>
    </row>
    <row r="15" spans="1:11" x14ac:dyDescent="0.2">
      <c r="A15" s="107" t="s">
        <v>442</v>
      </c>
      <c r="B15" s="35" t="s">
        <v>215</v>
      </c>
      <c r="C15" s="8">
        <v>0</v>
      </c>
      <c r="D15" s="9" t="str">
        <f>IF($B15="N/A","N/A",IF(C15&gt;20,"No",IF(C15&lt;5,"No","Yes")))</f>
        <v>No</v>
      </c>
      <c r="E15" s="8">
        <v>0</v>
      </c>
      <c r="F15" s="9" t="str">
        <f>IF($B15="N/A","N/A",IF(E15&gt;20,"No",IF(E15&lt;5,"No","Yes")))</f>
        <v>No</v>
      </c>
      <c r="G15" s="8">
        <v>0</v>
      </c>
      <c r="H15" s="9" t="str">
        <f>IF($B15="N/A","N/A",IF(G15&gt;20,"No",IF(G15&lt;5,"No","Yes")))</f>
        <v>No</v>
      </c>
      <c r="I15" s="10" t="s">
        <v>1747</v>
      </c>
      <c r="J15" s="10" t="s">
        <v>1747</v>
      </c>
      <c r="K15" s="9" t="str">
        <f t="shared" si="0"/>
        <v>N/A</v>
      </c>
    </row>
    <row r="16" spans="1:11" x14ac:dyDescent="0.2">
      <c r="A16" s="107" t="s">
        <v>443</v>
      </c>
      <c r="B16" s="30" t="s">
        <v>213</v>
      </c>
      <c r="C16" s="8">
        <v>100</v>
      </c>
      <c r="D16" s="9" t="str">
        <f>IF($B16="N/A","N/A",IF(C16&gt;15,"No",IF(C16&lt;-15,"No","Yes")))</f>
        <v>N/A</v>
      </c>
      <c r="E16" s="8">
        <v>100</v>
      </c>
      <c r="F16" s="9" t="str">
        <f>IF($B16="N/A","N/A",IF(E16&gt;15,"No",IF(E16&lt;-15,"No","Yes")))</f>
        <v>N/A</v>
      </c>
      <c r="G16" s="8">
        <v>100</v>
      </c>
      <c r="H16" s="9" t="str">
        <f>IF($B16="N/A","N/A",IF(G16&gt;15,"No",IF(G16&lt;-15,"No","Yes")))</f>
        <v>N/A</v>
      </c>
      <c r="I16" s="10">
        <v>0</v>
      </c>
      <c r="J16" s="10">
        <v>0</v>
      </c>
      <c r="K16" s="9" t="str">
        <f t="shared" si="0"/>
        <v>Yes</v>
      </c>
    </row>
    <row r="17" spans="1:11" x14ac:dyDescent="0.2">
      <c r="A17" s="107" t="s">
        <v>444</v>
      </c>
      <c r="B17" s="35" t="s">
        <v>235</v>
      </c>
      <c r="C17" s="8">
        <v>28.016207876999999</v>
      </c>
      <c r="D17" s="9" t="str">
        <f>IF($B17="N/A","N/A",IF(C17&gt;1,"Yes","No"))</f>
        <v>Yes</v>
      </c>
      <c r="E17" s="8">
        <v>32.650751917000001</v>
      </c>
      <c r="F17" s="9" t="str">
        <f>IF($B17="N/A","N/A",IF(E17&gt;1,"Yes","No"))</f>
        <v>Yes</v>
      </c>
      <c r="G17" s="8">
        <v>41.490362126000001</v>
      </c>
      <c r="H17" s="9" t="str">
        <f>IF($B17="N/A","N/A",IF(G17&gt;1,"Yes","No"))</f>
        <v>Yes</v>
      </c>
      <c r="I17" s="10">
        <v>16.54</v>
      </c>
      <c r="J17" s="10">
        <v>27.07</v>
      </c>
      <c r="K17" s="9" t="str">
        <f t="shared" si="0"/>
        <v>Yes</v>
      </c>
    </row>
    <row r="18" spans="1:11" x14ac:dyDescent="0.2">
      <c r="A18" s="107" t="s">
        <v>862</v>
      </c>
      <c r="B18" s="35" t="s">
        <v>213</v>
      </c>
      <c r="C18" s="108">
        <v>5516.3595667999998</v>
      </c>
      <c r="D18" s="9" t="str">
        <f>IF($B18="N/A","N/A",IF(C18&gt;15,"No",IF(C18&lt;-15,"No","Yes")))</f>
        <v>N/A</v>
      </c>
      <c r="E18" s="108">
        <v>5755.0015434999996</v>
      </c>
      <c r="F18" s="9" t="str">
        <f>IF($B18="N/A","N/A",IF(E18&gt;15,"No",IF(E18&lt;-15,"No","Yes")))</f>
        <v>N/A</v>
      </c>
      <c r="G18" s="108">
        <v>5964.3873003999997</v>
      </c>
      <c r="H18" s="9" t="str">
        <f>IF($B18="N/A","N/A",IF(G18&gt;15,"No",IF(G18&lt;-15,"No","Yes")))</f>
        <v>N/A</v>
      </c>
      <c r="I18" s="10">
        <v>4.3259999999999996</v>
      </c>
      <c r="J18" s="10">
        <v>3.6379999999999999</v>
      </c>
      <c r="K18" s="9" t="str">
        <f t="shared" si="0"/>
        <v>Yes</v>
      </c>
    </row>
    <row r="19" spans="1:11" x14ac:dyDescent="0.2">
      <c r="A19" s="3" t="s">
        <v>131</v>
      </c>
      <c r="B19" s="35" t="s">
        <v>213</v>
      </c>
      <c r="C19" s="36">
        <v>64</v>
      </c>
      <c r="D19" s="35" t="s">
        <v>213</v>
      </c>
      <c r="E19" s="36">
        <v>37</v>
      </c>
      <c r="F19" s="35" t="s">
        <v>213</v>
      </c>
      <c r="G19" s="36">
        <v>40</v>
      </c>
      <c r="H19" s="9" t="str">
        <f>IF($B19="N/A","N/A",IF(G19&gt;15,"No",IF(G19&lt;-15,"No","Yes")))</f>
        <v>N/A</v>
      </c>
      <c r="I19" s="10">
        <v>-42.2</v>
      </c>
      <c r="J19" s="10">
        <v>8.1080000000000005</v>
      </c>
      <c r="K19" s="9" t="str">
        <f t="shared" si="0"/>
        <v>Yes</v>
      </c>
    </row>
    <row r="20" spans="1:11" x14ac:dyDescent="0.2">
      <c r="A20" s="3" t="s">
        <v>346</v>
      </c>
      <c r="B20" s="30" t="s">
        <v>213</v>
      </c>
      <c r="C20" s="8">
        <v>2.9294103599999999E-2</v>
      </c>
      <c r="D20" s="35" t="s">
        <v>213</v>
      </c>
      <c r="E20" s="8">
        <v>1.7286569299999999E-2</v>
      </c>
      <c r="F20" s="35" t="s">
        <v>213</v>
      </c>
      <c r="G20" s="8">
        <v>1.8954201899999999E-2</v>
      </c>
      <c r="H20" s="9" t="str">
        <f>IF($B20="N/A","N/A",IF(G20&gt;15,"No",IF(G20&lt;-15,"No","Yes")))</f>
        <v>N/A</v>
      </c>
      <c r="I20" s="10">
        <v>-41</v>
      </c>
      <c r="J20" s="10">
        <v>9.6470000000000002</v>
      </c>
      <c r="K20" s="9" t="str">
        <f t="shared" si="0"/>
        <v>Yes</v>
      </c>
    </row>
    <row r="21" spans="1:11" ht="25.5" x14ac:dyDescent="0.2">
      <c r="A21" s="3" t="s">
        <v>841</v>
      </c>
      <c r="B21" s="35" t="s">
        <v>213</v>
      </c>
      <c r="C21" s="108">
        <v>8224.234375</v>
      </c>
      <c r="D21" s="9" t="str">
        <f>IF($B21="N/A","N/A",IF(C21&gt;60,"No",IF(C21&lt;15,"No","Yes")))</f>
        <v>N/A</v>
      </c>
      <c r="E21" s="108">
        <v>6744.8108107999997</v>
      </c>
      <c r="F21" s="9" t="str">
        <f>IF($B21="N/A","N/A",IF(E21&gt;60,"No",IF(E21&lt;15,"No","Yes")))</f>
        <v>N/A</v>
      </c>
      <c r="G21" s="108">
        <v>5884.3249999999998</v>
      </c>
      <c r="H21" s="9" t="str">
        <f>IF($B21="N/A","N/A",IF(G21&gt;60,"No",IF(G21&lt;15,"No","Yes")))</f>
        <v>N/A</v>
      </c>
      <c r="I21" s="10">
        <v>-18</v>
      </c>
      <c r="J21" s="10">
        <v>-12.8</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215204</v>
      </c>
      <c r="D6" s="9" t="str">
        <f>IF($B6="N/A","N/A",IF(C6&gt;15,"No",IF(C6&lt;-15,"No","Yes")))</f>
        <v>N/A</v>
      </c>
      <c r="E6" s="36">
        <v>210329</v>
      </c>
      <c r="F6" s="9" t="str">
        <f>IF($B6="N/A","N/A",IF(E6&gt;15,"No",IF(E6&lt;-15,"No","Yes")))</f>
        <v>N/A</v>
      </c>
      <c r="G6" s="36">
        <v>207359</v>
      </c>
      <c r="H6" s="9" t="str">
        <f>IF($B6="N/A","N/A",IF(G6&gt;15,"No",IF(G6&lt;-15,"No","Yes")))</f>
        <v>N/A</v>
      </c>
      <c r="I6" s="10">
        <v>-2.27</v>
      </c>
      <c r="J6" s="10">
        <v>-1.41</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187.91091151000001</v>
      </c>
      <c r="D9" s="9" t="str">
        <f>IF($B9="N/A","N/A",IF(C9&gt;100,"No",IF(C9&lt;50,"No","Yes")))</f>
        <v>No</v>
      </c>
      <c r="E9" s="37">
        <v>196.48186910999999</v>
      </c>
      <c r="F9" s="9" t="str">
        <f>IF($B9="N/A","N/A",IF(E9&gt;100,"No",IF(E9&lt;50,"No","Yes")))</f>
        <v>No</v>
      </c>
      <c r="G9" s="37">
        <v>203.42911852</v>
      </c>
      <c r="H9" s="9" t="str">
        <f>IF($B9="N/A","N/A",IF(G9&gt;100,"No",IF(G9&lt;50,"No","Yes")))</f>
        <v>No</v>
      </c>
      <c r="I9" s="10">
        <v>4.5609999999999999</v>
      </c>
      <c r="J9" s="10">
        <v>3.536</v>
      </c>
      <c r="K9" s="9" t="str">
        <f t="shared" si="0"/>
        <v>Yes</v>
      </c>
    </row>
    <row r="10" spans="1:11" ht="25.5" x14ac:dyDescent="0.2">
      <c r="A10" s="89" t="s">
        <v>844</v>
      </c>
      <c r="B10" s="35" t="s">
        <v>213</v>
      </c>
      <c r="C10" s="37">
        <v>591.85951589000001</v>
      </c>
      <c r="D10" s="9" t="str">
        <f>IF($B10="N/A","N/A",IF(C10&gt;15,"No",IF(C10&lt;-15,"No","Yes")))</f>
        <v>N/A</v>
      </c>
      <c r="E10" s="37">
        <v>546.47098749999998</v>
      </c>
      <c r="F10" s="9" t="str">
        <f>IF($B10="N/A","N/A",IF(E10&gt;15,"No",IF(E10&lt;-15,"No","Yes")))</f>
        <v>N/A</v>
      </c>
      <c r="G10" s="37">
        <v>544.51681798000004</v>
      </c>
      <c r="H10" s="9" t="str">
        <f>IF($B10="N/A","N/A",IF(G10&gt;15,"No",IF(G10&lt;-15,"No","Yes")))</f>
        <v>N/A</v>
      </c>
      <c r="I10" s="10">
        <v>-7.67</v>
      </c>
      <c r="J10" s="10">
        <v>-0.35799999999999998</v>
      </c>
      <c r="K10" s="9" t="str">
        <f t="shared" si="0"/>
        <v>Yes</v>
      </c>
    </row>
    <row r="11" spans="1:11" ht="25.5" x14ac:dyDescent="0.2">
      <c r="A11" s="89" t="s">
        <v>845</v>
      </c>
      <c r="B11" s="35" t="s">
        <v>213</v>
      </c>
      <c r="C11" s="37">
        <v>582.86899057999995</v>
      </c>
      <c r="D11" s="9" t="str">
        <f>IF($B11="N/A","N/A",IF(C11&gt;15,"No",IF(C11&lt;-15,"No","Yes")))</f>
        <v>N/A</v>
      </c>
      <c r="E11" s="37">
        <v>595.77261542999997</v>
      </c>
      <c r="F11" s="9" t="str">
        <f>IF($B11="N/A","N/A",IF(E11&gt;15,"No",IF(E11&lt;-15,"No","Yes")))</f>
        <v>N/A</v>
      </c>
      <c r="G11" s="37">
        <v>598.74530341000002</v>
      </c>
      <c r="H11" s="9" t="str">
        <f>IF($B11="N/A","N/A",IF(G11&gt;15,"No",IF(G11&lt;-15,"No","Yes")))</f>
        <v>N/A</v>
      </c>
      <c r="I11" s="10">
        <v>2.214</v>
      </c>
      <c r="J11" s="10">
        <v>0.499</v>
      </c>
      <c r="K11" s="9" t="str">
        <f t="shared" si="0"/>
        <v>Yes</v>
      </c>
    </row>
    <row r="12" spans="1:11" ht="25.5" x14ac:dyDescent="0.2">
      <c r="A12" s="89" t="s">
        <v>846</v>
      </c>
      <c r="B12" s="35" t="s">
        <v>213</v>
      </c>
      <c r="C12" s="37">
        <v>486.24498749000003</v>
      </c>
      <c r="D12" s="9" t="str">
        <f>IF($B12="N/A","N/A",IF(C12&gt;15,"No",IF(C12&lt;-15,"No","Yes")))</f>
        <v>N/A</v>
      </c>
      <c r="E12" s="37">
        <v>490.89631224999999</v>
      </c>
      <c r="F12" s="9" t="str">
        <f>IF($B12="N/A","N/A",IF(E12&gt;15,"No",IF(E12&lt;-15,"No","Yes")))</f>
        <v>N/A</v>
      </c>
      <c r="G12" s="37">
        <v>494.77960665000001</v>
      </c>
      <c r="H12" s="9" t="str">
        <f>IF($B12="N/A","N/A",IF(G12&gt;15,"No",IF(G12&lt;-15,"No","Yes")))</f>
        <v>N/A</v>
      </c>
      <c r="I12" s="10">
        <v>0.95660000000000001</v>
      </c>
      <c r="J12" s="10">
        <v>0.79110000000000003</v>
      </c>
      <c r="K12" s="9" t="str">
        <f t="shared" si="0"/>
        <v>Yes</v>
      </c>
    </row>
    <row r="13" spans="1:11" x14ac:dyDescent="0.2">
      <c r="A13" s="89" t="s">
        <v>655</v>
      </c>
      <c r="B13" s="35" t="s">
        <v>237</v>
      </c>
      <c r="C13" s="8">
        <v>91.847270496999997</v>
      </c>
      <c r="D13" s="9" t="str">
        <f>IF($B13="N/A","N/A",IF(C13&gt;99,"No",IF(C13&lt;75,"No","Yes")))</f>
        <v>Yes</v>
      </c>
      <c r="E13" s="8">
        <v>92.421872399999998</v>
      </c>
      <c r="F13" s="9" t="str">
        <f>IF($B13="N/A","N/A",IF(E13&gt;99,"No",IF(E13&lt;75,"No","Yes")))</f>
        <v>Yes</v>
      </c>
      <c r="G13" s="8">
        <v>93.347286589999996</v>
      </c>
      <c r="H13" s="9" t="str">
        <f>IF($B13="N/A","N/A",IF(G13&gt;99,"No",IF(G13&lt;75,"No","Yes")))</f>
        <v>Yes</v>
      </c>
      <c r="I13" s="10">
        <v>0.62560000000000004</v>
      </c>
      <c r="J13" s="10">
        <v>1.0009999999999999</v>
      </c>
      <c r="K13" s="9" t="str">
        <f t="shared" ref="K13:K24" si="1">IF(J13="Div by 0", "N/A", IF(J13="N/A","N/A", IF(J13&gt;30, "No", IF(J13&lt;-30, "No", "Yes"))))</f>
        <v>Yes</v>
      </c>
    </row>
    <row r="14" spans="1:11" x14ac:dyDescent="0.2">
      <c r="A14" s="89" t="s">
        <v>495</v>
      </c>
      <c r="B14" s="35" t="s">
        <v>213</v>
      </c>
      <c r="C14" s="9">
        <v>99.997976312999995</v>
      </c>
      <c r="D14" s="9" t="str">
        <f>IF($B14="N/A","N/A",IF(C14&gt;15,"No",IF(C14&lt;-15,"No","Yes")))</f>
        <v>N/A</v>
      </c>
      <c r="E14" s="9">
        <v>99.999485570000004</v>
      </c>
      <c r="F14" s="9" t="str">
        <f>IF($B14="N/A","N/A",IF(E14&gt;15,"No",IF(E14&lt;-15,"No","Yes")))</f>
        <v>N/A</v>
      </c>
      <c r="G14" s="9">
        <v>99.997933500000002</v>
      </c>
      <c r="H14" s="9" t="str">
        <f>IF($B14="N/A","N/A",IF(G14&gt;15,"No",IF(G14&lt;-15,"No","Yes")))</f>
        <v>N/A</v>
      </c>
      <c r="I14" s="10">
        <v>1.5E-3</v>
      </c>
      <c r="J14" s="10">
        <v>-2E-3</v>
      </c>
      <c r="K14" s="9" t="str">
        <f t="shared" si="1"/>
        <v>Yes</v>
      </c>
    </row>
    <row r="15" spans="1:11" x14ac:dyDescent="0.2">
      <c r="A15" s="89" t="s">
        <v>847</v>
      </c>
      <c r="B15" s="35" t="s">
        <v>213</v>
      </c>
      <c r="C15" s="36">
        <v>28.359024562999998</v>
      </c>
      <c r="D15" s="9" t="str">
        <f>IF($B15="N/A","N/A",IF(C15&gt;15,"No",IF(C15&lt;-15,"No","Yes")))</f>
        <v>N/A</v>
      </c>
      <c r="E15" s="10">
        <v>28.271532854</v>
      </c>
      <c r="F15" s="9" t="str">
        <f>IF($B15="N/A","N/A",IF(E15&gt;15,"No",IF(E15&lt;-15,"No","Yes")))</f>
        <v>N/A</v>
      </c>
      <c r="G15" s="10">
        <v>28.311267824000002</v>
      </c>
      <c r="H15" s="9" t="str">
        <f>IF($B15="N/A","N/A",IF(G15&gt;15,"No",IF(G15&lt;-15,"No","Yes")))</f>
        <v>N/A</v>
      </c>
      <c r="I15" s="10">
        <v>-0.309</v>
      </c>
      <c r="J15" s="10">
        <v>0.14050000000000001</v>
      </c>
      <c r="K15" s="9" t="str">
        <f t="shared" si="1"/>
        <v>Yes</v>
      </c>
    </row>
    <row r="16" spans="1:11" x14ac:dyDescent="0.2">
      <c r="A16" s="86" t="s">
        <v>656</v>
      </c>
      <c r="B16" s="60" t="s">
        <v>238</v>
      </c>
      <c r="C16" s="9">
        <v>0.80528242969999997</v>
      </c>
      <c r="D16" s="9" t="str">
        <f>IF($B16="N/A","N/A",IF(C16&gt;20,"No",IF(C16&lt;=0,"No","Yes")))</f>
        <v>Yes</v>
      </c>
      <c r="E16" s="9">
        <v>0.74264604499999998</v>
      </c>
      <c r="F16" s="9" t="str">
        <f>IF($B16="N/A","N/A",IF(E16&gt;20,"No",IF(E16&lt;=0,"No","Yes")))</f>
        <v>Yes</v>
      </c>
      <c r="G16" s="9">
        <v>0.71952507489999995</v>
      </c>
      <c r="H16" s="9" t="str">
        <f>IF($B16="N/A","N/A",IF(G16&gt;20,"No",IF(G16&lt;=0,"No","Yes")))</f>
        <v>Yes</v>
      </c>
      <c r="I16" s="10">
        <v>-7.78</v>
      </c>
      <c r="J16" s="10">
        <v>-3.11</v>
      </c>
      <c r="K16" s="9" t="str">
        <f t="shared" si="1"/>
        <v>Yes</v>
      </c>
    </row>
    <row r="17" spans="1:11" x14ac:dyDescent="0.2">
      <c r="A17" s="86" t="s">
        <v>371</v>
      </c>
      <c r="B17" s="35" t="s">
        <v>213</v>
      </c>
      <c r="C17" s="9">
        <v>100</v>
      </c>
      <c r="D17" s="9" t="str">
        <f>IF($B17="N/A","N/A",IF(C17&gt;15,"No",IF(C17&lt;-15,"No","Yes")))</f>
        <v>N/A</v>
      </c>
      <c r="E17" s="9">
        <v>100</v>
      </c>
      <c r="F17" s="9" t="str">
        <f>IF($B17="N/A","N/A",IF(E17&gt;15,"No",IF(E17&lt;-15,"No","Yes")))</f>
        <v>N/A</v>
      </c>
      <c r="G17" s="9">
        <v>99.932975870999996</v>
      </c>
      <c r="H17" s="9" t="str">
        <f>IF($B17="N/A","N/A",IF(G17&gt;15,"No",IF(G17&lt;-15,"No","Yes")))</f>
        <v>N/A</v>
      </c>
      <c r="I17" s="10">
        <v>0</v>
      </c>
      <c r="J17" s="10">
        <v>-6.7000000000000004E-2</v>
      </c>
      <c r="K17" s="9" t="str">
        <f t="shared" si="1"/>
        <v>Yes</v>
      </c>
    </row>
    <row r="18" spans="1:11" x14ac:dyDescent="0.2">
      <c r="A18" s="86" t="s">
        <v>848</v>
      </c>
      <c r="B18" s="35" t="s">
        <v>213</v>
      </c>
      <c r="C18" s="10">
        <v>30.013271783</v>
      </c>
      <c r="D18" s="9" t="str">
        <f>IF($B18="N/A","N/A",IF(C18&gt;15,"No",IF(C18&lt;-15,"No","Yes")))</f>
        <v>N/A</v>
      </c>
      <c r="E18" s="10">
        <v>29.900128040999999</v>
      </c>
      <c r="F18" s="9" t="str">
        <f>IF($B18="N/A","N/A",IF(E18&gt;15,"No",IF(E18&lt;-15,"No","Yes")))</f>
        <v>N/A</v>
      </c>
      <c r="G18" s="10">
        <v>29.550637156000001</v>
      </c>
      <c r="H18" s="9" t="str">
        <f>IF($B18="N/A","N/A",IF(G18&gt;15,"No",IF(G18&lt;-15,"No","Yes")))</f>
        <v>N/A</v>
      </c>
      <c r="I18" s="10">
        <v>-0.377</v>
      </c>
      <c r="J18" s="10">
        <v>-1.17</v>
      </c>
      <c r="K18" s="9" t="str">
        <f t="shared" si="1"/>
        <v>Yes</v>
      </c>
    </row>
    <row r="19" spans="1:11" x14ac:dyDescent="0.2">
      <c r="A19" s="89" t="s">
        <v>657</v>
      </c>
      <c r="B19" s="60" t="s">
        <v>239</v>
      </c>
      <c r="C19" s="9">
        <v>0.1091987138</v>
      </c>
      <c r="D19" s="9" t="str">
        <f>IF($B19="N/A","N/A",IF(C19&gt;10,"No",IF(C19&lt;=0,"No","Yes")))</f>
        <v>Yes</v>
      </c>
      <c r="E19" s="9">
        <v>0.1231404134</v>
      </c>
      <c r="F19" s="9" t="str">
        <f>IF($B19="N/A","N/A",IF(E19&gt;10,"No",IF(E19&lt;=0,"No","Yes")))</f>
        <v>Yes</v>
      </c>
      <c r="G19" s="9">
        <v>0.1167058097</v>
      </c>
      <c r="H19" s="9" t="str">
        <f>IF($B19="N/A","N/A",IF(G19&gt;10,"No",IF(G19&lt;=0,"No","Yes")))</f>
        <v>Yes</v>
      </c>
      <c r="I19" s="10">
        <v>12.77</v>
      </c>
      <c r="J19" s="10">
        <v>-5.23</v>
      </c>
      <c r="K19" s="9" t="str">
        <f t="shared" si="1"/>
        <v>Yes</v>
      </c>
    </row>
    <row r="20" spans="1:11" x14ac:dyDescent="0.2">
      <c r="A20" s="89"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9" t="s">
        <v>849</v>
      </c>
      <c r="B21" s="35" t="s">
        <v>213</v>
      </c>
      <c r="C21" s="10">
        <v>25.757446809000001</v>
      </c>
      <c r="D21" s="9" t="str">
        <f>IF($B21="N/A","N/A",IF(C21&gt;15,"No",IF(C21&lt;-15,"No","Yes")))</f>
        <v>N/A</v>
      </c>
      <c r="E21" s="10">
        <v>26.675675676000001</v>
      </c>
      <c r="F21" s="9" t="str">
        <f>IF($B21="N/A","N/A",IF(E21&gt;15,"No",IF(E21&lt;-15,"No","Yes")))</f>
        <v>N/A</v>
      </c>
      <c r="G21" s="10">
        <v>24.855371901000002</v>
      </c>
      <c r="H21" s="9" t="str">
        <f>IF($B21="N/A","N/A",IF(G21&gt;15,"No",IF(G21&lt;-15,"No","Yes")))</f>
        <v>N/A</v>
      </c>
      <c r="I21" s="10">
        <v>3.5649999999999999</v>
      </c>
      <c r="J21" s="10">
        <v>-6.82</v>
      </c>
      <c r="K21" s="9" t="str">
        <f t="shared" si="1"/>
        <v>Yes</v>
      </c>
    </row>
    <row r="22" spans="1:11" x14ac:dyDescent="0.2">
      <c r="A22" s="89" t="s">
        <v>1722</v>
      </c>
      <c r="B22" s="60" t="s">
        <v>224</v>
      </c>
      <c r="C22" s="9">
        <v>7.2382483597</v>
      </c>
      <c r="D22" s="9" t="str">
        <f>IF($B22="N/A","N/A",IF(C22&gt;5,"No",IF(C22&lt;=0,"No","Yes")))</f>
        <v>No</v>
      </c>
      <c r="E22" s="9">
        <v>6.7123411416999996</v>
      </c>
      <c r="F22" s="9" t="str">
        <f>IF($B22="N/A","N/A",IF(E22&gt;5,"No",IF(E22&lt;=0,"No","Yes")))</f>
        <v>No</v>
      </c>
      <c r="G22" s="9">
        <v>5.8164825254999997</v>
      </c>
      <c r="H22" s="9" t="str">
        <f>IF($B22="N/A","N/A",IF(G22&gt;5,"No",IF(G22&lt;=0,"No","Yes")))</f>
        <v>No</v>
      </c>
      <c r="I22" s="10">
        <v>-7.27</v>
      </c>
      <c r="J22" s="10">
        <v>-13.3</v>
      </c>
      <c r="K22" s="9" t="str">
        <f t="shared" si="1"/>
        <v>Yes</v>
      </c>
    </row>
    <row r="23" spans="1:11" x14ac:dyDescent="0.2">
      <c r="A23" s="89" t="s">
        <v>130</v>
      </c>
      <c r="B23" s="35" t="s">
        <v>213</v>
      </c>
      <c r="C23" s="9">
        <v>99.961481672000005</v>
      </c>
      <c r="D23" s="9" t="str">
        <f>IF($B23="N/A","N/A",IF(C23&gt;15,"No",IF(C23&lt;-15,"No","Yes")))</f>
        <v>N/A</v>
      </c>
      <c r="E23" s="9">
        <v>99.992916844000007</v>
      </c>
      <c r="F23" s="9" t="str">
        <f>IF($B23="N/A","N/A",IF(E23&gt;15,"No",IF(E23&lt;-15,"No","Yes")))</f>
        <v>N/A</v>
      </c>
      <c r="G23" s="9">
        <v>99.991708814000006</v>
      </c>
      <c r="H23" s="9" t="str">
        <f>IF($B23="N/A","N/A",IF(G23&gt;15,"No",IF(G23&lt;-15,"No","Yes")))</f>
        <v>N/A</v>
      </c>
      <c r="I23" s="10">
        <v>3.1399999999999997E-2</v>
      </c>
      <c r="J23" s="10">
        <v>-1E-3</v>
      </c>
      <c r="K23" s="9" t="str">
        <f t="shared" si="1"/>
        <v>Yes</v>
      </c>
    </row>
    <row r="24" spans="1:11" x14ac:dyDescent="0.2">
      <c r="A24" s="89" t="s">
        <v>850</v>
      </c>
      <c r="B24" s="35" t="s">
        <v>213</v>
      </c>
      <c r="C24" s="10">
        <v>10.964164151</v>
      </c>
      <c r="D24" s="9" t="str">
        <f>IF($B24="N/A","N/A",IF(C24&gt;15,"No",IF(C24&lt;-15,"No","Yes")))</f>
        <v>N/A</v>
      </c>
      <c r="E24" s="10">
        <v>12.729545937999999</v>
      </c>
      <c r="F24" s="9" t="str">
        <f>IF($B24="N/A","N/A",IF(E24&gt;15,"No",IF(E24&lt;-15,"No","Yes")))</f>
        <v>N/A</v>
      </c>
      <c r="G24" s="10">
        <v>14.115422885999999</v>
      </c>
      <c r="H24" s="9" t="str">
        <f>IF($B24="N/A","N/A",IF(G24&gt;15,"No",IF(G24&lt;-15,"No","Yes")))</f>
        <v>N/A</v>
      </c>
      <c r="I24" s="10">
        <v>16.100000000000001</v>
      </c>
      <c r="J24" s="10">
        <v>10.89</v>
      </c>
      <c r="K24" s="9" t="str">
        <f t="shared" si="1"/>
        <v>Yes</v>
      </c>
    </row>
    <row r="25" spans="1:11" x14ac:dyDescent="0.2">
      <c r="A25" s="89" t="s">
        <v>15</v>
      </c>
      <c r="B25" s="35" t="s">
        <v>240</v>
      </c>
      <c r="C25" s="9">
        <v>0</v>
      </c>
      <c r="D25" s="9" t="str">
        <f>IF($B25="N/A","N/A",IF(C25&gt;20,"No",IF(C25&lt;1,"No","Yes")))</f>
        <v>No</v>
      </c>
      <c r="E25" s="9">
        <v>0</v>
      </c>
      <c r="F25" s="9" t="str">
        <f>IF($B25="N/A","N/A",IF(E25&gt;20,"No",IF(E25&lt;1,"No","Yes")))</f>
        <v>No</v>
      </c>
      <c r="G25" s="9">
        <v>0</v>
      </c>
      <c r="H25" s="9" t="str">
        <f>IF($B25="N/A","N/A",IF(G25&gt;20,"No",IF(G25&lt;1,"No","Yes")))</f>
        <v>No</v>
      </c>
      <c r="I25" s="10" t="s">
        <v>1747</v>
      </c>
      <c r="J25" s="10" t="s">
        <v>1747</v>
      </c>
      <c r="K25" s="9" t="str">
        <f t="shared" ref="K25:K34" si="2">IF(J25="Div by 0", "N/A", IF(J25="N/A","N/A", IF(J25&gt;30, "No", IF(J25&lt;-30, "No", "Yes"))))</f>
        <v>N/A</v>
      </c>
    </row>
    <row r="26" spans="1:11" x14ac:dyDescent="0.2">
      <c r="A26" s="89" t="s">
        <v>159</v>
      </c>
      <c r="B26" s="35" t="s">
        <v>214</v>
      </c>
      <c r="C26" s="9">
        <v>99.848051151000007</v>
      </c>
      <c r="D26" s="9" t="str">
        <f>IF($B26="N/A","N/A",IF(C26&gt;100,"No",IF(C26&lt;95,"No","Yes")))</f>
        <v>Yes</v>
      </c>
      <c r="E26" s="9">
        <v>99.854038196999994</v>
      </c>
      <c r="F26" s="9" t="str">
        <f>IF($B26="N/A","N/A",IF(E26&gt;100,"No",IF(E26&lt;95,"No","Yes")))</f>
        <v>Yes</v>
      </c>
      <c r="G26" s="9">
        <v>99.965277610000001</v>
      </c>
      <c r="H26" s="9" t="str">
        <f>IF($B26="N/A","N/A",IF(G26&gt;100,"No",IF(G26&lt;95,"No","Yes")))</f>
        <v>Yes</v>
      </c>
      <c r="I26" s="10">
        <v>6.0000000000000001E-3</v>
      </c>
      <c r="J26" s="10">
        <v>0.1114</v>
      </c>
      <c r="K26" s="9" t="str">
        <f t="shared" si="2"/>
        <v>Yes</v>
      </c>
    </row>
    <row r="27" spans="1:11" x14ac:dyDescent="0.2">
      <c r="A27" s="89" t="s">
        <v>32</v>
      </c>
      <c r="B27" s="35" t="s">
        <v>214</v>
      </c>
      <c r="C27" s="9">
        <v>67.069850002999999</v>
      </c>
      <c r="D27" s="9" t="str">
        <f>IF($B27="N/A","N/A",IF(C27&gt;100,"No",IF(C27&lt;95,"No","Yes")))</f>
        <v>No</v>
      </c>
      <c r="E27" s="9">
        <v>79.388957300000001</v>
      </c>
      <c r="F27" s="9" t="str">
        <f>IF($B27="N/A","N/A",IF(E27&gt;100,"No",IF(E27&lt;95,"No","Yes")))</f>
        <v>No</v>
      </c>
      <c r="G27" s="9">
        <v>99.786843107999999</v>
      </c>
      <c r="H27" s="9" t="str">
        <f>IF($B27="N/A","N/A",IF(G27&gt;100,"No",IF(G27&lt;95,"No","Yes")))</f>
        <v>Yes</v>
      </c>
      <c r="I27" s="10">
        <v>18.37</v>
      </c>
      <c r="J27" s="10">
        <v>25.69</v>
      </c>
      <c r="K27" s="9" t="str">
        <f t="shared" si="2"/>
        <v>Yes</v>
      </c>
    </row>
    <row r="28" spans="1:11" x14ac:dyDescent="0.2">
      <c r="A28" s="89" t="s">
        <v>851</v>
      </c>
      <c r="B28" s="35" t="s">
        <v>226</v>
      </c>
      <c r="C28" s="9">
        <v>11.196713247</v>
      </c>
      <c r="D28" s="9" t="str">
        <f>IF($B28="N/A","N/A",IF(C28&gt;30,"No",IF(C28&lt;5,"No","Yes")))</f>
        <v>Yes</v>
      </c>
      <c r="E28" s="9">
        <v>11.333828409000001</v>
      </c>
      <c r="F28" s="9" t="str">
        <f>IF($B28="N/A","N/A",IF(E28&gt;30,"No",IF(E28&lt;5,"No","Yes")))</f>
        <v>Yes</v>
      </c>
      <c r="G28" s="9">
        <v>12.980083801999999</v>
      </c>
      <c r="H28" s="9" t="str">
        <f>IF($B28="N/A","N/A",IF(G28&gt;30,"No",IF(G28&lt;5,"No","Yes")))</f>
        <v>Yes</v>
      </c>
      <c r="I28" s="10">
        <v>1.2250000000000001</v>
      </c>
      <c r="J28" s="10">
        <v>14.53</v>
      </c>
      <c r="K28" s="9" t="str">
        <f t="shared" si="2"/>
        <v>Yes</v>
      </c>
    </row>
    <row r="29" spans="1:11" x14ac:dyDescent="0.2">
      <c r="A29" s="89" t="s">
        <v>852</v>
      </c>
      <c r="B29" s="35" t="s">
        <v>227</v>
      </c>
      <c r="C29" s="9">
        <v>41.511878451000001</v>
      </c>
      <c r="D29" s="9" t="str">
        <f>IF($B29="N/A","N/A",IF(C29&gt;75,"No",IF(C29&lt;15,"No","Yes")))</f>
        <v>Yes</v>
      </c>
      <c r="E29" s="9">
        <v>41.888152929999997</v>
      </c>
      <c r="F29" s="9" t="str">
        <f>IF($B29="N/A","N/A",IF(E29&gt;75,"No",IF(E29&lt;15,"No","Yes")))</f>
        <v>Yes</v>
      </c>
      <c r="G29" s="9">
        <v>41.912940937999998</v>
      </c>
      <c r="H29" s="9" t="str">
        <f>IF($B29="N/A","N/A",IF(G29&gt;75,"No",IF(G29&lt;15,"No","Yes")))</f>
        <v>Yes</v>
      </c>
      <c r="I29" s="10">
        <v>0.90639999999999998</v>
      </c>
      <c r="J29" s="10">
        <v>5.9200000000000003E-2</v>
      </c>
      <c r="K29" s="9" t="str">
        <f t="shared" si="2"/>
        <v>Yes</v>
      </c>
    </row>
    <row r="30" spans="1:11" x14ac:dyDescent="0.2">
      <c r="A30" s="89" t="s">
        <v>853</v>
      </c>
      <c r="B30" s="35" t="s">
        <v>228</v>
      </c>
      <c r="C30" s="9">
        <v>47.291408300999997</v>
      </c>
      <c r="D30" s="9" t="str">
        <f>IF($B30="N/A","N/A",IF(C30&gt;70,"No",IF(C30&lt;25,"No","Yes")))</f>
        <v>Yes</v>
      </c>
      <c r="E30" s="9">
        <v>46.778018660999997</v>
      </c>
      <c r="F30" s="9" t="str">
        <f>IF($B30="N/A","N/A",IF(E30&gt;70,"No",IF(E30&lt;25,"No","Yes")))</f>
        <v>Yes</v>
      </c>
      <c r="G30" s="9">
        <v>45.106975261000002</v>
      </c>
      <c r="H30" s="9" t="str">
        <f>IF($B30="N/A","N/A",IF(G30&gt;70,"No",IF(G30&lt;25,"No","Yes")))</f>
        <v>Yes</v>
      </c>
      <c r="I30" s="10">
        <v>-1.0900000000000001</v>
      </c>
      <c r="J30" s="10">
        <v>-3.57</v>
      </c>
      <c r="K30" s="9" t="str">
        <f t="shared" si="2"/>
        <v>Yes</v>
      </c>
    </row>
    <row r="31" spans="1:11" x14ac:dyDescent="0.2">
      <c r="A31" s="89" t="s">
        <v>160</v>
      </c>
      <c r="B31" s="35" t="s">
        <v>214</v>
      </c>
      <c r="C31" s="9">
        <v>99.922863887000005</v>
      </c>
      <c r="D31" s="9" t="str">
        <f>IF($B31="N/A","N/A",IF(C31&gt;100,"No",IF(C31&lt;95,"No","Yes")))</f>
        <v>Yes</v>
      </c>
      <c r="E31" s="9">
        <v>99.928207713000006</v>
      </c>
      <c r="F31" s="9" t="str">
        <f>IF($B31="N/A","N/A",IF(E31&gt;100,"No",IF(E31&lt;95,"No","Yes")))</f>
        <v>Yes</v>
      </c>
      <c r="G31" s="9">
        <v>99.934895518999994</v>
      </c>
      <c r="H31" s="9" t="str">
        <f>IF($B31="N/A","N/A",IF(G31&gt;100,"No",IF(G31&lt;95,"No","Yes")))</f>
        <v>Yes</v>
      </c>
      <c r="I31" s="10">
        <v>5.3E-3</v>
      </c>
      <c r="J31" s="10">
        <v>6.7000000000000002E-3</v>
      </c>
      <c r="K31" s="9" t="str">
        <f t="shared" si="2"/>
        <v>Yes</v>
      </c>
    </row>
    <row r="32" spans="1:11" x14ac:dyDescent="0.2">
      <c r="A32" s="29" t="s">
        <v>374</v>
      </c>
      <c r="B32" s="35" t="s">
        <v>241</v>
      </c>
      <c r="C32" s="9">
        <v>2.5301574320000002</v>
      </c>
      <c r="D32" s="9" t="str">
        <f>IF($B32="N/A","N/A",IF(C32&gt;5,"No",IF(C32&lt;1,"No","Yes")))</f>
        <v>Yes</v>
      </c>
      <c r="E32" s="9">
        <v>2.2507595243999998</v>
      </c>
      <c r="F32" s="9" t="str">
        <f>IF($B32="N/A","N/A",IF(E32&gt;5,"No",IF(E32&lt;1,"No","Yes")))</f>
        <v>Yes</v>
      </c>
      <c r="G32" s="9">
        <v>2.0235437092000002</v>
      </c>
      <c r="H32" s="9" t="str">
        <f>IF($B32="N/A","N/A",IF(G32&gt;5,"No",IF(G32&lt;1,"No","Yes")))</f>
        <v>Yes</v>
      </c>
      <c r="I32" s="10">
        <v>-11</v>
      </c>
      <c r="J32" s="10">
        <v>-10.1</v>
      </c>
      <c r="K32" s="9" t="str">
        <f t="shared" si="2"/>
        <v>Yes</v>
      </c>
    </row>
    <row r="33" spans="1:11" x14ac:dyDescent="0.2">
      <c r="A33" s="29" t="s">
        <v>376</v>
      </c>
      <c r="B33" s="35" t="s">
        <v>242</v>
      </c>
      <c r="C33" s="9">
        <v>96.068381629000001</v>
      </c>
      <c r="D33" s="9" t="str">
        <f>IF($B33="N/A","N/A",IF(C33&gt;98,"No",IF(C33&lt;8,"No","Yes")))</f>
        <v>Yes</v>
      </c>
      <c r="E33" s="9">
        <v>96.332412554000001</v>
      </c>
      <c r="F33" s="9" t="str">
        <f>IF($B33="N/A","N/A",IF(E33&gt;98,"No",IF(E33&lt;8,"No","Yes")))</f>
        <v>Yes</v>
      </c>
      <c r="G33" s="9">
        <v>95.894077421000006</v>
      </c>
      <c r="H33" s="9" t="str">
        <f>IF($B33="N/A","N/A",IF(G33&gt;98,"No",IF(G33&lt;8,"No","Yes")))</f>
        <v>Yes</v>
      </c>
      <c r="I33" s="10">
        <v>0.27479999999999999</v>
      </c>
      <c r="J33" s="10">
        <v>-0.45500000000000002</v>
      </c>
      <c r="K33" s="9" t="str">
        <f t="shared" si="2"/>
        <v>Yes</v>
      </c>
    </row>
    <row r="34" spans="1:11" x14ac:dyDescent="0.2">
      <c r="A34" s="29" t="s">
        <v>377</v>
      </c>
      <c r="B34" s="60" t="s">
        <v>224</v>
      </c>
      <c r="C34" s="9">
        <v>0.4818683668</v>
      </c>
      <c r="D34" s="9" t="str">
        <f>IF($B34="N/A","N/A",IF(C34&gt;5,"No",IF(C34&lt;=0,"No","Yes")))</f>
        <v>Yes</v>
      </c>
      <c r="E34" s="9">
        <v>0.46641214479999998</v>
      </c>
      <c r="F34" s="9" t="str">
        <f>IF($B34="N/A","N/A",IF(E34&gt;5,"No",IF(E34&lt;=0,"No","Yes")))</f>
        <v>Yes</v>
      </c>
      <c r="G34" s="9">
        <v>0.53723252909999997</v>
      </c>
      <c r="H34" s="9" t="str">
        <f>IF($B34="N/A","N/A",IF(G34&gt;5,"No",IF(G34&lt;=0,"No","Yes")))</f>
        <v>Yes</v>
      </c>
      <c r="I34" s="10">
        <v>-3.21</v>
      </c>
      <c r="J34" s="10">
        <v>15.18</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0</v>
      </c>
      <c r="D6" s="9" t="str">
        <f>IF($B6="N/A","N/A",IF(C6&gt;15,"No",IF(C6&lt;-15,"No","Yes")))</f>
        <v>N/A</v>
      </c>
      <c r="E6" s="36">
        <v>0</v>
      </c>
      <c r="F6" s="9" t="str">
        <f>IF($B6="N/A","N/A",IF(E6&gt;15,"No",IF(E6&lt;-15,"No","Yes")))</f>
        <v>N/A</v>
      </c>
      <c r="G6" s="36">
        <v>0</v>
      </c>
      <c r="H6" s="9" t="str">
        <f>IF($B6="N/A","N/A",IF(G6&gt;15,"No",IF(G6&lt;-15,"No","Yes")))</f>
        <v>N/A</v>
      </c>
      <c r="I6" s="10" t="s">
        <v>1747</v>
      </c>
      <c r="J6" s="10" t="s">
        <v>1747</v>
      </c>
      <c r="K6" s="9" t="str">
        <f t="shared" ref="K6:K22" si="0">IF(J6="Div by 0", "N/A", IF(J6="N/A","N/A", IF(J6&gt;30, "No", IF(J6&lt;-30, "No", "Yes"))))</f>
        <v>N/A</v>
      </c>
    </row>
    <row r="7" spans="1:11" x14ac:dyDescent="0.2">
      <c r="A7" s="89" t="s">
        <v>30</v>
      </c>
      <c r="B7" s="35" t="s">
        <v>213</v>
      </c>
      <c r="C7" s="8" t="s">
        <v>1747</v>
      </c>
      <c r="D7" s="9" t="str">
        <f>IF($B7="N/A","N/A",IF(C7&gt;15,"No",IF(C7&lt;-15,"No","Yes")))</f>
        <v>N/A</v>
      </c>
      <c r="E7" s="8" t="s">
        <v>1747</v>
      </c>
      <c r="F7" s="9" t="str">
        <f>IF($B7="N/A","N/A",IF(E7&gt;15,"No",IF(E7&lt;-15,"No","Yes")))</f>
        <v>N/A</v>
      </c>
      <c r="G7" s="8" t="s">
        <v>1747</v>
      </c>
      <c r="H7" s="9" t="str">
        <f>IF($B7="N/A","N/A",IF(G7&gt;15,"No",IF(G7&lt;-15,"No","Yes")))</f>
        <v>N/A</v>
      </c>
      <c r="I7" s="10" t="s">
        <v>1747</v>
      </c>
      <c r="J7" s="10" t="s">
        <v>1747</v>
      </c>
      <c r="K7" s="9" t="str">
        <f t="shared" si="0"/>
        <v>N/A</v>
      </c>
    </row>
    <row r="8" spans="1:11" x14ac:dyDescent="0.2">
      <c r="A8" s="89" t="s">
        <v>29</v>
      </c>
      <c r="B8" s="35" t="s">
        <v>217</v>
      </c>
      <c r="C8" s="8" t="s">
        <v>1747</v>
      </c>
      <c r="D8" s="9" t="str">
        <f>IF($B8="N/A","N/A",IF(C8=0,"Yes","No"))</f>
        <v>No</v>
      </c>
      <c r="E8" s="8" t="s">
        <v>1747</v>
      </c>
      <c r="F8" s="9" t="str">
        <f>IF($B8="N/A","N/A",IF(E8=0,"Yes","No"))</f>
        <v>No</v>
      </c>
      <c r="G8" s="8" t="s">
        <v>1747</v>
      </c>
      <c r="H8" s="9" t="str">
        <f>IF($B8="N/A","N/A",IF(G8=0,"Yes","No"))</f>
        <v>No</v>
      </c>
      <c r="I8" s="10" t="s">
        <v>1747</v>
      </c>
      <c r="J8" s="10" t="s">
        <v>1747</v>
      </c>
      <c r="K8" s="9" t="str">
        <f t="shared" si="0"/>
        <v>N/A</v>
      </c>
    </row>
    <row r="9" spans="1:11" x14ac:dyDescent="0.2">
      <c r="A9" s="89" t="s">
        <v>854</v>
      </c>
      <c r="B9" s="35" t="s">
        <v>213</v>
      </c>
      <c r="C9" s="37" t="s">
        <v>1747</v>
      </c>
      <c r="D9" s="9" t="str">
        <f>IF($B9="N/A","N/A",IF(C9&gt;15,"No",IF(C9&lt;-15,"No","Yes")))</f>
        <v>N/A</v>
      </c>
      <c r="E9" s="37" t="s">
        <v>1747</v>
      </c>
      <c r="F9" s="9" t="str">
        <f>IF($B9="N/A","N/A",IF(E9&gt;15,"No",IF(E9&lt;-15,"No","Yes")))</f>
        <v>N/A</v>
      </c>
      <c r="G9" s="37" t="s">
        <v>1747</v>
      </c>
      <c r="H9" s="9" t="str">
        <f>IF($B9="N/A","N/A",IF(G9&gt;15,"No",IF(G9&lt;-15,"No","Yes")))</f>
        <v>N/A</v>
      </c>
      <c r="I9" s="10" t="s">
        <v>1747</v>
      </c>
      <c r="J9" s="10" t="s">
        <v>1747</v>
      </c>
      <c r="K9" s="9" t="str">
        <f t="shared" si="0"/>
        <v>N/A</v>
      </c>
    </row>
    <row r="10" spans="1:11" x14ac:dyDescent="0.2">
      <c r="A10" s="89" t="s">
        <v>655</v>
      </c>
      <c r="B10" s="35" t="s">
        <v>237</v>
      </c>
      <c r="C10" s="8" t="s">
        <v>1747</v>
      </c>
      <c r="D10" s="9" t="str">
        <f>IF($B10="N/A","N/A",IF(C10&gt;99,"No",IF(C10&lt;75,"No","Yes")))</f>
        <v>No</v>
      </c>
      <c r="E10" s="8" t="s">
        <v>1747</v>
      </c>
      <c r="F10" s="9" t="str">
        <f>IF($B10="N/A","N/A",IF(E10&gt;99,"No",IF(E10&lt;75,"No","Yes")))</f>
        <v>No</v>
      </c>
      <c r="G10" s="8" t="s">
        <v>1747</v>
      </c>
      <c r="H10" s="9" t="str">
        <f>IF($B10="N/A","N/A",IF(G10&gt;99,"No",IF(G10&lt;75,"No","Yes")))</f>
        <v>No</v>
      </c>
      <c r="I10" s="10" t="s">
        <v>1747</v>
      </c>
      <c r="J10" s="10" t="s">
        <v>1747</v>
      </c>
      <c r="K10" s="9" t="str">
        <f t="shared" si="0"/>
        <v>N/A</v>
      </c>
    </row>
    <row r="11" spans="1:11" x14ac:dyDescent="0.2">
      <c r="A11" s="86" t="s">
        <v>656</v>
      </c>
      <c r="B11" s="60" t="s">
        <v>238</v>
      </c>
      <c r="C11" s="9" t="s">
        <v>1747</v>
      </c>
      <c r="D11" s="9" t="str">
        <f>IF($B11="N/A","N/A",IF(C11&gt;20,"No",IF(C11&lt;=0,"No","Yes")))</f>
        <v>No</v>
      </c>
      <c r="E11" s="9" t="s">
        <v>1747</v>
      </c>
      <c r="F11" s="9" t="str">
        <f>IF($B11="N/A","N/A",IF(E11&gt;20,"No",IF(E11&lt;=0,"No","Yes")))</f>
        <v>No</v>
      </c>
      <c r="G11" s="9" t="s">
        <v>1747</v>
      </c>
      <c r="H11" s="9" t="str">
        <f>IF($B11="N/A","N/A",IF(G11&gt;20,"No",IF(G11&lt;=0,"No","Yes")))</f>
        <v>No</v>
      </c>
      <c r="I11" s="10" t="s">
        <v>1747</v>
      </c>
      <c r="J11" s="10" t="s">
        <v>1747</v>
      </c>
      <c r="K11" s="9" t="str">
        <f t="shared" si="0"/>
        <v>N/A</v>
      </c>
    </row>
    <row r="12" spans="1:11" x14ac:dyDescent="0.2">
      <c r="A12" s="89" t="s">
        <v>657</v>
      </c>
      <c r="B12" s="60" t="s">
        <v>239</v>
      </c>
      <c r="C12" s="9" t="s">
        <v>1747</v>
      </c>
      <c r="D12" s="9" t="str">
        <f>IF($B12="N/A","N/A",IF(C12&gt;10,"No",IF(C12&lt;=0,"No","Yes")))</f>
        <v>No</v>
      </c>
      <c r="E12" s="9" t="s">
        <v>1747</v>
      </c>
      <c r="F12" s="9" t="str">
        <f>IF($B12="N/A","N/A",IF(E12&gt;10,"No",IF(E12&lt;=0,"No","Yes")))</f>
        <v>No</v>
      </c>
      <c r="G12" s="9" t="s">
        <v>1747</v>
      </c>
      <c r="H12" s="9" t="str">
        <f>IF($B12="N/A","N/A",IF(G12&gt;10,"No",IF(G12&lt;=0,"No","Yes")))</f>
        <v>No</v>
      </c>
      <c r="I12" s="10" t="s">
        <v>1747</v>
      </c>
      <c r="J12" s="10" t="s">
        <v>1747</v>
      </c>
      <c r="K12" s="9" t="str">
        <f t="shared" si="0"/>
        <v>N/A</v>
      </c>
    </row>
    <row r="13" spans="1:11" x14ac:dyDescent="0.2">
      <c r="A13" s="89" t="s">
        <v>658</v>
      </c>
      <c r="B13" s="60" t="s">
        <v>224</v>
      </c>
      <c r="C13" s="9" t="s">
        <v>1747</v>
      </c>
      <c r="D13" s="9" t="str">
        <f>IF($B13="N/A","N/A",IF(C13&gt;5,"No",IF(C13&lt;=0,"No","Yes")))</f>
        <v>No</v>
      </c>
      <c r="E13" s="9" t="s">
        <v>1747</v>
      </c>
      <c r="F13" s="9" t="str">
        <f>IF($B13="N/A","N/A",IF(E13&gt;5,"No",IF(E13&lt;=0,"No","Yes")))</f>
        <v>No</v>
      </c>
      <c r="G13" s="9" t="s">
        <v>1747</v>
      </c>
      <c r="H13" s="9" t="str">
        <f>IF($B13="N/A","N/A",IF(G13&gt;5,"No",IF(G13&lt;=0,"No","Yes")))</f>
        <v>No</v>
      </c>
      <c r="I13" s="10" t="s">
        <v>1747</v>
      </c>
      <c r="J13" s="10" t="s">
        <v>1747</v>
      </c>
      <c r="K13" s="9" t="str">
        <f t="shared" si="0"/>
        <v>N/A</v>
      </c>
    </row>
    <row r="14" spans="1:11" x14ac:dyDescent="0.2">
      <c r="A14" s="89" t="s">
        <v>159</v>
      </c>
      <c r="B14" s="35" t="s">
        <v>214</v>
      </c>
      <c r="C14" s="9" t="s">
        <v>1747</v>
      </c>
      <c r="D14" s="9" t="str">
        <f>IF($B14="N/A","N/A",IF(C14&gt;100,"No",IF(C14&lt;95,"No","Yes")))</f>
        <v>No</v>
      </c>
      <c r="E14" s="9" t="s">
        <v>1747</v>
      </c>
      <c r="F14" s="9" t="str">
        <f>IF($B14="N/A","N/A",IF(E14&gt;100,"No",IF(E14&lt;95,"No","Yes")))</f>
        <v>No</v>
      </c>
      <c r="G14" s="9" t="s">
        <v>1747</v>
      </c>
      <c r="H14" s="9" t="str">
        <f>IF($B14="N/A","N/A",IF(G14&gt;100,"No",IF(G14&lt;95,"No","Yes")))</f>
        <v>No</v>
      </c>
      <c r="I14" s="10" t="s">
        <v>1747</v>
      </c>
      <c r="J14" s="10" t="s">
        <v>1747</v>
      </c>
      <c r="K14" s="9" t="str">
        <f t="shared" si="0"/>
        <v>N/A</v>
      </c>
    </row>
    <row r="15" spans="1:11" x14ac:dyDescent="0.2">
      <c r="A15" s="89" t="s">
        <v>32</v>
      </c>
      <c r="B15" s="35" t="s">
        <v>214</v>
      </c>
      <c r="C15" s="9" t="s">
        <v>1747</v>
      </c>
      <c r="D15" s="9" t="str">
        <f>IF($B15="N/A","N/A",IF(C15&gt;100,"No",IF(C15&lt;95,"No","Yes")))</f>
        <v>No</v>
      </c>
      <c r="E15" s="9" t="s">
        <v>1747</v>
      </c>
      <c r="F15" s="9" t="str">
        <f>IF($B15="N/A","N/A",IF(E15&gt;100,"No",IF(E15&lt;95,"No","Yes")))</f>
        <v>No</v>
      </c>
      <c r="G15" s="9" t="s">
        <v>1747</v>
      </c>
      <c r="H15" s="9" t="str">
        <f>IF($B15="N/A","N/A",IF(G15&gt;100,"No",IF(G15&lt;95,"No","Yes")))</f>
        <v>No</v>
      </c>
      <c r="I15" s="10" t="s">
        <v>1747</v>
      </c>
      <c r="J15" s="10" t="s">
        <v>1747</v>
      </c>
      <c r="K15" s="9" t="str">
        <f t="shared" si="0"/>
        <v>N/A</v>
      </c>
    </row>
    <row r="16" spans="1:11" x14ac:dyDescent="0.2">
      <c r="A16" s="89" t="s">
        <v>851</v>
      </c>
      <c r="B16" s="35" t="s">
        <v>226</v>
      </c>
      <c r="C16" s="9" t="s">
        <v>1747</v>
      </c>
      <c r="D16" s="9" t="str">
        <f>IF($B16="N/A","N/A",IF(C16&gt;30,"No",IF(C16&lt;5,"No","Yes")))</f>
        <v>No</v>
      </c>
      <c r="E16" s="9" t="s">
        <v>1747</v>
      </c>
      <c r="F16" s="9" t="str">
        <f>IF($B16="N/A","N/A",IF(E16&gt;30,"No",IF(E16&lt;5,"No","Yes")))</f>
        <v>No</v>
      </c>
      <c r="G16" s="9" t="s">
        <v>1747</v>
      </c>
      <c r="H16" s="9" t="str">
        <f>IF($B16="N/A","N/A",IF(G16&gt;30,"No",IF(G16&lt;5,"No","Yes")))</f>
        <v>No</v>
      </c>
      <c r="I16" s="10" t="s">
        <v>1747</v>
      </c>
      <c r="J16" s="10" t="s">
        <v>1747</v>
      </c>
      <c r="K16" s="9" t="str">
        <f t="shared" si="0"/>
        <v>N/A</v>
      </c>
    </row>
    <row r="17" spans="1:11" x14ac:dyDescent="0.2">
      <c r="A17" s="89" t="s">
        <v>852</v>
      </c>
      <c r="B17" s="35" t="s">
        <v>227</v>
      </c>
      <c r="C17" s="9" t="s">
        <v>1747</v>
      </c>
      <c r="D17" s="9" t="str">
        <f>IF($B17="N/A","N/A",IF(C17&gt;75,"No",IF(C17&lt;15,"No","Yes")))</f>
        <v>No</v>
      </c>
      <c r="E17" s="9" t="s">
        <v>1747</v>
      </c>
      <c r="F17" s="9" t="str">
        <f>IF($B17="N/A","N/A",IF(E17&gt;75,"No",IF(E17&lt;15,"No","Yes")))</f>
        <v>No</v>
      </c>
      <c r="G17" s="9" t="s">
        <v>1747</v>
      </c>
      <c r="H17" s="9" t="str">
        <f>IF($B17="N/A","N/A",IF(G17&gt;75,"No",IF(G17&lt;15,"No","Yes")))</f>
        <v>No</v>
      </c>
      <c r="I17" s="10" t="s">
        <v>1747</v>
      </c>
      <c r="J17" s="10" t="s">
        <v>1747</v>
      </c>
      <c r="K17" s="9" t="str">
        <f t="shared" si="0"/>
        <v>N/A</v>
      </c>
    </row>
    <row r="18" spans="1:11" x14ac:dyDescent="0.2">
      <c r="A18" s="89" t="s">
        <v>853</v>
      </c>
      <c r="B18" s="35" t="s">
        <v>228</v>
      </c>
      <c r="C18" s="9" t="s">
        <v>1747</v>
      </c>
      <c r="D18" s="9" t="str">
        <f>IF($B18="N/A","N/A",IF(C18&gt;70,"No",IF(C18&lt;25,"No","Yes")))</f>
        <v>No</v>
      </c>
      <c r="E18" s="9" t="s">
        <v>1747</v>
      </c>
      <c r="F18" s="9" t="str">
        <f>IF($B18="N/A","N/A",IF(E18&gt;70,"No",IF(E18&lt;25,"No","Yes")))</f>
        <v>No</v>
      </c>
      <c r="G18" s="9" t="s">
        <v>1747</v>
      </c>
      <c r="H18" s="9" t="str">
        <f>IF($B18="N/A","N/A",IF(G18&gt;70,"No",IF(G18&lt;25,"No","Yes")))</f>
        <v>No</v>
      </c>
      <c r="I18" s="10" t="s">
        <v>1747</v>
      </c>
      <c r="J18" s="10" t="s">
        <v>1747</v>
      </c>
      <c r="K18" s="9" t="str">
        <f t="shared" si="0"/>
        <v>N/A</v>
      </c>
    </row>
    <row r="19" spans="1:11" x14ac:dyDescent="0.2">
      <c r="A19" s="89" t="s">
        <v>160</v>
      </c>
      <c r="B19" s="35" t="s">
        <v>214</v>
      </c>
      <c r="C19" s="9" t="s">
        <v>1747</v>
      </c>
      <c r="D19" s="9" t="str">
        <f>IF($B19="N/A","N/A",IF(C19&gt;100,"No",IF(C19&lt;95,"No","Yes")))</f>
        <v>No</v>
      </c>
      <c r="E19" s="9" t="s">
        <v>1747</v>
      </c>
      <c r="F19" s="9" t="str">
        <f>IF($B19="N/A","N/A",IF(E19&gt;100,"No",IF(E19&lt;95,"No","Yes")))</f>
        <v>No</v>
      </c>
      <c r="G19" s="9" t="s">
        <v>1747</v>
      </c>
      <c r="H19" s="9" t="str">
        <f>IF($B19="N/A","N/A",IF(G19&gt;100,"No",IF(G19&lt;95,"No","Yes")))</f>
        <v>No</v>
      </c>
      <c r="I19" s="10" t="s">
        <v>1747</v>
      </c>
      <c r="J19" s="10" t="s">
        <v>1747</v>
      </c>
      <c r="K19" s="9" t="str">
        <f t="shared" si="0"/>
        <v>N/A</v>
      </c>
    </row>
    <row r="20" spans="1:11" x14ac:dyDescent="0.2">
      <c r="A20" s="29" t="s">
        <v>374</v>
      </c>
      <c r="B20" s="35" t="s">
        <v>241</v>
      </c>
      <c r="C20" s="9" t="s">
        <v>1747</v>
      </c>
      <c r="D20" s="9" t="str">
        <f>IF($B20="N/A","N/A",IF(C20&gt;5,"No",IF(C20&lt;1,"No","Yes")))</f>
        <v>No</v>
      </c>
      <c r="E20" s="9" t="s">
        <v>1747</v>
      </c>
      <c r="F20" s="9" t="str">
        <f>IF($B20="N/A","N/A",IF(E20&gt;5,"No",IF(E20&lt;1,"No","Yes")))</f>
        <v>No</v>
      </c>
      <c r="G20" s="9" t="s">
        <v>1747</v>
      </c>
      <c r="H20" s="9" t="str">
        <f>IF($B20="N/A","N/A",IF(G20&gt;5,"No",IF(G20&lt;1,"No","Yes")))</f>
        <v>No</v>
      </c>
      <c r="I20" s="10" t="s">
        <v>1747</v>
      </c>
      <c r="J20" s="10" t="s">
        <v>1747</v>
      </c>
      <c r="K20" s="9" t="str">
        <f t="shared" si="0"/>
        <v>N/A</v>
      </c>
    </row>
    <row r="21" spans="1:11" x14ac:dyDescent="0.2">
      <c r="A21" s="29" t="s">
        <v>376</v>
      </c>
      <c r="B21" s="35" t="s">
        <v>242</v>
      </c>
      <c r="C21" s="9" t="s">
        <v>1747</v>
      </c>
      <c r="D21" s="9" t="str">
        <f>IF($B21="N/A","N/A",IF(C21&gt;98,"No",IF(C21&lt;8,"No","Yes")))</f>
        <v>No</v>
      </c>
      <c r="E21" s="9" t="s">
        <v>1747</v>
      </c>
      <c r="F21" s="9" t="str">
        <f>IF($B21="N/A","N/A",IF(E21&gt;98,"No",IF(E21&lt;8,"No","Yes")))</f>
        <v>No</v>
      </c>
      <c r="G21" s="9" t="s">
        <v>1747</v>
      </c>
      <c r="H21" s="9" t="str">
        <f>IF($B21="N/A","N/A",IF(G21&gt;98,"No",IF(G21&lt;8,"No","Yes")))</f>
        <v>No</v>
      </c>
      <c r="I21" s="10" t="s">
        <v>1747</v>
      </c>
      <c r="J21" s="10" t="s">
        <v>1747</v>
      </c>
      <c r="K21" s="9" t="str">
        <f t="shared" si="0"/>
        <v>N/A</v>
      </c>
    </row>
    <row r="22" spans="1:11" x14ac:dyDescent="0.2">
      <c r="A22" s="29" t="s">
        <v>377</v>
      </c>
      <c r="B22" s="60" t="s">
        <v>224</v>
      </c>
      <c r="C22" s="9" t="s">
        <v>1747</v>
      </c>
      <c r="D22" s="9" t="str">
        <f>IF($B22="N/A","N/A",IF(C22&gt;5,"No",IF(C22&lt;=0,"No","Yes")))</f>
        <v>No</v>
      </c>
      <c r="E22" s="9" t="s">
        <v>1747</v>
      </c>
      <c r="F22" s="9" t="str">
        <f>IF($B22="N/A","N/A",IF(E22&gt;5,"No",IF(E22&lt;=0,"No","Yes")))</f>
        <v>No</v>
      </c>
      <c r="G22" s="9" t="s">
        <v>1747</v>
      </c>
      <c r="H22" s="9" t="str">
        <f>IF($B22="N/A","N/A",IF(G22&gt;5,"No",IF(G22&lt;=0,"No","Yes")))</f>
        <v>No</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2017-05-15T19:47:30Z</dcterms:modified>
  <dc:language>English</dc:language>
</cp:coreProperties>
</file>