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300" yWindow="0" windowWidth="12105" windowHeight="9825" tabRatio="669" firstSheet="16" activeTab="23"/>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45621"/>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<sst xmlns="http://schemas.openxmlformats.org/spreadsheetml/2006/main" count="7822" uniqueCount="1744">
  <si>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</si>
  <si>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</si>
  <si>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</si>
  <si>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</si>
  <si>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</si>
  <si>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</si>
  <si>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</si>
  <si>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</si>
  <si>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</si>
  <si>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</si>
  <si>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</si>
  <si>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</si>
  <si>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</si>
  <si>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</si>
  <si>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</si>
  <si>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</si>
  <si>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</si>
  <si>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</si>
  <si>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</si>
  <si>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</si>
  <si>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</si>
  <si>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</si>
  <si>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</si>
  <si>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</si>
  <si>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</si>
  <si>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</si>
  <si>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</si>
  <si>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</si>
  <si>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</si>
  <si>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</si>
  <si>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</si>
  <si>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</si>
  <si>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</si>
  <si>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</si>
  <si>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</si>
  <si>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</si>
  <si>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</si>
  <si>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</si>
  <si>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</si>
  <si>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</si>
  <si>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</si>
  <si>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</si>
  <si>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</si>
  <si>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</si>
  <si>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</si>
  <si>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</si>
  <si>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</si>
  <si>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</si>
  <si>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</si>
  <si>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</si>
  <si>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</si>
  <si>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</si>
  <si>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</si>
  <si>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</si>
  <si>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</si>
  <si>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</si>
  <si>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</si>
  <si>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</si>
  <si>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</si>
  <si>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</si>
  <si>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</si>
  <si>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</si>
  <si>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</si>
  <si>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</si>
  <si>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</si>
  <si>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</si>
  <si>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</si>
  <si>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</si>
  <si>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</si>
  <si>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</si>
  <si>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</si>
  <si>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</si>
  <si>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</si>
  <si>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</si>
  <si>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</si>
  <si>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</si>
  <si>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</si>
  <si>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</si>
  <si>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</si>
  <si>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</si>
  <si>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</si>
  <si>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</si>
  <si>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</si>
  <si>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</si>
  <si>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</si>
  <si>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</si>
  <si>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</si>
  <si>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</si>
  <si>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</si>
  <si>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</si>
  <si>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</si>
  <si>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</si>
  <si>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</si>
  <si>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</si>
  <si>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</si>
  <si>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</si>
  <si>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</si>
  <si>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</si>
  <si>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</si>
  <si>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</si>
  <si>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</si>
  <si>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</si>
  <si>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</si>
  <si>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</si>
  <si>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</si>
  <si>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</si>
  <si>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</si>
  <si>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</si>
  <si>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</si>
  <si>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</si>
  <si>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</si>
  <si>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</si>
  <si>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</si>
  <si>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</si>
  <si>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</si>
  <si>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</si>
  <si>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</si>
  <si>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</si>
  <si>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</si>
  <si>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</si>
  <si>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</si>
  <si>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</si>
  <si>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</si>
  <si>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</si>
  <si>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</si>
  <si>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</si>
  <si>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</si>
  <si>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</si>
  <si>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</si>
  <si>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</si>
  <si>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</si>
  <si>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</si>
  <si>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</si>
  <si>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</si>
  <si>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</si>
  <si>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</si>
  <si>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</si>
  <si>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</si>
  <si>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</si>
  <si>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</si>
  <si>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</si>
  <si>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</si>
  <si>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</si>
  <si>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</si>
  <si>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</si>
  <si>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</si>
  <si>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</si>
  <si>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</si>
  <si>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</si>
  <si>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</si>
  <si>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</si>
  <si>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</si>
  <si>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</si>
  <si>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</si>
  <si>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</si>
  <si>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</si>
  <si>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</si>
  <si>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</si>
  <si>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</si>
  <si>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</si>
  <si>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</si>
  <si>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</si>
  <si>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</si>
  <si>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</si>
  <si>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</si>
  <si>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</si>
  <si>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</si>
  <si>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</si>
  <si>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</si>
  <si>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</si>
  <si>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</si>
  <si>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</si>
  <si>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</si>
  <si>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</si>
  <si>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</si>
  <si>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</si>
  <si>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</si>
  <si>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</si>
  <si>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</si>
  <si>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</si>
  <si>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</si>
  <si>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</si>
  <si>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</si>
  <si>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</si>
  <si>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</si>
  <si>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</si>
  <si>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</si>
  <si>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</si>
  <si>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</si>
  <si>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</si>
  <si>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</si>
  <si>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</si>
  <si>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</si>
  <si>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</si>
  <si>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</si>
  <si>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</si>
  <si>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</si>
  <si>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</si>
  <si>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</si>
  <si>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</si>
  <si>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</si>
  <si>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</si>
  <si>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</si>
  <si>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</si>
  <si>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</si>
  <si>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</si>
  <si>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</si>
  <si>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</si>
  <si>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</si>
  <si>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</si>
  <si>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</si>
  <si>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</si>
  <si>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</si>
  <si>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</si>
  <si>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</si>
  <si>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</si>
  <si>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</si>
  <si>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</si>
  <si>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</si>
  <si>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</si>
  <si>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</si>
  <si>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</si>
  <si>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</si>
  <si>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</si>
  <si>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</si>
  <si>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</si>
  <si>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</si>
  <si>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</si>
  <si>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</si>
  <si>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</si>
  <si>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</si>
  <si>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</si>
  <si>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</si>
  <si>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</si>
  <si>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</si>
  <si>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</si>
  <si>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</si>
  <si>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</si>
  <si>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</si>
  <si>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</si>
  <si>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</si>
  <si>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</si>
  <si>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</si>
  <si>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</si>
  <si>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</si>
  <si>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</si>
  <si>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</si>
  <si>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</si>
  <si>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</si>
  <si>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</si>
  <si>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</si>
  <si>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</si>
  <si>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</si>
  <si>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</si>
  <si>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</si>
  <si>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</si>
  <si>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</si>
  <si>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</si>
  <si>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</si>
  <si>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</si>
  <si>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</si>
  <si>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</si>
  <si>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</si>
  <si>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</si>
  <si>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</si>
  <si>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</si>
  <si>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</si>
  <si>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</si>
  <si>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</si>
  <si>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</si>
  <si>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</si>
  <si>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</si>
  <si>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</si>
  <si>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</si>
  <si>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</si>
  <si>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</si>
  <si>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</si>
  <si>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</si>
  <si>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</si>
  <si>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</si>
  <si>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</si>
  <si>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</si>
  <si>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</si>
  <si>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</si>
  <si>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</si>
  <si>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</si>
  <si>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</si>
  <si>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</si>
  <si>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</si>
  <si>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</si>
  <si>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</si>
  <si>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</si>
  <si>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</si>
  <si>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</si>
  <si>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</si>
  <si>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</si>
  <si>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</si>
  <si>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</si>
  <si>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</si>
  <si>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</si>
  <si>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</si>
  <si>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</si>
  <si>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</si>
  <si>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</si>
  <si>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</si>
  <si>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</si>
  <si>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</si>
  <si>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</si>
  <si>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</si>
  <si>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</si>
  <si>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</si>
  <si>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</si>
  <si>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</si>
  <si>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</si>
  <si>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</si>
  <si>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</si>
  <si>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</si>
  <si>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</si>
  <si>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</si>
  <si>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</si>
  <si>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</si>
  <si>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</si>
  <si>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</si>
  <si>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</si>
  <si>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</si>
  <si>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</si>
  <si>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</si>
  <si>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</si>
  <si>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</si>
  <si>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</si>
  <si>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</si>
  <si>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</si>
  <si>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</si>
  <si>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</si>
  <si>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</si>
  <si>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</si>
  <si>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</si>
  <si>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</si>
  <si>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</si>
  <si>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</si>
  <si>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</si>
  <si>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</si>
  <si>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</si>
  <si>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</si>
  <si>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</si>
  <si>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</si>
  <si>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</si>
  <si>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</si>
  <si>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</si>
  <si>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</si>
  <si>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</si>
  <si>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</si>
  <si>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</si>
  <si>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</si>
  <si>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</si>
  <si>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</si>
  <si>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</si>
  <si>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</si>
  <si>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</si>
  <si>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</si>
  <si>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</si>
  <si>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</si>
  <si>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</si>
  <si>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</si>
  <si>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</si>
  <si>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</si>
  <si>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</si>
  <si>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</si>
  <si>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</si>
  <si>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</si>
  <si>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</si>
  <si>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</si>
  <si>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</si>
  <si>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</si>
  <si>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</si>
  <si>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</si>
  <si>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</si>
  <si>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</si>
  <si>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</si>
  <si>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</si>
  <si>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</si>
  <si>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</si>
  <si>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</si>
  <si>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</si>
  <si>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</si>
  <si>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</si>
  <si>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</si>
  <si>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</si>
  <si>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</si>
  <si>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</si>
  <si>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</si>
  <si>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</si>
  <si>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</si>
  <si>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</si>
  <si>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</si>
  <si>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</si>
  <si>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</si>
  <si>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</si>
  <si>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</si>
  <si>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</si>
  <si>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</si>
  <si>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</si>
  <si>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</si>
  <si>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</si>
  <si>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</si>
  <si>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</si>
  <si>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</si>
  <si>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</si>
  <si>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</si>
  <si>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</si>
  <si>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</si>
  <si>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</si>
  <si>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</si>
  <si>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</si>
  <si>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</si>
  <si>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</si>
  <si>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</si>
  <si>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</si>
  <si>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</si>
  <si>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</si>
  <si>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</si>
  <si>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</si>
  <si>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</si>
  <si>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</si>
  <si>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</si>
  <si>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</si>
  <si>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</si>
  <si>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</si>
  <si>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</si>
  <si>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</si>
  <si>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</si>
  <si>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</si>
  <si>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</si>
  <si>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</si>
  <si>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</si>
  <si>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</si>
  <si>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</si>
  <si>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</si>
  <si>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</si>
  <si>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</si>
  <si>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</si>
  <si>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</si>
  <si>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</si>
  <si>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</si>
  <si>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</si>
  <si>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</si>
  <si>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</si>
  <si>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</si>
  <si>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</si>
  <si>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</si>
  <si>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</si>
  <si>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</si>
  <si>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</si>
  <si>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</si>
  <si>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</si>
  <si>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</si>
  <si>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</si>
  <si>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</si>
  <si>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</si>
  <si>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</si>
  <si>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</si>
  <si>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</si>
  <si>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</si>
  <si>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</si>
  <si>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</si>
  <si>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</si>
  <si>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</si>
  <si>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</si>
  <si>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</si>
  <si>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</si>
  <si>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</si>
  <si>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</si>
  <si>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</si>
  <si>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</si>
  <si>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</si>
  <si>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</si>
  <si>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</si>
  <si>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</si>
  <si>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</si>
  <si>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</si>
  <si>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</si>
  <si>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</si>
  <si>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</si>
  <si>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</si>
  <si>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</si>
  <si>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</si>
  <si>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</si>
  <si>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</si>
  <si>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</si>
  <si>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</si>
  <si>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</si>
  <si>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</si>
  <si>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</si>
  <si>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</si>
  <si>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</si>
  <si>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</si>
  <si>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</si>
  <si>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</si>
  <si>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</si>
  <si>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</si>
  <si>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</si>
  <si>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</si>
  <si>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</si>
  <si>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</si>
  <si>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</si>
  <si>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</si>
  <si>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</si>
  <si>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</si>
  <si>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</si>
  <si>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</si>
  <si>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</si>
  <si>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</si>
  <si>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</si>
  <si>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</si>
  <si>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</si>
  <si>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</si>
  <si>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</si>
  <si>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</si>
  <si>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</si>
  <si>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</si>
  <si>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</si>
  <si>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</si>
  <si>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</si>
  <si>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</si>
  <si>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</si>
  <si>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</si>
  <si>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</si>
  <si>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</si>
  <si>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</si>
  <si>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</si>
  <si>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</si>
  <si>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</si>
  <si>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</si>
  <si>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</si>
  <si>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</si>
  <si>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</si>
  <si>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</si>
  <si>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</si>
  <si>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</si>
  <si>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</si>
  <si>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</si>
  <si>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</si>
  <si>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</si>
  <si>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</si>
  <si>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</si>
  <si>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</si>
  <si>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</si>
  <si>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</si>
  <si>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</si>
  <si>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</si>
  <si>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</si>
  <si>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</si>
  <si>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</si>
  <si>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</si>
  <si>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</si>
  <si>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</si>
  <si>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</si>
  <si>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</si>
  <si>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</si>
  <si>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</si>
  <si>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</si>
  <si>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</si>
  <si>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</si>
  <si>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</si>
  <si>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</si>
  <si>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</si>
  <si>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</si>
  <si>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</si>
  <si>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</si>
  <si>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</si>
  <si>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</si>
  <si>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</si>
  <si>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</si>
  <si>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</si>
  <si>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</si>
  <si>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</si>
  <si>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</si>
  <si>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</si>
  <si>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</si>
  <si>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</si>
  <si>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</si>
  <si>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</si>
  <si>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</si>
  <si>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</si>
  <si>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</si>
  <si>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</si>
  <si>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</si>
  <si>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</si>
  <si>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</si>
  <si>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</si>
  <si>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</si>
  <si>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</si>
  <si>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</si>
  <si>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</si>
  <si>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</si>
  <si>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</si>
  <si>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</si>
  <si>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</si>
  <si>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</si>
  <si>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</si>
  <si>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</si>
  <si>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</si>
  <si>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</si>
  <si>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</si>
  <si>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</si>
  <si>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</si>
  <si>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</si>
  <si>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</si>
  <si>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</si>
  <si>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</si>
  <si>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</si>
  <si>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</si>
  <si>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</si>
  <si>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</si>
  <si>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</si>
  <si>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</si>
  <si>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</si>
  <si>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</si>
  <si>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</si>
  <si>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</si>
  <si>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</si>
  <si>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</si>
  <si>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</si>
  <si>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</si>
  <si>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</si>
  <si>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</si>
  <si>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</si>
  <si>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</si>
  <si>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</si>
  <si>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</si>
  <si>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</si>
  <si>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</si>
  <si>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</si>
  <si>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</si>
  <si>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</si>
  <si>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</si>
  <si>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</si>
  <si>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</si>
  <si>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</si>
  <si>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</si>
  <si>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</si>
  <si>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</si>
  <si>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</si>
  <si>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</si>
  <si>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</si>
  <si>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</si>
  <si>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</si>
  <si>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</si>
  <si>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</si>
  <si>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</si>
  <si>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</si>
  <si>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</si>
  <si>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</si>
  <si>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</si>
  <si>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</si>
  <si>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</si>
  <si>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</si>
  <si>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</si>
  <si>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</si>
  <si>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</si>
  <si>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</si>
  <si>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</si>
  <si>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</si>
  <si>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</si>
  <si>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</si>
  <si>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</si>
  <si>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</si>
  <si>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</si>
  <si>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</si>
  <si>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</si>
  <si>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</si>
  <si>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</si>
  <si>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</si>
  <si>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</si>
  <si>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</si>
  <si>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</si>
  <si>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</si>
  <si>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</si>
  <si>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</si>
  <si>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</si>
  <si>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</si>
  <si>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</si>
  <si>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</si>
  <si>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</si>
  <si>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</si>
  <si>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</si>
  <si>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</si>
  <si>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</si>
  <si>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</si>
  <si>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</si>
  <si>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</si>
  <si>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</si>
  <si>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</si>
  <si>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</si>
  <si>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</si>
  <si>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</si>
  <si>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</si>
  <si>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</si>
  <si>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</si>
  <si>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</si>
  <si>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</si>
  <si>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</si>
  <si>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</si>
  <si>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</si>
  <si>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</si>
  <si>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</si>
  <si>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</si>
  <si>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</si>
  <si>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</si>
  <si>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</si>
  <si>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</si>
  <si>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</si>
  <si>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</si>
  <si>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</si>
  <si>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</si>
  <si>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</si>
  <si>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</si>
  <si>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</si>
  <si>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</si>
  <si>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</si>
  <si>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</si>
  <si>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</si>
  <si>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</si>
  <si>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</si>
  <si>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</si>
  <si>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</si>
  <si>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</si>
  <si>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</si>
  <si>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</si>
  <si>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</si>
  <si>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</si>
  <si>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</si>
  <si>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</si>
  <si>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</si>
  <si>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</si>
  <si>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</si>
  <si>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</si>
  <si>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</si>
  <si>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</si>
  <si>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</si>
  <si>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</si>
  <si>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</si>
  <si>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</si>
  <si>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</si>
  <si>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</si>
  <si>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</si>
  <si>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</si>
  <si>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</si>
  <si>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</si>
  <si>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</si>
  <si>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</si>
  <si>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</si>
  <si>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</si>
  <si>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</si>
  <si>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</si>
  <si>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</si>
  <si>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</si>
  <si>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</si>
  <si>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</si>
  <si>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</si>
  <si>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</si>
  <si>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</si>
  <si>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</si>
  <si>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</si>
  <si>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</si>
  <si>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</si>
  <si>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</si>
  <si>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</si>
  <si>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</si>
  <si>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</si>
  <si>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</si>
  <si>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</si>
  <si>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</si>
  <si>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</si>
  <si>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</si>
  <si>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</si>
  <si>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</si>
  <si>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</si>
  <si>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</si>
  <si>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</si>
  <si>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</si>
  <si>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</si>
  <si>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</si>
  <si>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</si>
  <si>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</si>
  <si>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</si>
  <si>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</si>
  <si>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</si>
  <si>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</si>
  <si>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</si>
  <si>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</si>
  <si>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</si>
  <si>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</si>
  <si>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</si>
  <si>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</si>
  <si>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</si>
  <si>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</si>
  <si>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</si>
  <si>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</si>
  <si>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</si>
  <si>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</si>
  <si>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</si>
  <si>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</si>
  <si>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</si>
  <si>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</si>
  <si>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</si>
  <si>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</si>
  <si>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</si>
  <si>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</si>
  <si>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</si>
  <si>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</si>
  <si>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</si>
  <si>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</si>
  <si>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</si>
  <si>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</si>
  <si>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</si>
  <si>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</si>
  <si>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</si>
  <si>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</si>
  <si>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</si>
  <si>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</si>
  <si>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</si>
  <si>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</si>
  <si>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</si>
  <si>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</si>
  <si>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</si>
  <si>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</si>
  <si>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</si>
  <si>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</si>
  <si>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</si>
  <si>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</si>
  <si>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</si>
  <si>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</si>
  <si>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</si>
  <si>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</si>
  <si>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</si>
  <si>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</si>
  <si>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</si>
  <si>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</si>
  <si>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</si>
  <si>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</si>
  <si>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</si>
  <si>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</si>
  <si>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</si>
  <si>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</si>
  <si>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</si>
  <si>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</si>
  <si>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</si>
  <si>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</si>
  <si>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</si>
  <si>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</si>
  <si>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</si>
  <si>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</si>
  <si>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</si>
  <si>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</si>
  <si>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</si>
  <si>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</si>
  <si>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</si>
  <si>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</si>
  <si>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</si>
  <si>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</si>
  <si>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</si>
  <si>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</si>
  <si>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</si>
  <si>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</si>
  <si>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</si>
  <si>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</si>
  <si>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</si>
  <si>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</si>
  <si>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</si>
  <si>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</si>
  <si>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</si>
  <si>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</si>
  <si>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</si>
  <si>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</si>
  <si>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</si>
  <si>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</si>
  <si>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</si>
  <si>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</si>
  <si>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</si>
  <si>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</si>
  <si>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</si>
  <si>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</si>
  <si>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</si>
  <si>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</si>
  <si>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</si>
  <si>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</si>
  <si>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</si>
  <si>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</si>
  <si>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</si>
  <si>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</si>
  <si>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</si>
  <si>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</si>
  <si>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</si>
  <si>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</si>
  <si>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</si>
  <si>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</si>
  <si>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</si>
  <si>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</si>
  <si>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</si>
  <si>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</si>
  <si>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</si>
  <si>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</si>
  <si>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</si>
  <si>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</si>
  <si>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</si>
  <si>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</si>
  <si>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</si>
  <si>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</si>
  <si>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</si>
  <si>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</si>
  <si>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</si>
  <si>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</si>
  <si>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</si>
  <si>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</si>
  <si>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</si>
  <si>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</si>
  <si>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</si>
  <si>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</si>
  <si>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</si>
  <si>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</si>
  <si>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</si>
  <si>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</si>
  <si>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</si>
  <si>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</si>
  <si>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</si>
  <si>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</si>
  <si>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</si>
  <si>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</si>
  <si>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</si>
  <si>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</si>
  <si>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</si>
  <si>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</si>
  <si>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</si>
  <si>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</si>
  <si>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</si>
  <si>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</si>
  <si>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</si>
  <si>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</si>
  <si>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</si>
  <si>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</si>
  <si>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</si>
  <si>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</si>
  <si>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</si>
  <si>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</si>
  <si>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</si>
  <si>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</si>
  <si>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</si>
  <si>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</si>
  <si>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</si>
  <si>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</si>
  <si>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</si>
  <si>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</si>
  <si>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</si>
  <si>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</si>
  <si>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</si>
  <si>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</si>
  <si>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</si>
  <si>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</si>
  <si>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</si>
  <si>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</si>
  <si>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</si>
  <si>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</si>
  <si>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</si>
  <si>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</si>
  <si>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</si>
  <si>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</si>
  <si>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</si>
  <si>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</si>
  <si>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</si>
  <si>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</si>
  <si>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</si>
  <si>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</si>
  <si>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</si>
  <si>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</si>
  <si>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</si>
  <si>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</si>
  <si>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</si>
  <si>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</si>
  <si>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</si>
  <si>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</si>
  <si>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</si>
  <si>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</si>
  <si>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</si>
  <si>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</si>
  <si>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</si>
  <si>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</si>
  <si>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</si>
  <si>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</si>
  <si>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</si>
  <si>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</si>
  <si>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</si>
  <si>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</si>
  <si>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</si>
  <si>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</si>
  <si>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</si>
  <si>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</si>
  <si>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</si>
  <si>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</si>
  <si>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</si>
  <si>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</si>
  <si>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</si>
  <si>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</si>
  <si>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</si>
  <si>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</si>
  <si>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</si>
  <si>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</si>
  <si>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</si>
  <si>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</si>
  <si>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</si>
  <si>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</si>
  <si>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</si>
  <si>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</si>
  <si>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</si>
  <si>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</si>
  <si>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</si>
  <si>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</si>
  <si>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</si>
  <si>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</si>
  <si>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</si>
  <si>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</si>
  <si>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</si>
  <si>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</si>
  <si>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</si>
  <si>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</si>
  <si>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</si>
  <si>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</si>
  <si>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</si>
  <si>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</si>
  <si>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</si>
  <si>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</si>
  <si>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</si>
  <si>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</si>
  <si>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</si>
  <si>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</si>
  <si>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</si>
  <si>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</si>
  <si>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</si>
  <si>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</si>
  <si>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</si>
  <si>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</si>
  <si>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</si>
  <si>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</si>
  <si>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</si>
  <si>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</si>
  <si>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</si>
  <si>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</si>
  <si>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</si>
  <si>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</si>
  <si>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</si>
  <si>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</si>
  <si>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</si>
  <si>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</si>
  <si>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</si>
  <si>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</si>
  <si>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</si>
  <si>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</si>
  <si>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</si>
  <si>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</si>
  <si>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</si>
  <si>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</si>
  <si>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</si>
  <si>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</si>
  <si>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</si>
  <si>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</si>
  <si>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</si>
  <si>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</si>
  <si>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</si>
  <si>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</si>
  <si>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</si>
  <si>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</si>
  <si>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</si>
  <si>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</si>
  <si>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</si>
  <si>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</si>
  <si>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</si>
  <si>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</si>
  <si>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</si>
  <si>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</si>
  <si>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</si>
  <si>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</si>
  <si>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</si>
  <si>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</si>
  <si>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</si>
  <si>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</si>
  <si>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</si>
  <si>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</si>
  <si>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</si>
  <si>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</si>
  <si>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</si>
  <si>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</si>
  <si>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</si>
  <si>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</si>
  <si>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</si>
  <si>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</si>
  <si>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</si>
  <si>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</si>
  <si>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</si>
  <si>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</si>
  <si>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</si>
  <si>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</si>
  <si>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</si>
  <si>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</si>
  <si>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</si>
  <si>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</si>
  <si>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</si>
  <si>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</si>
  <si>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</si>
  <si>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</si>
  <si>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</si>
  <si>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</si>
  <si>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</si>
  <si>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</si>
  <si>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</si>
  <si>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</si>
  <si>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</si>
  <si>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</si>
  <si>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</si>
  <si>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</si>
  <si>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</si>
  <si>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</si>
  <si>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</si>
  <si>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</si>
  <si>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</si>
  <si>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</si>
  <si>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</si>
  <si>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</si>
  <si>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</si>
  <si>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</si>
  <si>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</si>
  <si>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</si>
  <si>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</si>
  <si>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</si>
  <si>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</si>
  <si>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</si>
  <si>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</si>
  <si>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</si>
  <si>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</si>
  <si>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</si>
  <si>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</si>
  <si>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</si>
  <si>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</si>
  <si>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</si>
  <si>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</si>
  <si>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</si>
  <si>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</si>
  <si>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</si>
  <si>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</si>
  <si>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</si>
  <si>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</si>
  <si>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</si>
  <si>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</si>
  <si>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</si>
  <si>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</si>
  <si>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</si>
  <si>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</si>
  <si>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</si>
  <si>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</si>
  <si>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</si>
  <si>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</si>
  <si>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</si>
  <si>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</si>
  <si>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</si>
  <si>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</si>
  <si>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</si>
  <si>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</si>
  <si>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</si>
  <si>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</si>
  <si>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</si>
  <si>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</si>
  <si>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</si>
  <si>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</si>
  <si>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</si>
  <si>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</si>
  <si>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</si>
  <si>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</si>
  <si>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</si>
  <si>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</si>
  <si>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</si>
  <si>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</si>
  <si>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</si>
  <si>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</si>
  <si>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</si>
  <si>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</si>
  <si>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</si>
  <si>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</si>
  <si>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</si>
  <si>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</si>
  <si>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</si>
  <si>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</si>
  <si>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</si>
  <si>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</si>
  <si>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</si>
  <si>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</si>
  <si>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</si>
  <si>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</si>
  <si>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</si>
  <si>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</si>
  <si>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</si>
  <si>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</si>
  <si>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</si>
  <si>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</si>
  <si>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</si>
  <si>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</si>
  <si>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</si>
  <si>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</si>
  <si>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</si>
  <si>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</si>
  <si>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</si>
  <si>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</si>
  <si>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</si>
  <si>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</si>
  <si>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</si>
  <si>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</si>
  <si>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</si>
  <si>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</si>
  <si>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</si>
  <si>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</si>
  <si>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</si>
  <si>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</si>
  <si>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</si>
  <si>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</si>
  <si>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</si>
  <si>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</si>
  <si>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</si>
  <si>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</si>
  <si>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</si>
  <si>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</si>
  <si>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</si>
  <si>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</si>
  <si>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</si>
  <si>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</si>
  <si>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</si>
  <si>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</si>
  <si>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</si>
  <si>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</si>
  <si>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</si>
  <si>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</si>
  <si>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</si>
  <si>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</si>
  <si>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</si>
  <si>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</si>
  <si>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</si>
  <si>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</si>
  <si>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</si>
  <si>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</si>
  <si>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</si>
  <si>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</si>
  <si>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</si>
  <si>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</si>
  <si>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</si>
  <si>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</si>
  <si>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</si>
  <si>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</si>
  <si>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</si>
  <si>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</si>
  <si>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</si>
  <si>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</si>
  <si>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</si>
  <si>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</si>
  <si>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</si>
  <si>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</si>
  <si>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</si>
  <si>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</si>
  <si>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</si>
  <si>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</si>
  <si>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</si>
  <si>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</si>
  <si>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</si>
  <si>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</si>
  <si>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</si>
  <si>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</si>
  <si>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</si>
  <si>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</si>
  <si>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</si>
  <si>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</si>
  <si>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</si>
  <si>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</si>
  <si>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</si>
  <si>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</si>
  <si>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</si>
  <si>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</si>
  <si>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</si>
  <si>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</si>
  <si>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</si>
  <si>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</si>
  <si>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</si>
  <si>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</si>
  <si>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</si>
  <si>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</si>
  <si>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</si>
  <si>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</si>
  <si>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</si>
  <si>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</si>
  <si>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</si>
  <si>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</si>
  <si>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</si>
  <si>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</si>
  <si>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</si>
  <si>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</si>
  <si>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</si>
  <si>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</si>
  <si>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</si>
  <si>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</si>
  <si>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</si>
  <si>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</si>
  <si>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</si>
  <si>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</si>
  <si>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</si>
  <si>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</si>
  <si>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</si>
  <si>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</si>
  <si>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</si>
  <si>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</si>
  <si>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</si>
  <si>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</si>
  <si>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</si>
  <si>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</si>
  <si>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</si>
  <si>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</si>
  <si>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</si>
  <si>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</si>
  <si>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</si>
  <si>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</si>
  <si>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</si>
  <si>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</si>
  <si>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</si>
  <si>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</si>
  <si>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</si>
  <si>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</si>
  <si>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</si>
  <si>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</si>
  <si>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</si>
  <si>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</si>
  <si>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</si>
  <si>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</si>
  <si>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</si>
  <si>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</si>
  <si>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</si>
  <si>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</si>
  <si>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</si>
  <si>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</si>
  <si>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</si>
  <si>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</si>
  <si>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</si>
  <si>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</si>
  <si>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</si>
  <si>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</si>
  <si>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</si>
  <si>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</si>
  <si>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</si>
  <si>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</si>
  <si>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</si>
  <si>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</si>
  <si>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</si>
  <si>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</si>
  <si>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</si>
  <si>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</si>
  <si>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</si>
  <si>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</si>
  <si>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</si>
  <si>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</si>
  <si>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</si>
  <si>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</si>
  <si>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</si>
  <si>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</si>
  <si>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</si>
  <si>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</si>
  <si>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</si>
  <si>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</si>
  <si>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</si>
  <si>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</si>
  <si>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</si>
  <si>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</si>
  <si>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</si>
  <si>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</si>
  <si>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</si>
  <si>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</si>
  <si>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</si>
  <si>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</si>
  <si>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</si>
  <si>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</si>
  <si>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</si>
  <si>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</si>
  <si>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</si>
  <si>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</si>
  <si>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</si>
  <si>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</si>
  <si>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</si>
  <si>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</si>
  <si>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</si>
  <si>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</si>
  <si>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</si>
  <si>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</si>
  <si>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</si>
  <si>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</si>
  <si>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</si>
  <si>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</si>
  <si>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</si>
  <si>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</si>
  <si>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</si>
  <si>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</si>
  <si>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</si>
  <si>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</si>
  <si>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</si>
  <si>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</si>
  <si>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</si>
  <si>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</si>
  <si>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</si>
  <si>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</si>
  <si>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</si>
  <si>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</si>
  <si>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</si>
  <si>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</si>
  <si>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</si>
  <si>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</si>
  <si>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</si>
  <si>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</si>
  <si>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</si>
  <si>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</si>
  <si>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</si>
  <si>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</si>
  <si>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</si>
  <si>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</si>
  <si>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</si>
  <si>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</si>
  <si>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</si>
  <si>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</si>
  <si>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</si>
  <si>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</si>
  <si>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</si>
  <si>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</si>
  <si>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</si>
  <si>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</si>
  <si>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</si>
  <si>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</si>
  <si>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</si>
  <si>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</si>
  <si>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</si>
  <si>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</si>
  <si>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</si>
  <si>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</si>
  <si>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</si>
  <si>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</si>
  <si>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</si>
  <si>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</si>
  <si>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</si>
  <si>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</si>
  <si>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</si>
  <si>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</si>
  <si>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</si>
  <si>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</si>
  <si>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</si>
  <si>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</si>
  <si>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</si>
  <si>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</si>
  <si>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</si>
  <si>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</si>
  <si>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</si>
  <si>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</si>
  <si>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</si>
  <si>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</si>
  <si>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</si>
  <si>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</si>
  <si>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</si>
  <si>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</si>
  <si>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</si>
  <si>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</si>
  <si>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</si>
  <si>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</si>
  <si>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</si>
  <si>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</si>
  <si>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</si>
  <si>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</si>
  <si>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</si>
  <si>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</si>
  <si>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</si>
  <si>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</si>
  <si>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</si>
  <si>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</si>
  <si>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</si>
  <si>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</si>
  <si>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</si>
  <si>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</si>
  <si>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</si>
  <si>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</si>
  <si>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</si>
  <si>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</si>
  <si>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</si>
  <si>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</si>
  <si>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</si>
  <si>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</si>
  <si>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</si>
  <si>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</si>
  <si>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</si>
  <si>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</si>
  <si>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</si>
  <si>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</si>
  <si>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</si>
  <si>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</si>
  <si>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</si>
  <si>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</si>
  <si>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</si>
  <si>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</si>
  <si>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</si>
  <si>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</si>
  <si>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</si>
  <si>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</si>
  <si>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</si>
  <si>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</si>
  <si>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</si>
  <si>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</si>
  <si>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</si>
  <si>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</si>
  <si>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</si>
  <si>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</si>
  <si>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</si>
  <si>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</si>
  <si>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</si>
  <si>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</si>
  <si>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</si>
  <si>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</si>
  <si>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</si>
  <si>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</si>
  <si>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</si>
  <si>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</si>
  <si>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</si>
  <si>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</si>
  <si>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</si>
  <si>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</si>
  <si>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</si>
  <si>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</si>
  <si>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</si>
  <si>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</si>
  <si>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</si>
  <si>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</si>
  <si>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</si>
  <si>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</si>
  <si>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</si>
  <si>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</si>
  <si>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</si>
  <si>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</si>
  <si>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</si>
  <si>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</si>
  <si>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</si>
  <si>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</si>
  <si>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</si>
  <si>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</si>
  <si>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</si>
  <si>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</si>
  <si>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</si>
  <si>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</si>
  <si>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</si>
  <si>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</si>
  <si>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</si>
  <si>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</si>
  <si>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</si>
  <si>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</si>
  <si>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</si>
  <si>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</si>
  <si>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</si>
  <si>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</si>
  <si>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</si>
  <si>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</si>
  <si>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</si>
  <si>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</si>
  <si>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</si>
  <si>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</si>
  <si>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</si>
  <si>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</si>
  <si>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</si>
  <si>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</si>
  <si>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</si>
  <si>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</si>
  <si>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</si>
  <si>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</si>
  <si>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</si>
  <si>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</si>
  <si>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</si>
  <si>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</si>
  <si>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</si>
  <si>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</si>
  <si>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</si>
  <si>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</si>
  <si>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</si>
  <si>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</si>
  <si>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</si>
  <si>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</si>
  <si>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</si>
  <si>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</si>
  <si>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</si>
  <si>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</si>
  <si>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</si>
  <si>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</si>
  <si>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</si>
  <si>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</si>
  <si>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</si>
  <si>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</si>
  <si>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</si>
  <si>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</si>
  <si>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</si>
  <si>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</si>
  <si>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</si>
  <si>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</si>
  <si>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</si>
  <si>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</si>
  <si>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</si>
  <si>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</si>
  <si>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</si>
  <si>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</si>
  <si>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</si>
  <si>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</si>
  <si>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</si>
  <si>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</si>
  <si>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</si>
  <si>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</si>
  <si>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</si>
  <si>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</si>
  <si>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</si>
  <si>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</si>
  <si>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</si>
  <si>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</si>
  <si>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</si>
  <si>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</si>
  <si>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</si>
  <si>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</si>
  <si>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</si>
  <si>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</si>
  <si>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</si>
  <si>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</si>
  <si>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</si>
  <si>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</si>
  <si>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</si>
  <si>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</si>
  <si>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</si>
  <si>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</si>
  <si>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</si>
  <si>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</si>
  <si>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</si>
  <si>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</si>
  <si>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</si>
  <si>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</si>
  <si>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</si>
  <si>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</si>
  <si>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</si>
  <si>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</si>
  <si>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</si>
  <si>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</si>
  <si>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</si>
  <si>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</si>
  <si>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</si>
  <si>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</si>
  <si>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</si>
  <si>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</si>
  <si>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</si>
  <si>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</si>
  <si>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</si>
  <si>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</si>
  <si>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</si>
  <si>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</si>
  <si>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</si>
  <si>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</si>
  <si>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</si>
  <si>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</si>
  <si>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</si>
  <si>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</si>
  <si>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</si>
  <si>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</si>
  <si>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</si>
  <si>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</si>
  <si>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</si>
  <si>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</si>
  <si>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</si>
  <si>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</si>
  <si>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</si>
  <si>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</si>
  <si>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</si>
  <si>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</si>
  <si>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</si>
  <si>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</si>
  <si>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</si>
  <si>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</si>
  <si>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</si>
  <si>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</si>
  <si>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</si>
  <si>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</si>
  <si>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</si>
  <si>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</si>
  <si>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</si>
  <si>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</si>
  <si>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</si>
  <si>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</si>
  <si>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</si>
  <si>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</si>
  <si>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</si>
  <si>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</si>
  <si>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</si>
  <si>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</si>
  <si>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</si>
  <si>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</si>
  <si>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</si>
  <si>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</si>
  <si>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</si>
  <si>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</si>
  <si>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</si>
  <si>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</si>
  <si>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</si>
  <si>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</si>
  <si>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</si>
  <si>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</si>
  <si>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</si>
  <si>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</si>
  <si>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</si>
  <si>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</si>
  <si>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</si>
  <si>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</si>
  <si>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</si>
  <si>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</si>
  <si>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</si>
  <si>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</si>
  <si>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</si>
  <si>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</si>
  <si>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</si>
  <si>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</si>
  <si>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</si>
  <si>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</si>
  <si>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</si>
  <si>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</si>
  <si>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</si>
  <si>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</si>
  <si>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</si>
  <si>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</si>
  <si>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</si>
  <si>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</si>
  <si>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</si>
  <si>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</si>
  <si>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</si>
  <si>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</si>
  <si>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</si>
  <si>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</si>
  <si>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</si>
  <si>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</si>
  <si>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Maryland</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</si>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</sst>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3">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3" fontId="1" fillId="0" borderId="1" xfId="0" applyNumberFormat="1" applyFont="1" applyFill="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0" fontId="3" fillId="2" borderId="3" xfId="0" applyFont="1" applyFill="1" applyBorder="1" applyAlignment="1">
      <alignment horizontal="left" wrapText="1"/>
    </xf>
    <xf numFmtId="49" fontId="1" fillId="0" borderId="1" xfId="0" applyNumberFormat="1" applyFont="1" applyFill="1" applyBorder="1" applyAlignment="1">
      <alignment horizontal="center" vertical="top"/>
    </xf>
    <xf numFmtId="1" fontId="1" fillId="0" borderId="1" xfId="0" applyNumberFormat="1" applyFont="1" applyFill="1" applyBorder="1" applyAlignment="1">
      <alignment horizontal="center" vertical="top"/>
    </xf>
    <xf numFmtId="2" fontId="1" fillId="0" borderId="1" xfId="0" applyNumberFormat="1" applyFont="1" applyFill="1" applyBorder="1" applyAlignment="1">
      <alignment horizontal="center" vertical="top"/>
    </xf>
    <xf numFmtId="2" fontId="6" fillId="0" borderId="1" xfId="0" applyNumberFormat="1" applyFont="1" applyFill="1" applyBorder="1" applyAlignment="1">
      <alignment horizontal="center"/>
    </xf>
    <xf numFmtId="164"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0"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1" fontId="6" fillId="0" borderId="1"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1" xfId="0" applyFont="1" applyFill="1" applyBorder="1" applyAlignment="1">
      <alignment horizontal="center"/>
    </xf>
    <xf numFmtId="0" fontId="13" fillId="0" borderId="1" xfId="0" applyFont="1" applyFill="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Fill="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3" fontId="6" fillId="0" borderId="1" xfId="0" applyNumberFormat="1" applyFont="1" applyBorder="1" applyAlignment="1">
      <alignment horizontal="center"/>
    </xf>
    <xf numFmtId="4" fontId="6" fillId="0" borderId="1" xfId="0" applyNumberFormat="1" applyFont="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xf numFmtId="5" fontId="6" fillId="2" borderId="1" xfId="0" applyNumberFormat="1" applyFont="1" applyFill="1" applyBorder="1" applyAlignment="1">
      <alignment horizontal="center"/>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1"/>
  <sheetViews>
    <sheetView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17" t="s">
        <v>1650</v>
      </c>
    </row>
    <row r="2" spans="1:1" ht="15" x14ac:dyDescent="0.25">
      <c r="A2" s="117" t="s">
        <v>650</v>
      </c>
    </row>
    <row r="3" spans="1:1" ht="30" x14ac:dyDescent="0.6">
      <c r="A3" s="118" t="s">
        <v>1651</v>
      </c>
    </row>
    <row r="4" spans="1:1" ht="30" x14ac:dyDescent="0.6">
      <c r="A4" s="118" t="s">
        <v>1683</v>
      </c>
    </row>
    <row r="5" spans="1:1" ht="18" x14ac:dyDescent="0.25">
      <c r="A5" s="119" t="s">
        <v>1684</v>
      </c>
    </row>
    <row r="6" spans="1:1" ht="16.5" customHeight="1" x14ac:dyDescent="0.2">
      <c r="A6" s="120" t="s">
        <v>650</v>
      </c>
    </row>
    <row r="7" spans="1:1" ht="13.5" x14ac:dyDescent="0.25">
      <c r="A7" s="121" t="s">
        <v>1652</v>
      </c>
    </row>
    <row r="8" spans="1:1" ht="62.1" customHeight="1" x14ac:dyDescent="0.2">
      <c r="A8" s="122" t="s">
        <v>1653</v>
      </c>
    </row>
    <row r="9" spans="1:1" x14ac:dyDescent="0.2">
      <c r="A9" s="123" t="s">
        <v>650</v>
      </c>
    </row>
    <row r="10" spans="1:1" ht="13.5" x14ac:dyDescent="0.25">
      <c r="A10" s="121" t="s">
        <v>1654</v>
      </c>
    </row>
    <row r="11" spans="1:1" ht="95.1" customHeight="1" x14ac:dyDescent="0.2">
      <c r="A11" s="124" t="s">
        <v>1655</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1598</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97" t="s">
        <v>217</v>
      </c>
      <c r="C6" s="35" t="s">
        <v>217</v>
      </c>
      <c r="D6" s="9" t="str">
        <f>IF($B6="N/A","N/A",IF(C6&lt;0,"No","Yes"))</f>
        <v>N/A</v>
      </c>
      <c r="E6" s="35">
        <v>3014</v>
      </c>
      <c r="F6" s="9" t="str">
        <f>IF($B6="N/A","N/A",IF(E6&lt;0,"No","Yes"))</f>
        <v>N/A</v>
      </c>
      <c r="G6" s="35">
        <v>3270</v>
      </c>
      <c r="H6" s="9" t="str">
        <f>IF($B6="N/A","N/A",IF(G6&lt;0,"No","Yes"))</f>
        <v>N/A</v>
      </c>
      <c r="I6" s="10" t="s">
        <v>217</v>
      </c>
      <c r="J6" s="10">
        <v>8.4939999999999998</v>
      </c>
      <c r="K6" s="9" t="str">
        <f t="shared" ref="K6:K11" si="0">IF(J6="Div by 0", "N/A", IF(J6="N/A","N/A", IF(J6&gt;30, "No", IF(J6&lt;-30, "No", "Yes"))))</f>
        <v>Yes</v>
      </c>
    </row>
    <row r="7" spans="1:11" x14ac:dyDescent="0.2">
      <c r="A7" s="78" t="s">
        <v>445</v>
      </c>
      <c r="B7" s="97" t="s">
        <v>217</v>
      </c>
      <c r="C7" s="9" t="s">
        <v>217</v>
      </c>
      <c r="D7" s="9" t="str">
        <f t="shared" ref="D7:D11" si="1">IF($B7="N/A","N/A",IF(C7&lt;0,"No","Yes"))</f>
        <v>N/A</v>
      </c>
      <c r="E7" s="9">
        <v>9.9535500999999998E-2</v>
      </c>
      <c r="F7" s="9" t="str">
        <f t="shared" ref="F7:F11" si="2">IF($B7="N/A","N/A",IF(E7&lt;0,"No","Yes"))</f>
        <v>N/A</v>
      </c>
      <c r="G7" s="9">
        <v>1.3149847095</v>
      </c>
      <c r="H7" s="9" t="str">
        <f t="shared" ref="H7:H11" si="3">IF($B7="N/A","N/A",IF(G7&lt;0,"No","Yes"))</f>
        <v>N/A</v>
      </c>
      <c r="I7" s="10" t="s">
        <v>217</v>
      </c>
      <c r="J7" s="10">
        <v>1221</v>
      </c>
      <c r="K7" s="9" t="str">
        <f t="shared" si="0"/>
        <v>No</v>
      </c>
    </row>
    <row r="8" spans="1:11" x14ac:dyDescent="0.2">
      <c r="A8" s="78" t="s">
        <v>446</v>
      </c>
      <c r="B8" s="97" t="s">
        <v>217</v>
      </c>
      <c r="C8" s="9" t="s">
        <v>217</v>
      </c>
      <c r="D8" s="9" t="str">
        <f t="shared" si="1"/>
        <v>N/A</v>
      </c>
      <c r="E8" s="9">
        <v>89.847378898000002</v>
      </c>
      <c r="F8" s="9" t="str">
        <f t="shared" si="2"/>
        <v>N/A</v>
      </c>
      <c r="G8" s="9">
        <v>88.501529051999995</v>
      </c>
      <c r="H8" s="9" t="str">
        <f t="shared" si="3"/>
        <v>N/A</v>
      </c>
      <c r="I8" s="10" t="s">
        <v>217</v>
      </c>
      <c r="J8" s="10">
        <v>-1.5</v>
      </c>
      <c r="K8" s="9" t="str">
        <f t="shared" si="0"/>
        <v>Yes</v>
      </c>
    </row>
    <row r="9" spans="1:11" x14ac:dyDescent="0.2">
      <c r="A9" s="78" t="s">
        <v>447</v>
      </c>
      <c r="B9" s="97" t="s">
        <v>217</v>
      </c>
      <c r="C9" s="9" t="s">
        <v>217</v>
      </c>
      <c r="D9" s="9" t="str">
        <f t="shared" si="1"/>
        <v>N/A</v>
      </c>
      <c r="E9" s="9">
        <v>1.2607830125999999</v>
      </c>
      <c r="F9" s="9" t="str">
        <f t="shared" si="2"/>
        <v>N/A</v>
      </c>
      <c r="G9" s="9">
        <v>0.6116207951</v>
      </c>
      <c r="H9" s="9" t="str">
        <f t="shared" si="3"/>
        <v>N/A</v>
      </c>
      <c r="I9" s="10" t="s">
        <v>217</v>
      </c>
      <c r="J9" s="10">
        <v>-51.5</v>
      </c>
      <c r="K9" s="9" t="str">
        <f t="shared" si="0"/>
        <v>No</v>
      </c>
    </row>
    <row r="10" spans="1:11" x14ac:dyDescent="0.2">
      <c r="A10" s="78" t="s">
        <v>448</v>
      </c>
      <c r="B10" s="97" t="s">
        <v>217</v>
      </c>
      <c r="C10" s="9" t="s">
        <v>217</v>
      </c>
      <c r="D10" s="9" t="str">
        <f t="shared" si="1"/>
        <v>N/A</v>
      </c>
      <c r="E10" s="9">
        <v>8.7923025879000001</v>
      </c>
      <c r="F10" s="9" t="str">
        <f t="shared" si="2"/>
        <v>N/A</v>
      </c>
      <c r="G10" s="9">
        <v>9.3272171254000007</v>
      </c>
      <c r="H10" s="9" t="str">
        <f t="shared" si="3"/>
        <v>N/A</v>
      </c>
      <c r="I10" s="10" t="s">
        <v>217</v>
      </c>
      <c r="J10" s="10">
        <v>6.0839999999999996</v>
      </c>
      <c r="K10" s="9" t="str">
        <f t="shared" si="0"/>
        <v>Yes</v>
      </c>
    </row>
    <row r="11" spans="1:11" x14ac:dyDescent="0.2">
      <c r="A11" s="78" t="s">
        <v>208</v>
      </c>
      <c r="B11" s="97" t="s">
        <v>217</v>
      </c>
      <c r="C11" s="9" t="s">
        <v>217</v>
      </c>
      <c r="D11" s="9" t="str">
        <f t="shared" si="1"/>
        <v>N/A</v>
      </c>
      <c r="E11" s="9">
        <v>0</v>
      </c>
      <c r="F11" s="9" t="str">
        <f t="shared" si="2"/>
        <v>N/A</v>
      </c>
      <c r="G11" s="9">
        <v>0</v>
      </c>
      <c r="H11" s="9" t="str">
        <f t="shared" si="3"/>
        <v>N/A</v>
      </c>
      <c r="I11" s="10" t="s">
        <v>217</v>
      </c>
      <c r="J11" s="10" t="s">
        <v>1743</v>
      </c>
      <c r="K11" s="9" t="str">
        <f t="shared" si="0"/>
        <v>N/A</v>
      </c>
    </row>
    <row r="12" spans="1:11" x14ac:dyDescent="0.2">
      <c r="A12" s="78" t="s">
        <v>655</v>
      </c>
      <c r="B12" s="97" t="s">
        <v>217</v>
      </c>
      <c r="C12" s="9" t="s">
        <v>217</v>
      </c>
      <c r="D12" s="9" t="str">
        <f t="shared" ref="D12:D23" si="4">IF($B12="N/A","N/A",IF(C12&lt;0,"No","Yes"))</f>
        <v>N/A</v>
      </c>
      <c r="E12" s="9">
        <v>99.104180490999994</v>
      </c>
      <c r="F12" s="9" t="str">
        <f t="shared" ref="F12:F23" si="5">IF($B12="N/A","N/A",IF(E12&lt;0,"No","Yes"))</f>
        <v>N/A</v>
      </c>
      <c r="G12" s="9">
        <v>99.510703363999994</v>
      </c>
      <c r="H12" s="9" t="str">
        <f t="shared" ref="H12:H23" si="6">IF($B12="N/A","N/A",IF(G12&lt;0,"No","Yes"))</f>
        <v>N/A</v>
      </c>
      <c r="I12" s="10" t="s">
        <v>217</v>
      </c>
      <c r="J12" s="10">
        <v>0.41020000000000001</v>
      </c>
      <c r="K12" s="9" t="str">
        <f t="shared" ref="K12:K23" si="7">IF(J12="Div by 0", "N/A", IF(J12="N/A","N/A", IF(J12&gt;30, "No", IF(J12&lt;-30, "No", "Yes"))))</f>
        <v>Yes</v>
      </c>
    </row>
    <row r="13" spans="1:11" x14ac:dyDescent="0.2">
      <c r="A13" s="78" t="s">
        <v>654</v>
      </c>
      <c r="B13" s="97" t="s">
        <v>217</v>
      </c>
      <c r="C13" s="9" t="s">
        <v>217</v>
      </c>
      <c r="D13" s="9" t="str">
        <f t="shared" si="4"/>
        <v>N/A</v>
      </c>
      <c r="E13" s="9">
        <v>39.906260461999999</v>
      </c>
      <c r="F13" s="9" t="str">
        <f t="shared" si="5"/>
        <v>N/A</v>
      </c>
      <c r="G13" s="9">
        <v>45.236631838000001</v>
      </c>
      <c r="H13" s="9" t="str">
        <f t="shared" si="6"/>
        <v>N/A</v>
      </c>
      <c r="I13" s="10" t="s">
        <v>217</v>
      </c>
      <c r="J13" s="10">
        <v>13.36</v>
      </c>
      <c r="K13" s="9" t="str">
        <f t="shared" si="7"/>
        <v>Yes</v>
      </c>
    </row>
    <row r="14" spans="1:11" x14ac:dyDescent="0.2">
      <c r="A14" s="78" t="s">
        <v>849</v>
      </c>
      <c r="B14" s="97" t="s">
        <v>217</v>
      </c>
      <c r="C14" s="10" t="s">
        <v>217</v>
      </c>
      <c r="D14" s="9" t="str">
        <f t="shared" si="4"/>
        <v>N/A</v>
      </c>
      <c r="E14" s="10">
        <v>10.322147651</v>
      </c>
      <c r="F14" s="9" t="str">
        <f t="shared" si="5"/>
        <v>N/A</v>
      </c>
      <c r="G14" s="10">
        <v>10.685461956999999</v>
      </c>
      <c r="H14" s="9" t="str">
        <f t="shared" si="6"/>
        <v>N/A</v>
      </c>
      <c r="I14" s="10" t="s">
        <v>217</v>
      </c>
      <c r="J14" s="10">
        <v>3.52</v>
      </c>
      <c r="K14" s="9" t="str">
        <f t="shared" si="7"/>
        <v>Yes</v>
      </c>
    </row>
    <row r="15" spans="1:11" x14ac:dyDescent="0.2">
      <c r="A15" s="78" t="s">
        <v>656</v>
      </c>
      <c r="B15" s="97" t="s">
        <v>217</v>
      </c>
      <c r="C15" s="9" t="s">
        <v>217</v>
      </c>
      <c r="D15" s="9" t="str">
        <f t="shared" si="4"/>
        <v>N/A</v>
      </c>
      <c r="E15" s="9">
        <v>0</v>
      </c>
      <c r="F15" s="9" t="str">
        <f t="shared" si="5"/>
        <v>N/A</v>
      </c>
      <c r="G15" s="9">
        <v>0</v>
      </c>
      <c r="H15" s="9" t="str">
        <f t="shared" si="6"/>
        <v>N/A</v>
      </c>
      <c r="I15" s="10" t="s">
        <v>217</v>
      </c>
      <c r="J15" s="10" t="s">
        <v>1743</v>
      </c>
      <c r="K15" s="9" t="str">
        <f t="shared" si="7"/>
        <v>N/A</v>
      </c>
    </row>
    <row r="16" spans="1:11" x14ac:dyDescent="0.2">
      <c r="A16" s="78" t="s">
        <v>371</v>
      </c>
      <c r="B16" s="97" t="s">
        <v>217</v>
      </c>
      <c r="C16" s="9" t="s">
        <v>217</v>
      </c>
      <c r="D16" s="9" t="str">
        <f t="shared" si="4"/>
        <v>N/A</v>
      </c>
      <c r="E16" s="9" t="s">
        <v>1743</v>
      </c>
      <c r="F16" s="9" t="str">
        <f t="shared" si="5"/>
        <v>N/A</v>
      </c>
      <c r="G16" s="9" t="s">
        <v>1743</v>
      </c>
      <c r="H16" s="9" t="str">
        <f t="shared" si="6"/>
        <v>N/A</v>
      </c>
      <c r="I16" s="10" t="s">
        <v>217</v>
      </c>
      <c r="J16" s="10" t="s">
        <v>1743</v>
      </c>
      <c r="K16" s="9" t="str">
        <f t="shared" si="7"/>
        <v>N/A</v>
      </c>
    </row>
    <row r="17" spans="1:11" x14ac:dyDescent="0.2">
      <c r="A17" s="78" t="s">
        <v>850</v>
      </c>
      <c r="B17" s="97" t="s">
        <v>217</v>
      </c>
      <c r="C17" s="10" t="s">
        <v>217</v>
      </c>
      <c r="D17" s="9" t="str">
        <f t="shared" si="4"/>
        <v>N/A</v>
      </c>
      <c r="E17" s="10" t="s">
        <v>1743</v>
      </c>
      <c r="F17" s="9" t="str">
        <f t="shared" si="5"/>
        <v>N/A</v>
      </c>
      <c r="G17" s="10" t="s">
        <v>1743</v>
      </c>
      <c r="H17" s="9" t="str">
        <f t="shared" si="6"/>
        <v>N/A</v>
      </c>
      <c r="I17" s="10" t="s">
        <v>217</v>
      </c>
      <c r="J17" s="10" t="s">
        <v>1743</v>
      </c>
      <c r="K17" s="9" t="str">
        <f t="shared" si="7"/>
        <v>N/A</v>
      </c>
    </row>
    <row r="18" spans="1:11" x14ac:dyDescent="0.2">
      <c r="A18" s="78" t="s">
        <v>657</v>
      </c>
      <c r="B18" s="97" t="s">
        <v>217</v>
      </c>
      <c r="C18" s="9" t="s">
        <v>217</v>
      </c>
      <c r="D18" s="9" t="str">
        <f t="shared" si="4"/>
        <v>N/A</v>
      </c>
      <c r="E18" s="9">
        <v>0</v>
      </c>
      <c r="F18" s="9" t="str">
        <f t="shared" si="5"/>
        <v>N/A</v>
      </c>
      <c r="G18" s="9">
        <v>0</v>
      </c>
      <c r="H18" s="9" t="str">
        <f t="shared" si="6"/>
        <v>N/A</v>
      </c>
      <c r="I18" s="10" t="s">
        <v>217</v>
      </c>
      <c r="J18" s="10" t="s">
        <v>1743</v>
      </c>
      <c r="K18" s="9" t="str">
        <f t="shared" si="7"/>
        <v>N/A</v>
      </c>
    </row>
    <row r="19" spans="1:11" x14ac:dyDescent="0.2">
      <c r="A19" s="78" t="s">
        <v>209</v>
      </c>
      <c r="B19" s="97" t="s">
        <v>217</v>
      </c>
      <c r="C19" s="9" t="s">
        <v>217</v>
      </c>
      <c r="D19" s="9" t="str">
        <f t="shared" si="4"/>
        <v>N/A</v>
      </c>
      <c r="E19" s="9" t="s">
        <v>1743</v>
      </c>
      <c r="F19" s="9" t="str">
        <f t="shared" si="5"/>
        <v>N/A</v>
      </c>
      <c r="G19" s="9" t="s">
        <v>1743</v>
      </c>
      <c r="H19" s="9" t="str">
        <f t="shared" si="6"/>
        <v>N/A</v>
      </c>
      <c r="I19" s="10" t="s">
        <v>217</v>
      </c>
      <c r="J19" s="10" t="s">
        <v>1743</v>
      </c>
      <c r="K19" s="9" t="str">
        <f t="shared" si="7"/>
        <v>N/A</v>
      </c>
    </row>
    <row r="20" spans="1:11" x14ac:dyDescent="0.2">
      <c r="A20" s="78" t="s">
        <v>851</v>
      </c>
      <c r="B20" s="97" t="s">
        <v>217</v>
      </c>
      <c r="C20" s="10" t="s">
        <v>217</v>
      </c>
      <c r="D20" s="9" t="str">
        <f t="shared" si="4"/>
        <v>N/A</v>
      </c>
      <c r="E20" s="10" t="s">
        <v>1743</v>
      </c>
      <c r="F20" s="9" t="str">
        <f t="shared" si="5"/>
        <v>N/A</v>
      </c>
      <c r="G20" s="10" t="s">
        <v>1743</v>
      </c>
      <c r="H20" s="9" t="str">
        <f t="shared" si="6"/>
        <v>N/A</v>
      </c>
      <c r="I20" s="10" t="s">
        <v>217</v>
      </c>
      <c r="J20" s="10" t="s">
        <v>1743</v>
      </c>
      <c r="K20" s="9" t="str">
        <f t="shared" si="7"/>
        <v>N/A</v>
      </c>
    </row>
    <row r="21" spans="1:11" x14ac:dyDescent="0.2">
      <c r="A21" s="78" t="s">
        <v>658</v>
      </c>
      <c r="B21" s="97" t="s">
        <v>217</v>
      </c>
      <c r="C21" s="9" t="s">
        <v>217</v>
      </c>
      <c r="D21" s="9" t="str">
        <f t="shared" si="4"/>
        <v>N/A</v>
      </c>
      <c r="E21" s="9">
        <v>0.89581950899999996</v>
      </c>
      <c r="F21" s="9" t="str">
        <f t="shared" si="5"/>
        <v>N/A</v>
      </c>
      <c r="G21" s="9">
        <v>0.48929663610000002</v>
      </c>
      <c r="H21" s="9" t="str">
        <f t="shared" si="6"/>
        <v>N/A</v>
      </c>
      <c r="I21" s="10" t="s">
        <v>217</v>
      </c>
      <c r="J21" s="10">
        <v>-45.4</v>
      </c>
      <c r="K21" s="9" t="str">
        <f t="shared" si="7"/>
        <v>No</v>
      </c>
    </row>
    <row r="22" spans="1:11" x14ac:dyDescent="0.2">
      <c r="A22" s="78" t="s">
        <v>1721</v>
      </c>
      <c r="B22" s="97" t="s">
        <v>217</v>
      </c>
      <c r="C22" s="9" t="s">
        <v>217</v>
      </c>
      <c r="D22" s="9" t="str">
        <f t="shared" si="4"/>
        <v>N/A</v>
      </c>
      <c r="E22" s="9">
        <v>70.370370370000003</v>
      </c>
      <c r="F22" s="9" t="str">
        <f t="shared" si="5"/>
        <v>N/A</v>
      </c>
      <c r="G22" s="9">
        <v>68.75</v>
      </c>
      <c r="H22" s="9" t="str">
        <f t="shared" si="6"/>
        <v>N/A</v>
      </c>
      <c r="I22" s="10" t="s">
        <v>217</v>
      </c>
      <c r="J22" s="10">
        <v>-2.2999999999999998</v>
      </c>
      <c r="K22" s="9" t="str">
        <f t="shared" si="7"/>
        <v>Yes</v>
      </c>
    </row>
    <row r="23" spans="1:11" x14ac:dyDescent="0.2">
      <c r="A23" s="78" t="s">
        <v>852</v>
      </c>
      <c r="B23" s="97" t="s">
        <v>217</v>
      </c>
      <c r="C23" s="10" t="s">
        <v>217</v>
      </c>
      <c r="D23" s="9" t="str">
        <f t="shared" si="4"/>
        <v>N/A</v>
      </c>
      <c r="E23" s="10">
        <v>2.8947368420999999</v>
      </c>
      <c r="F23" s="9" t="str">
        <f t="shared" si="5"/>
        <v>N/A</v>
      </c>
      <c r="G23" s="10">
        <v>3.5454545455000002</v>
      </c>
      <c r="H23" s="9" t="str">
        <f t="shared" si="6"/>
        <v>N/A</v>
      </c>
      <c r="I23" s="10" t="s">
        <v>217</v>
      </c>
      <c r="J23" s="10">
        <v>22.48</v>
      </c>
      <c r="K23" s="9" t="str">
        <f t="shared" si="7"/>
        <v>Yes</v>
      </c>
    </row>
    <row r="24" spans="1:11" x14ac:dyDescent="0.2">
      <c r="A24" s="78" t="s">
        <v>15</v>
      </c>
      <c r="B24" s="97" t="s">
        <v>217</v>
      </c>
      <c r="C24" s="9" t="s">
        <v>217</v>
      </c>
      <c r="D24" s="9" t="str">
        <f>IF($B24="N/A","N/A",IF(C24&lt;0,"No","Yes"))</f>
        <v>N/A</v>
      </c>
      <c r="E24" s="9">
        <v>0</v>
      </c>
      <c r="F24" s="9" t="str">
        <f>IF($B24="N/A","N/A",IF(E24&lt;0,"No","Yes"))</f>
        <v>N/A</v>
      </c>
      <c r="G24" s="9">
        <v>0</v>
      </c>
      <c r="H24" s="9" t="str">
        <f>IF($B24="N/A","N/A",IF(G24&lt;0,"No","Yes"))</f>
        <v>N/A</v>
      </c>
      <c r="I24" s="10" t="s">
        <v>217</v>
      </c>
      <c r="J24" s="10" t="s">
        <v>1743</v>
      </c>
      <c r="K24" s="9" t="str">
        <f t="shared" ref="K24:K30" si="8">IF(J24="Div by 0", "N/A", IF(J24="N/A","N/A", IF(J24&gt;30, "No", IF(J24&lt;-30, "No", "Yes"))))</f>
        <v>N/A</v>
      </c>
    </row>
    <row r="25" spans="1:11" x14ac:dyDescent="0.2">
      <c r="A25" s="78" t="s">
        <v>163</v>
      </c>
      <c r="B25" s="97" t="s">
        <v>217</v>
      </c>
      <c r="C25" s="9" t="s">
        <v>217</v>
      </c>
      <c r="D25" s="9" t="str">
        <f>IF($B25="N/A","N/A",IF(C25&lt;0,"No","Yes"))</f>
        <v>N/A</v>
      </c>
      <c r="E25" s="9">
        <v>99.270072992999999</v>
      </c>
      <c r="F25" s="9" t="str">
        <f>IF($B25="N/A","N/A",IF(E25&lt;0,"No","Yes"))</f>
        <v>N/A</v>
      </c>
      <c r="G25" s="9">
        <v>95.015290519999994</v>
      </c>
      <c r="H25" s="9" t="str">
        <f>IF($B25="N/A","N/A",IF(G25&lt;0,"No","Yes"))</f>
        <v>N/A</v>
      </c>
      <c r="I25" s="10" t="s">
        <v>217</v>
      </c>
      <c r="J25" s="10">
        <v>-4.29</v>
      </c>
      <c r="K25" s="9" t="str">
        <f t="shared" si="8"/>
        <v>Yes</v>
      </c>
    </row>
    <row r="26" spans="1:11" x14ac:dyDescent="0.2">
      <c r="A26" s="78" t="s">
        <v>32</v>
      </c>
      <c r="B26" s="97" t="s">
        <v>217</v>
      </c>
      <c r="C26" s="9" t="s">
        <v>217</v>
      </c>
      <c r="D26" s="9" t="str">
        <f>IF($B26="N/A","N/A",IF(C26&lt;0,"No","Yes"))</f>
        <v>N/A</v>
      </c>
      <c r="E26" s="9">
        <v>100</v>
      </c>
      <c r="F26" s="9" t="str">
        <f>IF($B26="N/A","N/A",IF(E26&lt;0,"No","Yes"))</f>
        <v>N/A</v>
      </c>
      <c r="G26" s="9">
        <v>100</v>
      </c>
      <c r="H26" s="9" t="str">
        <f>IF($B26="N/A","N/A",IF(G26&lt;0,"No","Yes"))</f>
        <v>N/A</v>
      </c>
      <c r="I26" s="10" t="s">
        <v>217</v>
      </c>
      <c r="J26" s="10">
        <v>0</v>
      </c>
      <c r="K26" s="9" t="str">
        <f t="shared" si="8"/>
        <v>Yes</v>
      </c>
    </row>
    <row r="27" spans="1:11" x14ac:dyDescent="0.2">
      <c r="A27" s="78" t="s">
        <v>164</v>
      </c>
      <c r="B27" s="97" t="s">
        <v>217</v>
      </c>
      <c r="C27" s="9" t="s">
        <v>217</v>
      </c>
      <c r="D27" s="9" t="str">
        <f t="shared" ref="D27:D30" si="9">IF($B27="N/A","N/A",IF(C27&lt;0,"No","Yes"))</f>
        <v>N/A</v>
      </c>
      <c r="E27" s="9">
        <v>99.668214997000007</v>
      </c>
      <c r="F27" s="9" t="str">
        <f t="shared" ref="F27:F30" si="10">IF($B27="N/A","N/A",IF(E27&lt;0,"No","Yes"))</f>
        <v>N/A</v>
      </c>
      <c r="G27" s="9">
        <v>99.480122324000007</v>
      </c>
      <c r="H27" s="9" t="str">
        <f t="shared" ref="H27:H30" si="11">IF($B27="N/A","N/A",IF(G27&lt;0,"No","Yes"))</f>
        <v>N/A</v>
      </c>
      <c r="I27" s="10" t="s">
        <v>217</v>
      </c>
      <c r="J27" s="10">
        <v>-0.189</v>
      </c>
      <c r="K27" s="9" t="str">
        <f t="shared" si="8"/>
        <v>Yes</v>
      </c>
    </row>
    <row r="28" spans="1:11" x14ac:dyDescent="0.2">
      <c r="A28" s="28" t="s">
        <v>373</v>
      </c>
      <c r="B28" s="97" t="s">
        <v>217</v>
      </c>
      <c r="C28" s="9" t="s">
        <v>217</v>
      </c>
      <c r="D28" s="9" t="str">
        <f t="shared" si="9"/>
        <v>N/A</v>
      </c>
      <c r="E28" s="9">
        <v>52.621101525999997</v>
      </c>
      <c r="F28" s="9" t="str">
        <f t="shared" si="10"/>
        <v>N/A</v>
      </c>
      <c r="G28" s="9">
        <v>52.171253823000001</v>
      </c>
      <c r="H28" s="9" t="str">
        <f t="shared" si="11"/>
        <v>N/A</v>
      </c>
      <c r="I28" s="10" t="s">
        <v>217</v>
      </c>
      <c r="J28" s="10">
        <v>-0.85499999999999998</v>
      </c>
      <c r="K28" s="9" t="str">
        <f t="shared" si="8"/>
        <v>Yes</v>
      </c>
    </row>
    <row r="29" spans="1:11" x14ac:dyDescent="0.2">
      <c r="A29" s="28" t="s">
        <v>375</v>
      </c>
      <c r="B29" s="97" t="s">
        <v>217</v>
      </c>
      <c r="C29" s="9" t="s">
        <v>217</v>
      </c>
      <c r="D29" s="9" t="str">
        <f t="shared" si="9"/>
        <v>N/A</v>
      </c>
      <c r="E29" s="9">
        <v>34.671532847000002</v>
      </c>
      <c r="F29" s="9" t="str">
        <f t="shared" si="10"/>
        <v>N/A</v>
      </c>
      <c r="G29" s="9">
        <v>33.302752294000001</v>
      </c>
      <c r="H29" s="9" t="str">
        <f t="shared" si="11"/>
        <v>N/A</v>
      </c>
      <c r="I29" s="10" t="s">
        <v>217</v>
      </c>
      <c r="J29" s="10">
        <v>-3.95</v>
      </c>
      <c r="K29" s="9" t="str">
        <f t="shared" si="8"/>
        <v>Yes</v>
      </c>
    </row>
    <row r="30" spans="1:11" x14ac:dyDescent="0.2">
      <c r="A30" s="28" t="s">
        <v>376</v>
      </c>
      <c r="B30" s="97" t="s">
        <v>217</v>
      </c>
      <c r="C30" s="9" t="s">
        <v>217</v>
      </c>
      <c r="D30" s="9" t="str">
        <f t="shared" si="9"/>
        <v>N/A</v>
      </c>
      <c r="E30" s="9">
        <v>0.39814200399999999</v>
      </c>
      <c r="F30" s="9" t="str">
        <f t="shared" si="10"/>
        <v>N/A</v>
      </c>
      <c r="G30" s="9">
        <v>0.51987767579999999</v>
      </c>
      <c r="H30" s="9" t="str">
        <f t="shared" si="11"/>
        <v>N/A</v>
      </c>
      <c r="I30" s="10" t="s">
        <v>217</v>
      </c>
      <c r="J30" s="10">
        <v>30.58</v>
      </c>
      <c r="K30" s="9" t="str">
        <f t="shared" si="8"/>
        <v>No</v>
      </c>
    </row>
    <row r="31" spans="1:11" ht="12" customHeight="1" x14ac:dyDescent="0.2">
      <c r="A31" s="170" t="s">
        <v>1649</v>
      </c>
      <c r="B31" s="171"/>
      <c r="C31" s="171"/>
      <c r="D31" s="171"/>
      <c r="E31" s="171"/>
      <c r="F31" s="171"/>
      <c r="G31" s="171"/>
      <c r="H31" s="171"/>
      <c r="I31" s="171"/>
      <c r="J31" s="171"/>
      <c r="K31" s="172"/>
    </row>
    <row r="32" spans="1:11" x14ac:dyDescent="0.2">
      <c r="A32" s="167" t="s">
        <v>1647</v>
      </c>
      <c r="B32" s="168"/>
      <c r="C32" s="168"/>
      <c r="D32" s="168"/>
      <c r="E32" s="168"/>
      <c r="F32" s="168"/>
      <c r="G32" s="168"/>
      <c r="H32" s="168"/>
      <c r="I32" s="168"/>
      <c r="J32" s="168"/>
      <c r="K32" s="169"/>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1599</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78" t="s">
        <v>347</v>
      </c>
      <c r="B6" s="9" t="s">
        <v>217</v>
      </c>
      <c r="C6" s="26">
        <v>7</v>
      </c>
      <c r="D6" s="9" t="s">
        <v>217</v>
      </c>
      <c r="E6" s="26">
        <v>7</v>
      </c>
      <c r="F6" s="9" t="s">
        <v>217</v>
      </c>
      <c r="G6" s="26">
        <v>7</v>
      </c>
      <c r="H6" s="9" t="s">
        <v>217</v>
      </c>
      <c r="I6" s="10" t="s">
        <v>217</v>
      </c>
      <c r="J6" s="10" t="s">
        <v>217</v>
      </c>
      <c r="K6" s="9" t="s">
        <v>217</v>
      </c>
    </row>
    <row r="7" spans="1:11" x14ac:dyDescent="0.2">
      <c r="A7" s="81" t="s">
        <v>12</v>
      </c>
      <c r="B7" s="29" t="s">
        <v>217</v>
      </c>
      <c r="C7" s="91">
        <v>26303118</v>
      </c>
      <c r="D7" s="31" t="str">
        <f>IF($B7="N/A","N/A",IF(C7&gt;15,"No",IF(C7&lt;-15,"No","Yes")))</f>
        <v>N/A</v>
      </c>
      <c r="E7" s="30">
        <v>38189487</v>
      </c>
      <c r="F7" s="31" t="str">
        <f>IF($B7="N/A","N/A",IF(E7&gt;15,"No",IF(E7&lt;-15,"No","Yes")))</f>
        <v>N/A</v>
      </c>
      <c r="G7" s="30">
        <v>45430704</v>
      </c>
      <c r="H7" s="31" t="str">
        <f>IF($B7="N/A","N/A",IF(G7&gt;15,"No",IF(G7&lt;-15,"No","Yes")))</f>
        <v>N/A</v>
      </c>
      <c r="I7" s="32">
        <v>45.19</v>
      </c>
      <c r="J7" s="32">
        <v>18.96</v>
      </c>
      <c r="K7" s="31" t="str">
        <f t="shared" ref="K7:K54" si="0">IF(J7="Div by 0", "N/A", IF(J7="N/A","N/A", IF(J7&gt;30, "No", IF(J7&lt;-30, "No", "Yes"))))</f>
        <v>Yes</v>
      </c>
    </row>
    <row r="8" spans="1:11" x14ac:dyDescent="0.2">
      <c r="A8" s="81" t="s">
        <v>366</v>
      </c>
      <c r="B8" s="29" t="s">
        <v>217</v>
      </c>
      <c r="C8" s="91" t="s">
        <v>217</v>
      </c>
      <c r="D8" s="31" t="str">
        <f>IF($B8="N/A","N/A",IF(C8&gt;15,"No",IF(C8&lt;-15,"No","Yes")))</f>
        <v>N/A</v>
      </c>
      <c r="E8" s="30" t="s">
        <v>217</v>
      </c>
      <c r="F8" s="31" t="str">
        <f>IF($B8="N/A","N/A",IF(E8&gt;15,"No",IF(E8&lt;-15,"No","Yes")))</f>
        <v>N/A</v>
      </c>
      <c r="G8" s="33">
        <v>41.859155428999998</v>
      </c>
      <c r="H8" s="31" t="str">
        <f>IF($B8="N/A","N/A",IF(G8&gt;15,"No",IF(G8&lt;-15,"No","Yes")))</f>
        <v>N/A</v>
      </c>
      <c r="I8" s="32" t="s">
        <v>217</v>
      </c>
      <c r="J8" s="32" t="s">
        <v>217</v>
      </c>
      <c r="K8" s="31" t="str">
        <f t="shared" si="0"/>
        <v>N/A</v>
      </c>
    </row>
    <row r="9" spans="1:11" x14ac:dyDescent="0.2">
      <c r="A9" s="81" t="s">
        <v>119</v>
      </c>
      <c r="B9" s="34" t="s">
        <v>217</v>
      </c>
      <c r="C9" s="90">
        <v>19.920368375999999</v>
      </c>
      <c r="D9" s="9" t="str">
        <f>IF($B9="N/A","N/A",IF(C9&gt;15,"No",IF(C9&lt;-15,"No","Yes")))</f>
        <v>N/A</v>
      </c>
      <c r="E9" s="9">
        <v>37.406412398000001</v>
      </c>
      <c r="F9" s="9" t="str">
        <f>IF($B9="N/A","N/A",IF(E9&gt;15,"No",IF(E9&lt;-15,"No","Yes")))</f>
        <v>N/A</v>
      </c>
      <c r="G9" s="9">
        <v>40.710132952999999</v>
      </c>
      <c r="H9" s="9" t="str">
        <f>IF($B9="N/A","N/A",IF(G9&gt;15,"No",IF(G9&lt;-15,"No","Yes")))</f>
        <v>N/A</v>
      </c>
      <c r="I9" s="10">
        <v>87.78</v>
      </c>
      <c r="J9" s="10">
        <v>8.8320000000000007</v>
      </c>
      <c r="K9" s="9" t="str">
        <f t="shared" si="0"/>
        <v>Yes</v>
      </c>
    </row>
    <row r="10" spans="1:11" x14ac:dyDescent="0.2">
      <c r="A10" s="81" t="s">
        <v>120</v>
      </c>
      <c r="B10" s="34" t="s">
        <v>217</v>
      </c>
      <c r="C10" s="90">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81" t="s">
        <v>853</v>
      </c>
      <c r="B11" s="34" t="s">
        <v>217</v>
      </c>
      <c r="C11" s="90">
        <v>13.786730531</v>
      </c>
      <c r="D11" s="9" t="str">
        <f>IF($B11="N/A","N/A",IF(C11&gt;15,"No",IF(C11&lt;-15,"No","Yes")))</f>
        <v>N/A</v>
      </c>
      <c r="E11" s="9">
        <v>17.017625818999999</v>
      </c>
      <c r="F11" s="9" t="str">
        <f>IF($B11="N/A","N/A",IF(E11&gt;15,"No",IF(E11&lt;-15,"No","Yes")))</f>
        <v>N/A</v>
      </c>
      <c r="G11" s="9">
        <v>17.362539659999999</v>
      </c>
      <c r="H11" s="9" t="str">
        <f>IF($B11="N/A","N/A",IF(G11&gt;15,"No",IF(G11&lt;-15,"No","Yes")))</f>
        <v>N/A</v>
      </c>
      <c r="I11" s="10">
        <v>23.43</v>
      </c>
      <c r="J11" s="10">
        <v>2.0270000000000001</v>
      </c>
      <c r="K11" s="9" t="str">
        <f t="shared" si="0"/>
        <v>Yes</v>
      </c>
    </row>
    <row r="12" spans="1:11" x14ac:dyDescent="0.2">
      <c r="A12" s="81" t="s">
        <v>854</v>
      </c>
      <c r="B12" s="92" t="s">
        <v>218</v>
      </c>
      <c r="C12" s="90" t="s">
        <v>217</v>
      </c>
      <c r="D12" s="9" t="str">
        <f>IF(OR($B12="N/A",$C12="N/A"),"N/A",IF(C12&gt;100,"No",IF(C12&lt;95,"No","Yes")))</f>
        <v>N/A</v>
      </c>
      <c r="E12" s="90">
        <v>35.220644575000001</v>
      </c>
      <c r="F12" s="9" t="str">
        <f>IF(OR($B12="N/A",$E12="N/A"),"N/A",IF(E12&gt;100,"No",IF(E12&lt;95,"No","Yes")))</f>
        <v>No</v>
      </c>
      <c r="G12" s="90">
        <v>36.991391163999999</v>
      </c>
      <c r="H12" s="9" t="str">
        <f>IF($B12="N/A","N/A",IF(G12&gt;100,"No",IF(G12&lt;95,"No","Yes")))</f>
        <v>No</v>
      </c>
      <c r="I12" s="93" t="s">
        <v>217</v>
      </c>
      <c r="J12" s="93">
        <v>5.0279999999999996</v>
      </c>
      <c r="K12" s="9" t="str">
        <f t="shared" si="0"/>
        <v>Yes</v>
      </c>
    </row>
    <row r="13" spans="1:11" x14ac:dyDescent="0.2">
      <c r="A13" s="81" t="s">
        <v>351</v>
      </c>
      <c r="B13" s="92" t="s">
        <v>217</v>
      </c>
      <c r="C13" s="90" t="s">
        <v>217</v>
      </c>
      <c r="D13" s="9" t="str">
        <f>IF($B13="N/A","N/A",IF(C13&gt;100,"No",IF(C13&lt;95,"No","Yes")))</f>
        <v>N/A</v>
      </c>
      <c r="E13" s="90">
        <v>0</v>
      </c>
      <c r="F13" s="9" t="str">
        <f>IF($B13="N/A","N/A",IF(E13&gt;100,"No",IF(E13&lt;95,"No","Yes")))</f>
        <v>N/A</v>
      </c>
      <c r="G13" s="90">
        <v>1.2971909999999999E-4</v>
      </c>
      <c r="H13" s="9" t="str">
        <f>IF($B13="N/A","N/A",IF(G13&gt;100,"No",IF(G13&lt;95,"No","Yes")))</f>
        <v>N/A</v>
      </c>
      <c r="I13" s="93" t="s">
        <v>217</v>
      </c>
      <c r="J13" s="93" t="s">
        <v>1743</v>
      </c>
      <c r="K13" s="9" t="str">
        <f t="shared" si="0"/>
        <v>N/A</v>
      </c>
    </row>
    <row r="14" spans="1:11" x14ac:dyDescent="0.2">
      <c r="A14" s="81" t="s">
        <v>352</v>
      </c>
      <c r="B14" s="92" t="s">
        <v>217</v>
      </c>
      <c r="C14" s="90" t="s">
        <v>217</v>
      </c>
      <c r="D14" s="9" t="str">
        <f t="shared" ref="D14" si="1">IF($B14="N/A","N/A",IF(C14&lt;0,"No","Yes"))</f>
        <v>N/A</v>
      </c>
      <c r="E14" s="90">
        <v>1.79273E-5</v>
      </c>
      <c r="F14" s="9" t="str">
        <f t="shared" ref="F14" si="2">IF($B14="N/A","N/A",IF(E14&lt;0,"No","Yes"))</f>
        <v>N/A</v>
      </c>
      <c r="G14" s="90">
        <v>1.4413229999999999E-4</v>
      </c>
      <c r="H14" s="9" t="str">
        <f t="shared" ref="H14" si="3">IF($B14="N/A","N/A",IF(G14&lt;0,"No","Yes"))</f>
        <v>N/A</v>
      </c>
      <c r="I14" s="93" t="s">
        <v>217</v>
      </c>
      <c r="J14" s="93">
        <v>704</v>
      </c>
      <c r="K14" s="9" t="str">
        <f t="shared" si="0"/>
        <v>No</v>
      </c>
    </row>
    <row r="15" spans="1:11" x14ac:dyDescent="0.2">
      <c r="A15" s="81" t="s">
        <v>855</v>
      </c>
      <c r="B15" s="92" t="s">
        <v>218</v>
      </c>
      <c r="C15" s="90" t="s">
        <v>217</v>
      </c>
      <c r="D15" s="9" t="str">
        <f>IF(OR($B15="N/A",$C15="N/A"),"N/A",IF(C15&gt;100,"No",IF(C15&lt;95,"No","Yes")))</f>
        <v>N/A</v>
      </c>
      <c r="E15" s="90">
        <v>9.4702945368999991</v>
      </c>
      <c r="F15" s="9" t="str">
        <f>IF(OR($B15="N/A",$E15="N/A"),"N/A",IF(E15&gt;100,"No",IF(E15&lt;95,"No","Yes")))</f>
        <v>No</v>
      </c>
      <c r="G15" s="90">
        <v>9.7097530006999992</v>
      </c>
      <c r="H15" s="9" t="str">
        <f>IF($B15="N/A","N/A",IF(G15&gt;100,"No",IF(G15&lt;95,"No","Yes")))</f>
        <v>No</v>
      </c>
      <c r="I15" s="93" t="s">
        <v>217</v>
      </c>
      <c r="J15" s="93">
        <v>2.5289999999999999</v>
      </c>
      <c r="K15" s="9" t="str">
        <f t="shared" si="0"/>
        <v>Yes</v>
      </c>
    </row>
    <row r="16" spans="1:11" x14ac:dyDescent="0.2">
      <c r="A16" s="81" t="s">
        <v>335</v>
      </c>
      <c r="B16" s="34" t="s">
        <v>217</v>
      </c>
      <c r="C16" s="79">
        <v>15368639</v>
      </c>
      <c r="D16" s="9" t="str">
        <f>IF($B16="N/A","N/A",IF(C16&gt;15,"No",IF(C16&lt;-15,"No","Yes")))</f>
        <v>N/A</v>
      </c>
      <c r="E16" s="35">
        <v>17389833</v>
      </c>
      <c r="F16" s="9" t="str">
        <f>IF($B16="N/A","N/A",IF(E16&gt;15,"No",IF(E16&lt;-15,"No","Yes")))</f>
        <v>N/A</v>
      </c>
      <c r="G16" s="35">
        <v>19016909</v>
      </c>
      <c r="H16" s="9" t="str">
        <f>IF($B16="N/A","N/A",IF(G16&gt;15,"No",IF(G16&lt;-15,"No","Yes")))</f>
        <v>N/A</v>
      </c>
      <c r="I16" s="10">
        <v>13.15</v>
      </c>
      <c r="J16" s="10">
        <v>9.3559999999999999</v>
      </c>
      <c r="K16" s="9" t="str">
        <f t="shared" si="0"/>
        <v>Yes</v>
      </c>
    </row>
    <row r="17" spans="1:11" x14ac:dyDescent="0.2">
      <c r="A17" s="81" t="s">
        <v>442</v>
      </c>
      <c r="B17" s="34" t="s">
        <v>219</v>
      </c>
      <c r="C17" s="90">
        <v>13.424532908</v>
      </c>
      <c r="D17" s="9" t="str">
        <f>IF($B17="N/A","N/A",IF(C17&gt;20,"No",IF(C17&lt;5,"No","Yes")))</f>
        <v>Yes</v>
      </c>
      <c r="E17" s="9">
        <v>12.521787874999999</v>
      </c>
      <c r="F17" s="9" t="str">
        <f>IF($B17="N/A","N/A",IF(E17&gt;20,"No",IF(E17&lt;5,"No","Yes")))</f>
        <v>Yes</v>
      </c>
      <c r="G17" s="9">
        <v>9.1761547578999991</v>
      </c>
      <c r="H17" s="9" t="str">
        <f>IF($B17="N/A","N/A",IF(G17&gt;20,"No",IF(G17&lt;5,"No","Yes")))</f>
        <v>Yes</v>
      </c>
      <c r="I17" s="10">
        <v>-6.72</v>
      </c>
      <c r="J17" s="10">
        <v>-26.7</v>
      </c>
      <c r="K17" s="9" t="str">
        <f t="shared" si="0"/>
        <v>Yes</v>
      </c>
    </row>
    <row r="18" spans="1:11" x14ac:dyDescent="0.2">
      <c r="A18" s="81" t="s">
        <v>443</v>
      </c>
      <c r="B18" s="29" t="s">
        <v>217</v>
      </c>
      <c r="C18" s="90" t="s">
        <v>217</v>
      </c>
      <c r="D18" s="9" t="str">
        <f>IF($B18="N/A","N/A",IF(C18&gt;15,"No",IF(C18&lt;-15,"No","Yes")))</f>
        <v>N/A</v>
      </c>
      <c r="E18" s="9" t="s">
        <v>217</v>
      </c>
      <c r="F18" s="9" t="str">
        <f>IF($B18="N/A","N/A",IF(E18&gt;15,"No",IF(E18&lt;-15,"No","Yes")))</f>
        <v>N/A</v>
      </c>
      <c r="G18" s="9">
        <v>90.823845242000004</v>
      </c>
      <c r="H18" s="9" t="str">
        <f>IF($B18="N/A","N/A",IF(G18&gt;15,"No",IF(G18&lt;-15,"No","Yes")))</f>
        <v>N/A</v>
      </c>
      <c r="I18" s="10" t="s">
        <v>217</v>
      </c>
      <c r="J18" s="10" t="s">
        <v>217</v>
      </c>
      <c r="K18" s="9" t="str">
        <f t="shared" si="0"/>
        <v>N/A</v>
      </c>
    </row>
    <row r="19" spans="1:11" x14ac:dyDescent="0.2">
      <c r="A19" s="81" t="s">
        <v>444</v>
      </c>
      <c r="B19" s="34" t="s">
        <v>220</v>
      </c>
      <c r="C19" s="90">
        <v>4.1169292869999996</v>
      </c>
      <c r="D19" s="9" t="str">
        <f>IF($B19="N/A","N/A",IF(C19&gt;1,"Yes","No"))</f>
        <v>Yes</v>
      </c>
      <c r="E19" s="9">
        <v>0.59756180520000002</v>
      </c>
      <c r="F19" s="9" t="str">
        <f>IF($B19="N/A","N/A",IF(E19&gt;1,"Yes","No"))</f>
        <v>No</v>
      </c>
      <c r="G19" s="9">
        <v>0.2511028475</v>
      </c>
      <c r="H19" s="9" t="str">
        <f>IF($B19="N/A","N/A",IF(G19&gt;1,"Yes","No"))</f>
        <v>No</v>
      </c>
      <c r="I19" s="10">
        <v>-85.5</v>
      </c>
      <c r="J19" s="10">
        <v>-58</v>
      </c>
      <c r="K19" s="9" t="str">
        <f t="shared" si="0"/>
        <v>No</v>
      </c>
    </row>
    <row r="20" spans="1:11" x14ac:dyDescent="0.2">
      <c r="A20" s="81" t="s">
        <v>856</v>
      </c>
      <c r="B20" s="34" t="s">
        <v>217</v>
      </c>
      <c r="C20" s="83">
        <v>237.87089151999999</v>
      </c>
      <c r="D20" s="9" t="str">
        <f>IF($B20="N/A","N/A",IF(C20&gt;15,"No",IF(C20&lt;-15,"No","Yes")))</f>
        <v>N/A</v>
      </c>
      <c r="E20" s="36">
        <v>220.8096425</v>
      </c>
      <c r="F20" s="9" t="str">
        <f>IF($B20="N/A","N/A",IF(E20&gt;15,"No",IF(E20&lt;-15,"No","Yes")))</f>
        <v>N/A</v>
      </c>
      <c r="G20" s="36">
        <v>246.48002177999999</v>
      </c>
      <c r="H20" s="9" t="str">
        <f>IF($B20="N/A","N/A",IF(G20&gt;15,"No",IF(G20&lt;-15,"No","Yes")))</f>
        <v>N/A</v>
      </c>
      <c r="I20" s="10">
        <v>-7.17</v>
      </c>
      <c r="J20" s="10">
        <v>11.63</v>
      </c>
      <c r="K20" s="9" t="str">
        <f t="shared" si="0"/>
        <v>Yes</v>
      </c>
    </row>
    <row r="21" spans="1:11" x14ac:dyDescent="0.2">
      <c r="A21" s="81" t="s">
        <v>34</v>
      </c>
      <c r="B21" s="34" t="s">
        <v>217</v>
      </c>
      <c r="C21" s="94">
        <v>17.216276164</v>
      </c>
      <c r="D21" s="9" t="str">
        <f>IF($B21="N/A","N/A",IF(C21&gt;15,"No",IF(C21&lt;-15,"No","Yes")))</f>
        <v>N/A</v>
      </c>
      <c r="E21" s="95">
        <v>27.187490717999999</v>
      </c>
      <c r="F21" s="9" t="str">
        <f>IF($B21="N/A","N/A",IF(E21&gt;15,"No",IF(E21&lt;-15,"No","Yes")))</f>
        <v>N/A</v>
      </c>
      <c r="G21" s="95">
        <v>29.28416022</v>
      </c>
      <c r="H21" s="9" t="str">
        <f>IF($B21="N/A","N/A",IF(G21&gt;15,"No",IF(G21&lt;-15,"No","Yes")))</f>
        <v>N/A</v>
      </c>
      <c r="I21" s="10">
        <v>57.92</v>
      </c>
      <c r="J21" s="10">
        <v>7.7119999999999997</v>
      </c>
      <c r="K21" s="9" t="str">
        <f t="shared" si="0"/>
        <v>Yes</v>
      </c>
    </row>
    <row r="22" spans="1:11" x14ac:dyDescent="0.2">
      <c r="A22" s="81" t="s">
        <v>1722</v>
      </c>
      <c r="B22" s="34" t="s">
        <v>217</v>
      </c>
      <c r="C22" s="94">
        <v>0</v>
      </c>
      <c r="D22" s="9" t="str">
        <f>IF($B22="N/A","N/A",IF(C22&gt;15,"No",IF(C22&lt;-15,"No","Yes")))</f>
        <v>N/A</v>
      </c>
      <c r="E22" s="95">
        <v>0</v>
      </c>
      <c r="F22" s="9" t="str">
        <f>IF($B22="N/A","N/A",IF(E22&gt;15,"No",IF(E22&lt;-15,"No","Yes")))</f>
        <v>N/A</v>
      </c>
      <c r="G22" s="95">
        <v>0</v>
      </c>
      <c r="H22" s="9" t="str">
        <f>IF($B22="N/A","N/A",IF(G22&gt;15,"No",IF(G22&lt;-15,"No","Yes")))</f>
        <v>N/A</v>
      </c>
      <c r="I22" s="10" t="s">
        <v>1743</v>
      </c>
      <c r="J22" s="10" t="s">
        <v>1743</v>
      </c>
      <c r="K22" s="9" t="str">
        <f t="shared" si="0"/>
        <v>N/A</v>
      </c>
    </row>
    <row r="23" spans="1:11" x14ac:dyDescent="0.2">
      <c r="A23" s="81" t="s">
        <v>35</v>
      </c>
      <c r="B23" s="34" t="s">
        <v>217</v>
      </c>
      <c r="C23" s="94">
        <v>0</v>
      </c>
      <c r="D23" s="9" t="str">
        <f>IF($B23="N/A","N/A",IF(C23&gt;15,"No",IF(C23&lt;-15,"No","Yes")))</f>
        <v>N/A</v>
      </c>
      <c r="E23" s="95">
        <v>0</v>
      </c>
      <c r="F23" s="9" t="str">
        <f>IF($B23="N/A","N/A",IF(E23&gt;15,"No",IF(E23&lt;-15,"No","Yes")))</f>
        <v>N/A</v>
      </c>
      <c r="G23" s="95">
        <v>0</v>
      </c>
      <c r="H23" s="9" t="str">
        <f>IF($B23="N/A","N/A",IF(G23&gt;15,"No",IF(G23&lt;-15,"No","Yes")))</f>
        <v>N/A</v>
      </c>
      <c r="I23" s="10" t="s">
        <v>1743</v>
      </c>
      <c r="J23" s="10" t="s">
        <v>1743</v>
      </c>
      <c r="K23" s="9" t="str">
        <f t="shared" si="0"/>
        <v>N/A</v>
      </c>
    </row>
    <row r="24" spans="1:11" x14ac:dyDescent="0.2">
      <c r="A24" s="81" t="s">
        <v>857</v>
      </c>
      <c r="B24" s="34" t="s">
        <v>247</v>
      </c>
      <c r="C24" s="83">
        <v>356.07822900999997</v>
      </c>
      <c r="D24" s="9" t="str">
        <f>IF($B24="N/A","N/A",IF(C24&gt;300,"No",IF(C24&lt;75,"No","Yes")))</f>
        <v>No</v>
      </c>
      <c r="E24" s="36">
        <v>326.78552300000001</v>
      </c>
      <c r="F24" s="9" t="str">
        <f>IF($B24="N/A","N/A",IF(E24&gt;300,"No",IF(E24&lt;75,"No","Yes")))</f>
        <v>No</v>
      </c>
      <c r="G24" s="36">
        <v>334.36409959999997</v>
      </c>
      <c r="H24" s="9" t="str">
        <f>IF($B24="N/A","N/A",IF(G24&gt;300,"No",IF(G24&lt;75,"No","Yes")))</f>
        <v>No</v>
      </c>
      <c r="I24" s="10">
        <v>-8.23</v>
      </c>
      <c r="J24" s="10">
        <v>2.319</v>
      </c>
      <c r="K24" s="9" t="str">
        <f t="shared" si="0"/>
        <v>Yes</v>
      </c>
    </row>
    <row r="25" spans="1:11" x14ac:dyDescent="0.2">
      <c r="A25" s="81" t="s">
        <v>858</v>
      </c>
      <c r="B25" s="34" t="s">
        <v>248</v>
      </c>
      <c r="C25" s="83" t="s">
        <v>1743</v>
      </c>
      <c r="D25" s="9" t="str">
        <f>IF($B25="N/A","N/A",IF(C25&gt;250,"No",IF(C25&lt;20,"No","Yes")))</f>
        <v>No</v>
      </c>
      <c r="E25" s="36" t="s">
        <v>1743</v>
      </c>
      <c r="F25" s="9" t="str">
        <f>IF($B25="N/A","N/A",IF(E25&gt;250,"No",IF(E25&lt;20,"No","Yes")))</f>
        <v>No</v>
      </c>
      <c r="G25" s="36" t="s">
        <v>1743</v>
      </c>
      <c r="H25" s="9" t="str">
        <f>IF($B25="N/A","N/A",IF(G25&gt;250,"No",IF(G25&lt;20,"No","Yes")))</f>
        <v>No</v>
      </c>
      <c r="I25" s="10" t="s">
        <v>1743</v>
      </c>
      <c r="J25" s="10" t="s">
        <v>1743</v>
      </c>
      <c r="K25" s="9" t="str">
        <f t="shared" si="0"/>
        <v>N/A</v>
      </c>
    </row>
    <row r="26" spans="1:11" x14ac:dyDescent="0.2">
      <c r="A26" s="81" t="s">
        <v>859</v>
      </c>
      <c r="B26" s="34" t="s">
        <v>249</v>
      </c>
      <c r="C26" s="83" t="s">
        <v>1743</v>
      </c>
      <c r="D26" s="9" t="str">
        <f>IF($B26="N/A","N/A",IF(C26&gt;5,"No",IF(C26&lt;3,"No","Yes")))</f>
        <v>No</v>
      </c>
      <c r="E26" s="36" t="s">
        <v>1743</v>
      </c>
      <c r="F26" s="9" t="str">
        <f>IF($B26="N/A","N/A",IF(E26&gt;5,"No",IF(E26&lt;3,"No","Yes")))</f>
        <v>No</v>
      </c>
      <c r="G26" s="36" t="s">
        <v>1743</v>
      </c>
      <c r="H26" s="9" t="str">
        <f>IF($B26="N/A","N/A",IF(G26&gt;5,"No",IF(G26&lt;3,"No","Yes")))</f>
        <v>No</v>
      </c>
      <c r="I26" s="10" t="s">
        <v>1743</v>
      </c>
      <c r="J26" s="10" t="s">
        <v>1743</v>
      </c>
      <c r="K26" s="9" t="str">
        <f t="shared" si="0"/>
        <v>N/A</v>
      </c>
    </row>
    <row r="27" spans="1:11" x14ac:dyDescent="0.2">
      <c r="A27" s="81" t="s">
        <v>131</v>
      </c>
      <c r="B27" s="34" t="s">
        <v>217</v>
      </c>
      <c r="C27" s="79">
        <v>12918</v>
      </c>
      <c r="D27" s="34" t="s">
        <v>217</v>
      </c>
      <c r="E27" s="35">
        <v>16018</v>
      </c>
      <c r="F27" s="34" t="s">
        <v>217</v>
      </c>
      <c r="G27" s="35">
        <v>24031</v>
      </c>
      <c r="H27" s="9" t="str">
        <f>IF($B27="N/A","N/A",IF(G27&gt;15,"No",IF(G27&lt;-15,"No","Yes")))</f>
        <v>N/A</v>
      </c>
      <c r="I27" s="10">
        <v>24</v>
      </c>
      <c r="J27" s="10">
        <v>50.02</v>
      </c>
      <c r="K27" s="9" t="str">
        <f t="shared" si="0"/>
        <v>No</v>
      </c>
    </row>
    <row r="28" spans="1:11" x14ac:dyDescent="0.2">
      <c r="A28" s="81" t="s">
        <v>350</v>
      </c>
      <c r="B28" s="34" t="s">
        <v>217</v>
      </c>
      <c r="C28" s="79" t="s">
        <v>217</v>
      </c>
      <c r="D28" s="34" t="s">
        <v>217</v>
      </c>
      <c r="E28" s="35" t="s">
        <v>217</v>
      </c>
      <c r="F28" s="34" t="s">
        <v>217</v>
      </c>
      <c r="G28" s="8">
        <v>5.2895944600000001E-2</v>
      </c>
      <c r="H28" s="9" t="str">
        <f>IF($B28="N/A","N/A",IF(G28&gt;15,"No",IF(G28&lt;-15,"No","Yes")))</f>
        <v>N/A</v>
      </c>
      <c r="I28" s="10" t="s">
        <v>217</v>
      </c>
      <c r="J28" s="10" t="s">
        <v>217</v>
      </c>
      <c r="K28" s="9" t="str">
        <f t="shared" si="0"/>
        <v>N/A</v>
      </c>
    </row>
    <row r="29" spans="1:11" ht="25.5" x14ac:dyDescent="0.2">
      <c r="A29" s="81" t="s">
        <v>835</v>
      </c>
      <c r="B29" s="34" t="s">
        <v>217</v>
      </c>
      <c r="C29" s="36">
        <v>177.08848119000001</v>
      </c>
      <c r="D29" s="34" t="s">
        <v>217</v>
      </c>
      <c r="E29" s="36">
        <v>189.29591708999999</v>
      </c>
      <c r="F29" s="34" t="s">
        <v>217</v>
      </c>
      <c r="G29" s="36">
        <v>216.59918439</v>
      </c>
      <c r="H29" s="34" t="s">
        <v>217</v>
      </c>
      <c r="I29" s="10">
        <v>6.8929999999999998</v>
      </c>
      <c r="J29" s="10">
        <v>14.42</v>
      </c>
      <c r="K29" s="9" t="str">
        <f t="shared" si="0"/>
        <v>Yes</v>
      </c>
    </row>
    <row r="30" spans="1:11" x14ac:dyDescent="0.2">
      <c r="A30" s="81" t="s">
        <v>27</v>
      </c>
      <c r="B30" s="34" t="s">
        <v>221</v>
      </c>
      <c r="C30" s="35">
        <v>0</v>
      </c>
      <c r="D30" s="9" t="str">
        <f>IF($B30="N/A","N/A",IF(C30="N/A","N/A",IF(C30=0,"Yes","No")))</f>
        <v>Yes</v>
      </c>
      <c r="E30" s="35">
        <v>0</v>
      </c>
      <c r="F30" s="9" t="str">
        <f>IF($B30="N/A","N/A",IF(E30="N/A","N/A",IF(E30=0,"Yes","No")))</f>
        <v>Yes</v>
      </c>
      <c r="G30" s="35">
        <v>0</v>
      </c>
      <c r="H30" s="9" t="str">
        <f>IF($B30="N/A","N/A",IF(G30=0,"Yes","No"))</f>
        <v>Yes</v>
      </c>
      <c r="I30" s="10" t="s">
        <v>1743</v>
      </c>
      <c r="J30" s="10" t="s">
        <v>1743</v>
      </c>
      <c r="K30" s="9" t="str">
        <f t="shared" si="0"/>
        <v>N/A</v>
      </c>
    </row>
    <row r="31" spans="1:11" x14ac:dyDescent="0.2">
      <c r="A31" s="81" t="s">
        <v>210</v>
      </c>
      <c r="B31" s="96" t="s">
        <v>217</v>
      </c>
      <c r="C31" s="79" t="s">
        <v>217</v>
      </c>
      <c r="D31" s="9" t="str">
        <f t="shared" ref="D31:F50" si="4">IF($B31="N/A","N/A",IF(C31&lt;0,"No","Yes"))</f>
        <v>N/A</v>
      </c>
      <c r="E31" s="79">
        <v>6498944</v>
      </c>
      <c r="F31" s="9" t="str">
        <f t="shared" si="4"/>
        <v>N/A</v>
      </c>
      <c r="G31" s="79">
        <v>7887924</v>
      </c>
      <c r="H31" s="9" t="str">
        <f t="shared" ref="H31:H50" si="5">IF($B31="N/A","N/A",IF(G31&lt;0,"No","Yes"))</f>
        <v>N/A</v>
      </c>
      <c r="I31" s="10" t="s">
        <v>217</v>
      </c>
      <c r="J31" s="10">
        <v>21.37</v>
      </c>
      <c r="K31" s="9" t="str">
        <f t="shared" si="0"/>
        <v>Yes</v>
      </c>
    </row>
    <row r="32" spans="1:11" ht="25.5" x14ac:dyDescent="0.2">
      <c r="A32" s="2" t="s">
        <v>659</v>
      </c>
      <c r="B32" s="96" t="s">
        <v>217</v>
      </c>
      <c r="C32" s="80" t="s">
        <v>217</v>
      </c>
      <c r="D32" s="9" t="str">
        <f t="shared" si="4"/>
        <v>N/A</v>
      </c>
      <c r="E32" s="80">
        <v>98.393000463000007</v>
      </c>
      <c r="F32" s="9" t="str">
        <f t="shared" si="4"/>
        <v>N/A</v>
      </c>
      <c r="G32" s="80">
        <v>99.826849244000002</v>
      </c>
      <c r="H32" s="9" t="str">
        <f t="shared" si="5"/>
        <v>N/A</v>
      </c>
      <c r="I32" s="10" t="s">
        <v>217</v>
      </c>
      <c r="J32" s="10">
        <v>1.4570000000000001</v>
      </c>
      <c r="K32" s="9" t="str">
        <f t="shared" si="0"/>
        <v>Yes</v>
      </c>
    </row>
    <row r="33" spans="1:11" x14ac:dyDescent="0.2">
      <c r="A33" s="2" t="s">
        <v>660</v>
      </c>
      <c r="B33" s="96" t="s">
        <v>217</v>
      </c>
      <c r="C33" s="80" t="s">
        <v>217</v>
      </c>
      <c r="D33" s="9" t="str">
        <f t="shared" si="4"/>
        <v>N/A</v>
      </c>
      <c r="E33" s="80">
        <v>0</v>
      </c>
      <c r="F33" s="9" t="str">
        <f t="shared" si="4"/>
        <v>N/A</v>
      </c>
      <c r="G33" s="80">
        <v>0</v>
      </c>
      <c r="H33" s="9" t="str">
        <f t="shared" si="5"/>
        <v>N/A</v>
      </c>
      <c r="I33" s="10" t="s">
        <v>217</v>
      </c>
      <c r="J33" s="10" t="s">
        <v>1743</v>
      </c>
      <c r="K33" s="9" t="str">
        <f t="shared" si="0"/>
        <v>N/A</v>
      </c>
    </row>
    <row r="34" spans="1:11" x14ac:dyDescent="0.2">
      <c r="A34" s="2" t="s">
        <v>661</v>
      </c>
      <c r="B34" s="96" t="s">
        <v>217</v>
      </c>
      <c r="C34" s="80" t="s">
        <v>217</v>
      </c>
      <c r="D34" s="9" t="str">
        <f t="shared" si="4"/>
        <v>N/A</v>
      </c>
      <c r="E34" s="80">
        <v>0</v>
      </c>
      <c r="F34" s="9" t="str">
        <f t="shared" si="4"/>
        <v>N/A</v>
      </c>
      <c r="G34" s="80">
        <v>0</v>
      </c>
      <c r="H34" s="9" t="str">
        <f t="shared" si="5"/>
        <v>N/A</v>
      </c>
      <c r="I34" s="10" t="s">
        <v>217</v>
      </c>
      <c r="J34" s="10" t="s">
        <v>1743</v>
      </c>
      <c r="K34" s="9" t="str">
        <f t="shared" si="0"/>
        <v>N/A</v>
      </c>
    </row>
    <row r="35" spans="1:11" x14ac:dyDescent="0.2">
      <c r="A35" s="2" t="s">
        <v>662</v>
      </c>
      <c r="B35" s="96" t="s">
        <v>217</v>
      </c>
      <c r="C35" s="80" t="s">
        <v>217</v>
      </c>
      <c r="D35" s="9" t="str">
        <f t="shared" si="4"/>
        <v>N/A</v>
      </c>
      <c r="E35" s="80">
        <v>1.6069995372000001</v>
      </c>
      <c r="F35" s="9" t="str">
        <f t="shared" si="4"/>
        <v>N/A</v>
      </c>
      <c r="G35" s="80">
        <v>0.1731507555</v>
      </c>
      <c r="H35" s="9" t="str">
        <f t="shared" si="5"/>
        <v>N/A</v>
      </c>
      <c r="I35" s="10" t="s">
        <v>217</v>
      </c>
      <c r="J35" s="10">
        <v>-89.2</v>
      </c>
      <c r="K35" s="9" t="str">
        <f t="shared" si="0"/>
        <v>No</v>
      </c>
    </row>
    <row r="36" spans="1:11" x14ac:dyDescent="0.2">
      <c r="A36" s="2" t="s">
        <v>353</v>
      </c>
      <c r="B36" s="96" t="s">
        <v>217</v>
      </c>
      <c r="C36" s="79" t="s">
        <v>217</v>
      </c>
      <c r="D36" s="9" t="str">
        <f t="shared" si="4"/>
        <v>N/A</v>
      </c>
      <c r="E36" s="79">
        <v>0</v>
      </c>
      <c r="F36" s="9" t="str">
        <f t="shared" si="4"/>
        <v>N/A</v>
      </c>
      <c r="G36" s="79">
        <v>0</v>
      </c>
      <c r="H36" s="9" t="str">
        <f t="shared" si="5"/>
        <v>N/A</v>
      </c>
      <c r="I36" s="10" t="s">
        <v>217</v>
      </c>
      <c r="J36" s="10" t="s">
        <v>1743</v>
      </c>
      <c r="K36" s="9" t="str">
        <f t="shared" si="0"/>
        <v>N/A</v>
      </c>
    </row>
    <row r="37" spans="1:11" x14ac:dyDescent="0.2">
      <c r="A37" s="2" t="s">
        <v>663</v>
      </c>
      <c r="B37" s="96" t="s">
        <v>217</v>
      </c>
      <c r="C37" s="80" t="s">
        <v>217</v>
      </c>
      <c r="D37" s="9" t="str">
        <f t="shared" si="4"/>
        <v>N/A</v>
      </c>
      <c r="E37" s="80" t="s">
        <v>1743</v>
      </c>
      <c r="F37" s="9" t="str">
        <f t="shared" si="4"/>
        <v>N/A</v>
      </c>
      <c r="G37" s="80" t="s">
        <v>1743</v>
      </c>
      <c r="H37" s="9" t="str">
        <f t="shared" si="5"/>
        <v>N/A</v>
      </c>
      <c r="I37" s="10" t="s">
        <v>217</v>
      </c>
      <c r="J37" s="10" t="s">
        <v>1743</v>
      </c>
      <c r="K37" s="9" t="str">
        <f t="shared" si="0"/>
        <v>N/A</v>
      </c>
    </row>
    <row r="38" spans="1:11" x14ac:dyDescent="0.2">
      <c r="A38" s="2" t="s">
        <v>664</v>
      </c>
      <c r="B38" s="96" t="s">
        <v>217</v>
      </c>
      <c r="C38" s="80" t="s">
        <v>217</v>
      </c>
      <c r="D38" s="9" t="str">
        <f t="shared" si="4"/>
        <v>N/A</v>
      </c>
      <c r="E38" s="80" t="s">
        <v>1743</v>
      </c>
      <c r="F38" s="9" t="str">
        <f t="shared" si="4"/>
        <v>N/A</v>
      </c>
      <c r="G38" s="80" t="s">
        <v>1743</v>
      </c>
      <c r="H38" s="9" t="str">
        <f t="shared" si="5"/>
        <v>N/A</v>
      </c>
      <c r="I38" s="10" t="s">
        <v>217</v>
      </c>
      <c r="J38" s="10" t="s">
        <v>1743</v>
      </c>
      <c r="K38" s="9" t="str">
        <f t="shared" si="0"/>
        <v>N/A</v>
      </c>
    </row>
    <row r="39" spans="1:11" x14ac:dyDescent="0.2">
      <c r="A39" s="2" t="s">
        <v>665</v>
      </c>
      <c r="B39" s="96" t="s">
        <v>217</v>
      </c>
      <c r="C39" s="80" t="s">
        <v>217</v>
      </c>
      <c r="D39" s="9" t="str">
        <f t="shared" si="4"/>
        <v>N/A</v>
      </c>
      <c r="E39" s="80" t="s">
        <v>1743</v>
      </c>
      <c r="F39" s="9" t="str">
        <f t="shared" si="4"/>
        <v>N/A</v>
      </c>
      <c r="G39" s="80" t="s">
        <v>1743</v>
      </c>
      <c r="H39" s="9" t="str">
        <f t="shared" si="5"/>
        <v>N/A</v>
      </c>
      <c r="I39" s="10" t="s">
        <v>217</v>
      </c>
      <c r="J39" s="10" t="s">
        <v>1743</v>
      </c>
      <c r="K39" s="9" t="str">
        <f t="shared" si="0"/>
        <v>N/A</v>
      </c>
    </row>
    <row r="40" spans="1:11" x14ac:dyDescent="0.2">
      <c r="A40" s="2" t="s">
        <v>666</v>
      </c>
      <c r="B40" s="96" t="s">
        <v>217</v>
      </c>
      <c r="C40" s="80" t="s">
        <v>217</v>
      </c>
      <c r="D40" s="9" t="str">
        <f t="shared" si="4"/>
        <v>N/A</v>
      </c>
      <c r="E40" s="80" t="s">
        <v>1743</v>
      </c>
      <c r="F40" s="9" t="str">
        <f t="shared" si="4"/>
        <v>N/A</v>
      </c>
      <c r="G40" s="80" t="s">
        <v>1743</v>
      </c>
      <c r="H40" s="9" t="str">
        <f t="shared" si="5"/>
        <v>N/A</v>
      </c>
      <c r="I40" s="10" t="s">
        <v>217</v>
      </c>
      <c r="J40" s="10" t="s">
        <v>1743</v>
      </c>
      <c r="K40" s="9" t="str">
        <f t="shared" si="0"/>
        <v>N/A</v>
      </c>
    </row>
    <row r="41" spans="1:11" x14ac:dyDescent="0.2">
      <c r="A41" s="2" t="s">
        <v>667</v>
      </c>
      <c r="B41" s="96" t="s">
        <v>217</v>
      </c>
      <c r="C41" s="80" t="s">
        <v>217</v>
      </c>
      <c r="D41" s="9" t="str">
        <f t="shared" si="4"/>
        <v>N/A</v>
      </c>
      <c r="E41" s="80" t="s">
        <v>1743</v>
      </c>
      <c r="F41" s="9" t="str">
        <f t="shared" si="4"/>
        <v>N/A</v>
      </c>
      <c r="G41" s="80" t="s">
        <v>1743</v>
      </c>
      <c r="H41" s="9" t="str">
        <f t="shared" si="5"/>
        <v>N/A</v>
      </c>
      <c r="I41" s="10" t="s">
        <v>217</v>
      </c>
      <c r="J41" s="10" t="s">
        <v>1743</v>
      </c>
      <c r="K41" s="9" t="str">
        <f t="shared" si="0"/>
        <v>N/A</v>
      </c>
    </row>
    <row r="42" spans="1:11" x14ac:dyDescent="0.2">
      <c r="A42" s="2" t="s">
        <v>668</v>
      </c>
      <c r="B42" s="96" t="s">
        <v>217</v>
      </c>
      <c r="C42" s="80" t="s">
        <v>217</v>
      </c>
      <c r="D42" s="9" t="str">
        <f t="shared" si="4"/>
        <v>N/A</v>
      </c>
      <c r="E42" s="80" t="s">
        <v>1743</v>
      </c>
      <c r="F42" s="9" t="str">
        <f t="shared" si="4"/>
        <v>N/A</v>
      </c>
      <c r="G42" s="80" t="s">
        <v>1743</v>
      </c>
      <c r="H42" s="9" t="str">
        <f t="shared" si="5"/>
        <v>N/A</v>
      </c>
      <c r="I42" s="10" t="s">
        <v>217</v>
      </c>
      <c r="J42" s="10" t="s">
        <v>1743</v>
      </c>
      <c r="K42" s="9" t="str">
        <f t="shared" si="0"/>
        <v>N/A</v>
      </c>
    </row>
    <row r="43" spans="1:11" x14ac:dyDescent="0.2">
      <c r="A43" s="2" t="s">
        <v>669</v>
      </c>
      <c r="B43" s="96" t="s">
        <v>217</v>
      </c>
      <c r="C43" s="80" t="s">
        <v>217</v>
      </c>
      <c r="D43" s="9" t="str">
        <f t="shared" si="4"/>
        <v>N/A</v>
      </c>
      <c r="E43" s="80" t="s">
        <v>1743</v>
      </c>
      <c r="F43" s="9" t="str">
        <f t="shared" si="4"/>
        <v>N/A</v>
      </c>
      <c r="G43" s="80" t="s">
        <v>1743</v>
      </c>
      <c r="H43" s="9" t="str">
        <f t="shared" si="5"/>
        <v>N/A</v>
      </c>
      <c r="I43" s="10" t="s">
        <v>217</v>
      </c>
      <c r="J43" s="10" t="s">
        <v>1743</v>
      </c>
      <c r="K43" s="9" t="str">
        <f t="shared" si="0"/>
        <v>N/A</v>
      </c>
    </row>
    <row r="44" spans="1:11" x14ac:dyDescent="0.2">
      <c r="A44" s="2" t="s">
        <v>670</v>
      </c>
      <c r="B44" s="96" t="s">
        <v>217</v>
      </c>
      <c r="C44" s="80" t="s">
        <v>217</v>
      </c>
      <c r="D44" s="9" t="str">
        <f t="shared" si="4"/>
        <v>N/A</v>
      </c>
      <c r="E44" s="80" t="s">
        <v>1743</v>
      </c>
      <c r="F44" s="9" t="str">
        <f t="shared" si="4"/>
        <v>N/A</v>
      </c>
      <c r="G44" s="80" t="s">
        <v>1743</v>
      </c>
      <c r="H44" s="9" t="str">
        <f t="shared" si="5"/>
        <v>N/A</v>
      </c>
      <c r="I44" s="10" t="s">
        <v>217</v>
      </c>
      <c r="J44" s="10" t="s">
        <v>1743</v>
      </c>
      <c r="K44" s="9" t="str">
        <f t="shared" si="0"/>
        <v>N/A</v>
      </c>
    </row>
    <row r="45" spans="1:11" x14ac:dyDescent="0.2">
      <c r="A45" s="2" t="s">
        <v>671</v>
      </c>
      <c r="B45" s="96" t="s">
        <v>217</v>
      </c>
      <c r="C45" s="80" t="s">
        <v>217</v>
      </c>
      <c r="D45" s="9" t="str">
        <f t="shared" si="4"/>
        <v>N/A</v>
      </c>
      <c r="E45" s="80" t="s">
        <v>1743</v>
      </c>
      <c r="F45" s="9" t="str">
        <f t="shared" si="4"/>
        <v>N/A</v>
      </c>
      <c r="G45" s="80" t="s">
        <v>1743</v>
      </c>
      <c r="H45" s="9" t="str">
        <f t="shared" si="5"/>
        <v>N/A</v>
      </c>
      <c r="I45" s="10" t="s">
        <v>217</v>
      </c>
      <c r="J45" s="10" t="s">
        <v>1743</v>
      </c>
      <c r="K45" s="9" t="str">
        <f t="shared" si="0"/>
        <v>N/A</v>
      </c>
    </row>
    <row r="46" spans="1:11" x14ac:dyDescent="0.2">
      <c r="A46" s="2" t="s">
        <v>354</v>
      </c>
      <c r="B46" s="96" t="s">
        <v>217</v>
      </c>
      <c r="C46" s="79" t="s">
        <v>217</v>
      </c>
      <c r="D46" s="9" t="str">
        <f t="shared" si="4"/>
        <v>N/A</v>
      </c>
      <c r="E46" s="79">
        <v>0</v>
      </c>
      <c r="F46" s="9" t="str">
        <f t="shared" si="4"/>
        <v>N/A</v>
      </c>
      <c r="G46" s="79">
        <v>0</v>
      </c>
      <c r="H46" s="9" t="str">
        <f t="shared" si="5"/>
        <v>N/A</v>
      </c>
      <c r="I46" s="10" t="s">
        <v>217</v>
      </c>
      <c r="J46" s="10" t="s">
        <v>1743</v>
      </c>
      <c r="K46" s="9" t="str">
        <f t="shared" si="0"/>
        <v>N/A</v>
      </c>
    </row>
    <row r="47" spans="1:11" x14ac:dyDescent="0.2">
      <c r="A47" s="2" t="s">
        <v>672</v>
      </c>
      <c r="B47" s="96" t="s">
        <v>217</v>
      </c>
      <c r="C47" s="80" t="s">
        <v>217</v>
      </c>
      <c r="D47" s="9" t="str">
        <f t="shared" si="4"/>
        <v>N/A</v>
      </c>
      <c r="E47" s="80" t="s">
        <v>1743</v>
      </c>
      <c r="F47" s="9" t="str">
        <f t="shared" si="4"/>
        <v>N/A</v>
      </c>
      <c r="G47" s="80" t="s">
        <v>1743</v>
      </c>
      <c r="H47" s="9" t="str">
        <f t="shared" si="5"/>
        <v>N/A</v>
      </c>
      <c r="I47" s="10" t="s">
        <v>217</v>
      </c>
      <c r="J47" s="10" t="s">
        <v>1743</v>
      </c>
      <c r="K47" s="9" t="str">
        <f t="shared" si="0"/>
        <v>N/A</v>
      </c>
    </row>
    <row r="48" spans="1:11" x14ac:dyDescent="0.2">
      <c r="A48" s="2" t="s">
        <v>673</v>
      </c>
      <c r="B48" s="96" t="s">
        <v>217</v>
      </c>
      <c r="C48" s="80" t="s">
        <v>217</v>
      </c>
      <c r="D48" s="9" t="str">
        <f t="shared" si="4"/>
        <v>N/A</v>
      </c>
      <c r="E48" s="80" t="s">
        <v>1743</v>
      </c>
      <c r="F48" s="9" t="str">
        <f t="shared" si="4"/>
        <v>N/A</v>
      </c>
      <c r="G48" s="80" t="s">
        <v>1743</v>
      </c>
      <c r="H48" s="9" t="str">
        <f t="shared" si="5"/>
        <v>N/A</v>
      </c>
      <c r="I48" s="10" t="s">
        <v>217</v>
      </c>
      <c r="J48" s="10" t="s">
        <v>1743</v>
      </c>
      <c r="K48" s="9" t="str">
        <f t="shared" si="0"/>
        <v>N/A</v>
      </c>
    </row>
    <row r="49" spans="1:11" x14ac:dyDescent="0.2">
      <c r="A49" s="2" t="s">
        <v>674</v>
      </c>
      <c r="B49" s="96" t="s">
        <v>217</v>
      </c>
      <c r="C49" s="80" t="s">
        <v>217</v>
      </c>
      <c r="D49" s="9" t="str">
        <f t="shared" si="4"/>
        <v>N/A</v>
      </c>
      <c r="E49" s="80" t="s">
        <v>1743</v>
      </c>
      <c r="F49" s="9" t="str">
        <f t="shared" si="4"/>
        <v>N/A</v>
      </c>
      <c r="G49" s="80" t="s">
        <v>1743</v>
      </c>
      <c r="H49" s="9" t="str">
        <f t="shared" si="5"/>
        <v>N/A</v>
      </c>
      <c r="I49" s="10" t="s">
        <v>217</v>
      </c>
      <c r="J49" s="10" t="s">
        <v>1743</v>
      </c>
      <c r="K49" s="9" t="str">
        <f t="shared" si="0"/>
        <v>N/A</v>
      </c>
    </row>
    <row r="50" spans="1:11" x14ac:dyDescent="0.2">
      <c r="A50" s="2" t="s">
        <v>675</v>
      </c>
      <c r="B50" s="96" t="s">
        <v>217</v>
      </c>
      <c r="C50" s="80" t="s">
        <v>217</v>
      </c>
      <c r="D50" s="9" t="str">
        <f t="shared" si="4"/>
        <v>N/A</v>
      </c>
      <c r="E50" s="80" t="s">
        <v>1743</v>
      </c>
      <c r="F50" s="9" t="str">
        <f t="shared" si="4"/>
        <v>N/A</v>
      </c>
      <c r="G50" s="80" t="s">
        <v>1743</v>
      </c>
      <c r="H50" s="9" t="str">
        <f t="shared" si="5"/>
        <v>N/A</v>
      </c>
      <c r="I50" s="10" t="s">
        <v>217</v>
      </c>
      <c r="J50" s="10" t="s">
        <v>1743</v>
      </c>
      <c r="K50" s="9" t="str">
        <f t="shared" si="0"/>
        <v>N/A</v>
      </c>
    </row>
    <row r="51" spans="1:11" x14ac:dyDescent="0.2">
      <c r="A51" s="2" t="s">
        <v>355</v>
      </c>
      <c r="B51" s="34" t="s">
        <v>217</v>
      </c>
      <c r="C51" s="79">
        <v>5239678</v>
      </c>
      <c r="D51" s="34" t="s">
        <v>217</v>
      </c>
      <c r="E51" s="35">
        <v>14285317</v>
      </c>
      <c r="F51" s="34" t="s">
        <v>217</v>
      </c>
      <c r="G51" s="35">
        <v>18494900</v>
      </c>
      <c r="H51" s="34" t="s">
        <v>217</v>
      </c>
      <c r="I51" s="10">
        <v>172.6</v>
      </c>
      <c r="J51" s="10">
        <v>29.47</v>
      </c>
      <c r="K51" s="9" t="str">
        <f t="shared" si="0"/>
        <v>Yes</v>
      </c>
    </row>
    <row r="52" spans="1:11" x14ac:dyDescent="0.2">
      <c r="A52" s="2" t="s">
        <v>356</v>
      </c>
      <c r="B52" s="34" t="s">
        <v>217</v>
      </c>
      <c r="C52" s="80">
        <v>99.400821958999998</v>
      </c>
      <c r="D52" s="9" t="str">
        <f t="shared" ref="D52:D54" si="6">IF($B52="N/A","N/A",IF(C52&gt;15,"No",IF(C52&lt;-15,"No","Yes")))</f>
        <v>N/A</v>
      </c>
      <c r="E52" s="8">
        <v>99.613064238999996</v>
      </c>
      <c r="F52" s="9" t="str">
        <f t="shared" ref="F52:F54" si="7">IF($B52="N/A","N/A",IF(E52&gt;15,"No",IF(E52&lt;-15,"No","Yes")))</f>
        <v>N/A</v>
      </c>
      <c r="G52" s="8">
        <v>99.430334849000005</v>
      </c>
      <c r="H52" s="9" t="str">
        <f t="shared" ref="H52:H54" si="8">IF($B52="N/A","N/A",IF(G52&gt;15,"No",IF(G52&lt;-15,"No","Yes")))</f>
        <v>N/A</v>
      </c>
      <c r="I52" s="10">
        <v>0.2135</v>
      </c>
      <c r="J52" s="10">
        <v>-0.183</v>
      </c>
      <c r="K52" s="9" t="str">
        <f t="shared" si="0"/>
        <v>Yes</v>
      </c>
    </row>
    <row r="53" spans="1:11" x14ac:dyDescent="0.2">
      <c r="A53" s="2" t="s">
        <v>357</v>
      </c>
      <c r="B53" s="34" t="s">
        <v>217</v>
      </c>
      <c r="C53" s="80">
        <v>0</v>
      </c>
      <c r="D53" s="9" t="str">
        <f t="shared" si="6"/>
        <v>N/A</v>
      </c>
      <c r="E53" s="8">
        <v>0</v>
      </c>
      <c r="F53" s="9" t="str">
        <f t="shared" si="7"/>
        <v>N/A</v>
      </c>
      <c r="G53" s="8">
        <v>0</v>
      </c>
      <c r="H53" s="9" t="str">
        <f t="shared" si="8"/>
        <v>N/A</v>
      </c>
      <c r="I53" s="10" t="s">
        <v>1743</v>
      </c>
      <c r="J53" s="10" t="s">
        <v>1743</v>
      </c>
      <c r="K53" s="9" t="str">
        <f t="shared" si="0"/>
        <v>N/A</v>
      </c>
    </row>
    <row r="54" spans="1:11" x14ac:dyDescent="0.2">
      <c r="A54" s="2" t="s">
        <v>358</v>
      </c>
      <c r="B54" s="34" t="s">
        <v>217</v>
      </c>
      <c r="C54" s="80" t="s">
        <v>217</v>
      </c>
      <c r="D54" s="9" t="str">
        <f t="shared" si="6"/>
        <v>N/A</v>
      </c>
      <c r="E54" s="8" t="s">
        <v>217</v>
      </c>
      <c r="F54" s="9" t="str">
        <f t="shared" si="7"/>
        <v>N/A</v>
      </c>
      <c r="G54" s="8">
        <v>0.35170236119999998</v>
      </c>
      <c r="H54" s="9" t="str">
        <f t="shared" si="8"/>
        <v>N/A</v>
      </c>
      <c r="I54" s="10" t="s">
        <v>217</v>
      </c>
      <c r="J54" s="10" t="s">
        <v>217</v>
      </c>
      <c r="K54" s="9" t="str">
        <f t="shared" si="0"/>
        <v>N/A</v>
      </c>
    </row>
    <row r="55" spans="1:11" ht="12" customHeight="1" x14ac:dyDescent="0.2">
      <c r="A55" s="170" t="s">
        <v>1649</v>
      </c>
      <c r="B55" s="171"/>
      <c r="C55" s="171"/>
      <c r="D55" s="171"/>
      <c r="E55" s="171"/>
      <c r="F55" s="171"/>
      <c r="G55" s="171"/>
      <c r="H55" s="171"/>
      <c r="I55" s="171"/>
      <c r="J55" s="171"/>
      <c r="K55" s="172"/>
    </row>
    <row r="56" spans="1:11" x14ac:dyDescent="0.2">
      <c r="A56" s="167" t="s">
        <v>1647</v>
      </c>
      <c r="B56" s="168"/>
      <c r="C56" s="168"/>
      <c r="D56" s="168"/>
      <c r="E56" s="168"/>
      <c r="F56" s="168"/>
      <c r="G56" s="168"/>
      <c r="H56" s="168"/>
      <c r="I56" s="168"/>
      <c r="J56" s="168"/>
      <c r="K56" s="169"/>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ht="12.75" customHeight="1" x14ac:dyDescent="0.2">
      <c r="A2" s="164" t="s">
        <v>1600</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13305471</v>
      </c>
      <c r="D6" s="9" t="str">
        <f>IF($B6="N/A","N/A",IF(C6&gt;15,"No",IF(C6&lt;-15,"No","Yes")))</f>
        <v>N/A</v>
      </c>
      <c r="E6" s="35">
        <v>15212315</v>
      </c>
      <c r="F6" s="9" t="str">
        <f>IF($B6="N/A","N/A",IF(E6&gt;15,"No",IF(E6&lt;-15,"No","Yes")))</f>
        <v>N/A</v>
      </c>
      <c r="G6" s="35">
        <v>17271888</v>
      </c>
      <c r="H6" s="9" t="str">
        <f>IF($B6="N/A","N/A",IF(G6&gt;15,"No",IF(G6&lt;-15,"No","Yes")))</f>
        <v>N/A</v>
      </c>
      <c r="I6" s="10">
        <v>14.33</v>
      </c>
      <c r="J6" s="10">
        <v>13.54</v>
      </c>
      <c r="K6" s="9" t="str">
        <f t="shared" ref="K6:K15"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16</v>
      </c>
      <c r="B9" s="34" t="s">
        <v>217</v>
      </c>
      <c r="C9" s="80">
        <v>4.6026179799999997E-2</v>
      </c>
      <c r="D9" s="9" t="str">
        <f t="shared" ref="D9:D15" si="1">IF($B9="N/A","N/A",IF(C9&gt;15,"No",IF(C9&lt;-15,"No","Yes")))</f>
        <v>N/A</v>
      </c>
      <c r="E9" s="8">
        <v>4.5496033999999998E-2</v>
      </c>
      <c r="F9" s="9" t="str">
        <f t="shared" ref="F9:F15" si="2">IF($B9="N/A","N/A",IF(E9&gt;15,"No",IF(E9&lt;-15,"No","Yes")))</f>
        <v>N/A</v>
      </c>
      <c r="G9" s="8">
        <v>4.4424790200000001E-2</v>
      </c>
      <c r="H9" s="9" t="str">
        <f t="shared" ref="H9:H15" si="3">IF($B9="N/A","N/A",IF(G9&gt;15,"No",IF(G9&lt;-15,"No","Yes")))</f>
        <v>N/A</v>
      </c>
      <c r="I9" s="10">
        <v>-1.1499999999999999</v>
      </c>
      <c r="J9" s="10">
        <v>-2.35</v>
      </c>
      <c r="K9" s="9" t="str">
        <f t="shared" si="0"/>
        <v>Yes</v>
      </c>
    </row>
    <row r="10" spans="1:11" x14ac:dyDescent="0.2">
      <c r="A10" s="81" t="s">
        <v>36</v>
      </c>
      <c r="B10" s="34" t="s">
        <v>217</v>
      </c>
      <c r="C10" s="80">
        <v>0</v>
      </c>
      <c r="D10" s="9" t="str">
        <f t="shared" si="1"/>
        <v>N/A</v>
      </c>
      <c r="E10" s="8">
        <v>0</v>
      </c>
      <c r="F10" s="9" t="str">
        <f t="shared" si="2"/>
        <v>N/A</v>
      </c>
      <c r="G10" s="8">
        <v>0</v>
      </c>
      <c r="H10" s="9" t="str">
        <f t="shared" si="3"/>
        <v>N/A</v>
      </c>
      <c r="I10" s="10" t="s">
        <v>1743</v>
      </c>
      <c r="J10" s="10" t="s">
        <v>1743</v>
      </c>
      <c r="K10" s="9" t="str">
        <f t="shared" si="0"/>
        <v>N/A</v>
      </c>
    </row>
    <row r="11" spans="1:11" x14ac:dyDescent="0.2">
      <c r="A11" s="81" t="s">
        <v>37</v>
      </c>
      <c r="B11" s="34" t="s">
        <v>217</v>
      </c>
      <c r="C11" s="80">
        <v>0</v>
      </c>
      <c r="D11" s="9" t="str">
        <f t="shared" si="1"/>
        <v>N/A</v>
      </c>
      <c r="E11" s="8">
        <v>9.7632600000000004E-5</v>
      </c>
      <c r="F11" s="9" t="str">
        <f t="shared" si="2"/>
        <v>N/A</v>
      </c>
      <c r="G11" s="8">
        <v>0</v>
      </c>
      <c r="H11" s="9" t="str">
        <f t="shared" si="3"/>
        <v>N/A</v>
      </c>
      <c r="I11" s="10" t="s">
        <v>1743</v>
      </c>
      <c r="J11" s="10">
        <v>-100</v>
      </c>
      <c r="K11" s="9" t="str">
        <f t="shared" si="0"/>
        <v>No</v>
      </c>
    </row>
    <row r="12" spans="1:11" x14ac:dyDescent="0.2">
      <c r="A12" s="81" t="s">
        <v>38</v>
      </c>
      <c r="B12" s="34" t="s">
        <v>217</v>
      </c>
      <c r="C12" s="80">
        <v>5.4849628800000001E-2</v>
      </c>
      <c r="D12" s="9" t="str">
        <f t="shared" si="1"/>
        <v>N/A</v>
      </c>
      <c r="E12" s="8">
        <v>5.3594050800000001E-2</v>
      </c>
      <c r="F12" s="9" t="str">
        <f t="shared" si="2"/>
        <v>N/A</v>
      </c>
      <c r="G12" s="8">
        <v>5.1570286E-2</v>
      </c>
      <c r="H12" s="9" t="str">
        <f t="shared" si="3"/>
        <v>N/A</v>
      </c>
      <c r="I12" s="10">
        <v>-2.29</v>
      </c>
      <c r="J12" s="10">
        <v>-3.78</v>
      </c>
      <c r="K12" s="9" t="str">
        <f t="shared" si="0"/>
        <v>Yes</v>
      </c>
    </row>
    <row r="13" spans="1:11" x14ac:dyDescent="0.2">
      <c r="A13" s="81" t="s">
        <v>860</v>
      </c>
      <c r="B13" s="34" t="s">
        <v>217</v>
      </c>
      <c r="C13" s="80">
        <v>0</v>
      </c>
      <c r="D13" s="9" t="str">
        <f t="shared" si="1"/>
        <v>N/A</v>
      </c>
      <c r="E13" s="8">
        <v>0</v>
      </c>
      <c r="F13" s="9" t="str">
        <f t="shared" si="2"/>
        <v>N/A</v>
      </c>
      <c r="G13" s="8">
        <v>0</v>
      </c>
      <c r="H13" s="9" t="str">
        <f t="shared" si="3"/>
        <v>N/A</v>
      </c>
      <c r="I13" s="10" t="s">
        <v>1743</v>
      </c>
      <c r="J13" s="10" t="s">
        <v>1743</v>
      </c>
      <c r="K13" s="9" t="str">
        <f t="shared" si="0"/>
        <v>N/A</v>
      </c>
    </row>
    <row r="14" spans="1:11" x14ac:dyDescent="0.2">
      <c r="A14" s="81" t="s">
        <v>861</v>
      </c>
      <c r="B14" s="34" t="s">
        <v>217</v>
      </c>
      <c r="C14" s="80">
        <v>0</v>
      </c>
      <c r="D14" s="9" t="str">
        <f t="shared" si="1"/>
        <v>N/A</v>
      </c>
      <c r="E14" s="8">
        <v>2.43722E-5</v>
      </c>
      <c r="F14" s="9" t="str">
        <f t="shared" si="2"/>
        <v>N/A</v>
      </c>
      <c r="G14" s="8">
        <v>0</v>
      </c>
      <c r="H14" s="9" t="str">
        <f t="shared" si="3"/>
        <v>N/A</v>
      </c>
      <c r="I14" s="10" t="s">
        <v>1743</v>
      </c>
      <c r="J14" s="10">
        <v>-100</v>
      </c>
      <c r="K14" s="9" t="str">
        <f t="shared" si="0"/>
        <v>No</v>
      </c>
    </row>
    <row r="15" spans="1:11" x14ac:dyDescent="0.2">
      <c r="A15" s="81" t="s">
        <v>165</v>
      </c>
      <c r="B15" s="34" t="s">
        <v>217</v>
      </c>
      <c r="C15" s="80">
        <v>77.230892464999997</v>
      </c>
      <c r="D15" s="9" t="str">
        <f t="shared" si="1"/>
        <v>N/A</v>
      </c>
      <c r="E15" s="8">
        <v>73.560460719000005</v>
      </c>
      <c r="F15" s="9" t="str">
        <f t="shared" si="2"/>
        <v>N/A</v>
      </c>
      <c r="G15" s="8">
        <v>68.510512574000003</v>
      </c>
      <c r="H15" s="9" t="str">
        <f t="shared" si="3"/>
        <v>N/A</v>
      </c>
      <c r="I15" s="10">
        <v>-4.75</v>
      </c>
      <c r="J15" s="10">
        <v>-6.87</v>
      </c>
      <c r="K15" s="9" t="str">
        <f t="shared" si="0"/>
        <v>Yes</v>
      </c>
    </row>
    <row r="16" spans="1:11" x14ac:dyDescent="0.2">
      <c r="A16" s="81" t="s">
        <v>166</v>
      </c>
      <c r="B16" s="34" t="s">
        <v>250</v>
      </c>
      <c r="C16" s="80">
        <v>98.657995647000007</v>
      </c>
      <c r="D16" s="9" t="str">
        <f>IF($B16="N/A","N/A",IF(C16&gt;95,"Yes","No"))</f>
        <v>Yes</v>
      </c>
      <c r="E16" s="8">
        <v>98.654018143000002</v>
      </c>
      <c r="F16" s="9" t="str">
        <f>IF($B16="N/A","N/A",IF(E16&gt;95,"Yes","No"))</f>
        <v>Yes</v>
      </c>
      <c r="G16" s="8">
        <v>98.299085774999995</v>
      </c>
      <c r="H16" s="9" t="str">
        <f>IF($B16="N/A","N/A",IF(G16&gt;95,"Yes","No"))</f>
        <v>Yes</v>
      </c>
      <c r="I16" s="10">
        <v>-4.0000000000000001E-3</v>
      </c>
      <c r="J16" s="10">
        <v>-0.36</v>
      </c>
      <c r="K16" s="9" t="str">
        <f t="shared" ref="K16:K26" si="4">IF(J16="Div by 0", "N/A", IF(J16="N/A","N/A", IF(J16&gt;30, "No", IF(J16&lt;-30, "No", "Yes"))))</f>
        <v>Yes</v>
      </c>
    </row>
    <row r="17" spans="1:11" x14ac:dyDescent="0.2">
      <c r="A17" s="81" t="s">
        <v>862</v>
      </c>
      <c r="B17" s="59" t="s">
        <v>251</v>
      </c>
      <c r="C17" s="80">
        <v>17.275374919000001</v>
      </c>
      <c r="D17" s="9" t="str">
        <f>IF($B17="N/A","N/A",IF(C17&gt;90,"No",IF(C17&lt;50,"No","Yes")))</f>
        <v>No</v>
      </c>
      <c r="E17" s="8">
        <v>23.464383954999999</v>
      </c>
      <c r="F17" s="9" t="str">
        <f>IF($B17="N/A","N/A",IF(E17&gt;90,"No",IF(E17&lt;50,"No","Yes")))</f>
        <v>No</v>
      </c>
      <c r="G17" s="8">
        <v>29.839685158000002</v>
      </c>
      <c r="H17" s="9" t="str">
        <f>IF($B17="N/A","N/A",IF(G17&gt;90,"No",IF(G17&lt;50,"No","Yes")))</f>
        <v>No</v>
      </c>
      <c r="I17" s="10">
        <v>35.83</v>
      </c>
      <c r="J17" s="10">
        <v>27.17</v>
      </c>
      <c r="K17" s="9" t="str">
        <f t="shared" si="4"/>
        <v>Yes</v>
      </c>
    </row>
    <row r="18" spans="1:11" x14ac:dyDescent="0.2">
      <c r="A18" s="81" t="s">
        <v>863</v>
      </c>
      <c r="B18" s="59" t="s">
        <v>228</v>
      </c>
      <c r="C18" s="80">
        <v>66.124521259000005</v>
      </c>
      <c r="D18" s="9" t="str">
        <f t="shared" ref="D18:D23" si="5">IF($B18="N/A","N/A",IF(C18&gt;5,"No",IF(C18&lt;=0,"No","Yes")))</f>
        <v>No</v>
      </c>
      <c r="E18" s="8">
        <v>60.884421602000003</v>
      </c>
      <c r="F18" s="9" t="str">
        <f t="shared" ref="F18:F23" si="6">IF($B18="N/A","N/A",IF(E18&gt;5,"No",IF(E18&lt;=0,"No","Yes")))</f>
        <v>No</v>
      </c>
      <c r="G18" s="8">
        <v>55.856481932000001</v>
      </c>
      <c r="H18" s="9" t="str">
        <f t="shared" ref="H18:H23" si="7">IF($B18="N/A","N/A",IF(G18&gt;5,"No",IF(G18&lt;=0,"No","Yes")))</f>
        <v>No</v>
      </c>
      <c r="I18" s="10">
        <v>-7.92</v>
      </c>
      <c r="J18" s="10">
        <v>-8.26</v>
      </c>
      <c r="K18" s="9" t="str">
        <f t="shared" si="4"/>
        <v>Yes</v>
      </c>
    </row>
    <row r="19" spans="1:11" x14ac:dyDescent="0.2">
      <c r="A19" s="81" t="s">
        <v>864</v>
      </c>
      <c r="B19" s="59" t="s">
        <v>228</v>
      </c>
      <c r="C19" s="80">
        <v>3.9081667984999999</v>
      </c>
      <c r="D19" s="9" t="str">
        <f t="shared" si="5"/>
        <v>Yes</v>
      </c>
      <c r="E19" s="8">
        <v>3.6288099477000002</v>
      </c>
      <c r="F19" s="9" t="str">
        <f t="shared" si="6"/>
        <v>Yes</v>
      </c>
      <c r="G19" s="8">
        <v>3.1835662668000002</v>
      </c>
      <c r="H19" s="9" t="str">
        <f t="shared" si="7"/>
        <v>Yes</v>
      </c>
      <c r="I19" s="10">
        <v>-7.15</v>
      </c>
      <c r="J19" s="10">
        <v>-12.3</v>
      </c>
      <c r="K19" s="9" t="str">
        <f t="shared" si="4"/>
        <v>Yes</v>
      </c>
    </row>
    <row r="20" spans="1:11" x14ac:dyDescent="0.2">
      <c r="A20" s="81" t="s">
        <v>865</v>
      </c>
      <c r="B20" s="59" t="s">
        <v>228</v>
      </c>
      <c r="C20" s="80">
        <v>1.0622472515000001</v>
      </c>
      <c r="D20" s="9" t="str">
        <f t="shared" si="5"/>
        <v>Yes</v>
      </c>
      <c r="E20" s="8">
        <v>0.95475935119999999</v>
      </c>
      <c r="F20" s="9" t="str">
        <f t="shared" si="6"/>
        <v>Yes</v>
      </c>
      <c r="G20" s="8">
        <v>0.85100713949999995</v>
      </c>
      <c r="H20" s="9" t="str">
        <f t="shared" si="7"/>
        <v>Yes</v>
      </c>
      <c r="I20" s="10">
        <v>-10.1</v>
      </c>
      <c r="J20" s="10">
        <v>-10.9</v>
      </c>
      <c r="K20" s="9" t="str">
        <f t="shared" si="4"/>
        <v>Yes</v>
      </c>
    </row>
    <row r="21" spans="1:11" x14ac:dyDescent="0.2">
      <c r="A21" s="81" t="s">
        <v>866</v>
      </c>
      <c r="B21" s="34" t="s">
        <v>217</v>
      </c>
      <c r="C21" s="80">
        <v>0.12037905309999999</v>
      </c>
      <c r="D21" s="9" t="str">
        <f t="shared" si="5"/>
        <v>N/A</v>
      </c>
      <c r="E21" s="8">
        <v>9.1274733699999999E-2</v>
      </c>
      <c r="F21" s="9" t="str">
        <f t="shared" si="6"/>
        <v>N/A</v>
      </c>
      <c r="G21" s="8">
        <v>8.5943123299999993E-2</v>
      </c>
      <c r="H21" s="9" t="str">
        <f t="shared" si="7"/>
        <v>N/A</v>
      </c>
      <c r="I21" s="10">
        <v>-24.2</v>
      </c>
      <c r="J21" s="10">
        <v>-5.84</v>
      </c>
      <c r="K21" s="9" t="str">
        <f t="shared" si="4"/>
        <v>Yes</v>
      </c>
    </row>
    <row r="22" spans="1:11" x14ac:dyDescent="0.2">
      <c r="A22" s="78" t="s">
        <v>1729</v>
      </c>
      <c r="B22" s="34" t="s">
        <v>217</v>
      </c>
      <c r="C22" s="80">
        <v>6.3883500000000003E-4</v>
      </c>
      <c r="D22" s="9" t="str">
        <f t="shared" si="5"/>
        <v>N/A</v>
      </c>
      <c r="E22" s="8">
        <v>8.3484990000000001E-4</v>
      </c>
      <c r="F22" s="9" t="str">
        <f t="shared" si="6"/>
        <v>N/A</v>
      </c>
      <c r="G22" s="8">
        <v>0</v>
      </c>
      <c r="H22" s="9" t="str">
        <f t="shared" si="7"/>
        <v>N/A</v>
      </c>
      <c r="I22" s="10">
        <v>30.68</v>
      </c>
      <c r="J22" s="10">
        <v>-100</v>
      </c>
      <c r="K22" s="9" t="str">
        <f t="shared" si="4"/>
        <v>No</v>
      </c>
    </row>
    <row r="23" spans="1:11" x14ac:dyDescent="0.2">
      <c r="A23" s="81" t="s">
        <v>867</v>
      </c>
      <c r="B23" s="34" t="s">
        <v>217</v>
      </c>
      <c r="C23" s="80">
        <v>7.5157054E-6</v>
      </c>
      <c r="D23" s="9" t="str">
        <f t="shared" si="5"/>
        <v>N/A</v>
      </c>
      <c r="E23" s="8">
        <v>2.62945E-5</v>
      </c>
      <c r="F23" s="9" t="str">
        <f t="shared" si="6"/>
        <v>N/A</v>
      </c>
      <c r="G23" s="8">
        <v>0</v>
      </c>
      <c r="H23" s="9" t="str">
        <f t="shared" si="7"/>
        <v>N/A</v>
      </c>
      <c r="I23" s="10">
        <v>249.9</v>
      </c>
      <c r="J23" s="10">
        <v>-100</v>
      </c>
      <c r="K23" s="9" t="str">
        <f t="shared" si="4"/>
        <v>No</v>
      </c>
    </row>
    <row r="24" spans="1:11" x14ac:dyDescent="0.2">
      <c r="A24" s="81" t="s">
        <v>868</v>
      </c>
      <c r="B24" s="34" t="s">
        <v>236</v>
      </c>
      <c r="C24" s="80">
        <v>1.8643984869000001</v>
      </c>
      <c r="D24" s="9" t="str">
        <f>IF($B24="N/A","N/A",IF(C24&gt;10,"No",IF(C24&lt;1,"No","Yes")))</f>
        <v>Yes</v>
      </c>
      <c r="E24" s="8">
        <v>1.7775335312</v>
      </c>
      <c r="F24" s="9" t="str">
        <f>IF($B24="N/A","N/A",IF(E24&gt;10,"No",IF(E24&lt;1,"No","Yes")))</f>
        <v>Yes</v>
      </c>
      <c r="G24" s="8">
        <v>1.7232511002999999</v>
      </c>
      <c r="H24" s="9" t="str">
        <f>IF($B24="N/A","N/A",IF(G24&gt;10,"No",IF(G24&lt;1,"No","Yes")))</f>
        <v>Yes</v>
      </c>
      <c r="I24" s="10">
        <v>-4.66</v>
      </c>
      <c r="J24" s="10">
        <v>-3.05</v>
      </c>
      <c r="K24" s="9" t="str">
        <f t="shared" si="4"/>
        <v>Yes</v>
      </c>
    </row>
    <row r="25" spans="1:11" x14ac:dyDescent="0.2">
      <c r="A25" s="81" t="s">
        <v>869</v>
      </c>
      <c r="B25" s="84" t="s">
        <v>243</v>
      </c>
      <c r="C25" s="80">
        <v>2.9984808505</v>
      </c>
      <c r="D25" s="9" t="str">
        <f>IF($B25="N/A","N/A",IF(C25&gt;10,"No",IF(C25&lt;=0,"No","Yes")))</f>
        <v>Yes</v>
      </c>
      <c r="E25" s="8">
        <v>2.7906469198999999</v>
      </c>
      <c r="F25" s="9" t="str">
        <f>IF($B25="N/A","N/A",IF(E25&gt;10,"No",IF(E25&lt;=0,"No","Yes")))</f>
        <v>Yes</v>
      </c>
      <c r="G25" s="8">
        <v>2.5466295289000001</v>
      </c>
      <c r="H25" s="9" t="str">
        <f>IF($B25="N/A","N/A",IF(G25&gt;10,"No",IF(G25&lt;=0,"No","Yes")))</f>
        <v>Yes</v>
      </c>
      <c r="I25" s="10">
        <v>-6.93</v>
      </c>
      <c r="J25" s="10">
        <v>-8.74</v>
      </c>
      <c r="K25" s="9" t="str">
        <f t="shared" si="4"/>
        <v>Yes</v>
      </c>
    </row>
    <row r="26" spans="1:11" x14ac:dyDescent="0.2">
      <c r="A26" s="81" t="s">
        <v>870</v>
      </c>
      <c r="B26" s="59" t="s">
        <v>252</v>
      </c>
      <c r="C26" s="80">
        <v>0</v>
      </c>
      <c r="D26" s="9" t="str">
        <f>IF($B26="N/A","N/A",IF(C26&gt;=5,"No",IF(C26&lt;0,"No","Yes")))</f>
        <v>Yes</v>
      </c>
      <c r="E26" s="8">
        <v>0</v>
      </c>
      <c r="F26" s="9" t="str">
        <f>IF($B26="N/A","N/A",IF(E26&gt;=5,"No",IF(E26&lt;0,"No","Yes")))</f>
        <v>Yes</v>
      </c>
      <c r="G26" s="8">
        <v>0</v>
      </c>
      <c r="H26" s="9" t="str">
        <f>IF($B26="N/A","N/A",IF(G26&gt;=5,"No",IF(G26&lt;0,"No","Yes")))</f>
        <v>Yes</v>
      </c>
      <c r="I26" s="10" t="s">
        <v>1743</v>
      </c>
      <c r="J26" s="10" t="s">
        <v>1743</v>
      </c>
      <c r="K26" s="9" t="str">
        <f t="shared" si="4"/>
        <v>N/A</v>
      </c>
    </row>
    <row r="27" spans="1:11" x14ac:dyDescent="0.2">
      <c r="A27" s="81" t="s">
        <v>14</v>
      </c>
      <c r="B27" s="59" t="s">
        <v>253</v>
      </c>
      <c r="C27" s="80">
        <v>0.14467732859999999</v>
      </c>
      <c r="D27" s="9" t="str">
        <f>IF($B27="N/A","N/A",IF(C27&gt;15,"No",IF(C27&lt;=0,"No","Yes")))</f>
        <v>Yes</v>
      </c>
      <c r="E27" s="8">
        <v>0.16061329260000001</v>
      </c>
      <c r="F27" s="9" t="str">
        <f>IF($B27="N/A","N/A",IF(E27&gt;15,"No",IF(E27&lt;=0,"No","Yes")))</f>
        <v>Yes</v>
      </c>
      <c r="G27" s="8">
        <v>0.19985655299999999</v>
      </c>
      <c r="H27" s="9" t="str">
        <f>IF($B27="N/A","N/A",IF(G27&gt;15,"No",IF(G27&lt;=0,"No","Yes")))</f>
        <v>Yes</v>
      </c>
      <c r="I27" s="10">
        <v>11.01</v>
      </c>
      <c r="J27" s="10">
        <v>24.43</v>
      </c>
      <c r="K27" s="9" t="str">
        <f>IF(J27="Div by 0", "N/A", IF(J27="N/A","N/A", IF(J27&gt;30, "No", IF(J27&lt;-30, "No", "Yes"))))</f>
        <v>Yes</v>
      </c>
    </row>
    <row r="28" spans="1:11" x14ac:dyDescent="0.2">
      <c r="A28" s="81" t="s">
        <v>871</v>
      </c>
      <c r="B28" s="34" t="s">
        <v>217</v>
      </c>
      <c r="C28" s="83">
        <v>185.33558442</v>
      </c>
      <c r="D28" s="9" t="str">
        <f>IF($B28="N/A","N/A",IF(C28&gt;15,"No",IF(C28&lt;-15,"No","Yes")))</f>
        <v>N/A</v>
      </c>
      <c r="E28" s="36">
        <v>161.92182704000001</v>
      </c>
      <c r="F28" s="9" t="str">
        <f>IF($B28="N/A","N/A",IF(E28&gt;15,"No",IF(E28&lt;-15,"No","Yes")))</f>
        <v>N/A</v>
      </c>
      <c r="G28" s="36">
        <v>150.03053391</v>
      </c>
      <c r="H28" s="9" t="str">
        <f>IF($B28="N/A","N/A",IF(G28&gt;15,"No",IF(G28&lt;-15,"No","Yes")))</f>
        <v>N/A</v>
      </c>
      <c r="I28" s="10">
        <v>-12.6</v>
      </c>
      <c r="J28" s="10">
        <v>-7.34</v>
      </c>
      <c r="K28" s="9" t="str">
        <f>IF(J28="Div by 0", "N/A", IF(J28="N/A","N/A", IF(J28&gt;30, "No", IF(J28&lt;-30, "No", "Yes"))))</f>
        <v>Yes</v>
      </c>
    </row>
    <row r="29" spans="1:11" x14ac:dyDescent="0.2">
      <c r="A29" s="81" t="s">
        <v>377</v>
      </c>
      <c r="B29" s="34" t="s">
        <v>254</v>
      </c>
      <c r="C29" s="80">
        <v>6.2812207099000004</v>
      </c>
      <c r="D29" s="9" t="str">
        <f>IF($B29="N/A","N/A",IF(C29&gt;35,"No",IF(C29&lt;10,"No","Yes")))</f>
        <v>No</v>
      </c>
      <c r="E29" s="8">
        <v>6.0038265050000001</v>
      </c>
      <c r="F29" s="9" t="str">
        <f>IF($B29="N/A","N/A",IF(E29&gt;35,"No",IF(E29&lt;10,"No","Yes")))</f>
        <v>No</v>
      </c>
      <c r="G29" s="8">
        <v>5.2509777737999999</v>
      </c>
      <c r="H29" s="9" t="str">
        <f>IF($B29="N/A","N/A",IF(G29&gt;35,"No",IF(G29&lt;10,"No","Yes")))</f>
        <v>No</v>
      </c>
      <c r="I29" s="10">
        <v>-4.42</v>
      </c>
      <c r="J29" s="10">
        <v>-12.5</v>
      </c>
      <c r="K29" s="9" t="str">
        <f t="shared" ref="K29:K54" si="8">IF(J29="Div by 0", "N/A", IF(J29="N/A","N/A", IF(J29&gt;30, "No", IF(J29&lt;-30, "No", "Yes"))))</f>
        <v>Yes</v>
      </c>
    </row>
    <row r="30" spans="1:11" x14ac:dyDescent="0.2">
      <c r="A30" s="81" t="s">
        <v>378</v>
      </c>
      <c r="B30" s="34" t="s">
        <v>255</v>
      </c>
      <c r="C30" s="80">
        <v>0.15781478160000001</v>
      </c>
      <c r="D30" s="9" t="str">
        <f>IF($B30="N/A","N/A",IF(C30&gt;20,"No",IF(C30&lt;2,"No","Yes")))</f>
        <v>No</v>
      </c>
      <c r="E30" s="8">
        <v>6.8129078315999996</v>
      </c>
      <c r="F30" s="9" t="str">
        <f>IF($B30="N/A","N/A",IF(E30&gt;20,"No",IF(E30&lt;2,"No","Yes")))</f>
        <v>Yes</v>
      </c>
      <c r="G30" s="8">
        <v>13.842858407</v>
      </c>
      <c r="H30" s="9" t="str">
        <f>IF($B30="N/A","N/A",IF(G30&gt;20,"No",IF(G30&lt;2,"No","Yes")))</f>
        <v>Yes</v>
      </c>
      <c r="I30" s="10">
        <v>4217</v>
      </c>
      <c r="J30" s="10">
        <v>103.2</v>
      </c>
      <c r="K30" s="9" t="str">
        <f t="shared" si="8"/>
        <v>No</v>
      </c>
    </row>
    <row r="31" spans="1:11" x14ac:dyDescent="0.2">
      <c r="A31" s="81" t="s">
        <v>379</v>
      </c>
      <c r="B31" s="34" t="s">
        <v>256</v>
      </c>
      <c r="C31" s="80">
        <v>0</v>
      </c>
      <c r="D31" s="9" t="str">
        <f>IF($B31="N/A","N/A",IF(C31&gt;8,"No",IF(C31&lt;0.5,"No","Yes")))</f>
        <v>No</v>
      </c>
      <c r="E31" s="8">
        <v>0</v>
      </c>
      <c r="F31" s="9" t="str">
        <f>IF($B31="N/A","N/A",IF(E31&gt;8,"No",IF(E31&lt;0.5,"No","Yes")))</f>
        <v>No</v>
      </c>
      <c r="G31" s="8">
        <v>0</v>
      </c>
      <c r="H31" s="9" t="str">
        <f>IF($B31="N/A","N/A",IF(G31&gt;8,"No",IF(G31&lt;0.5,"No","Yes")))</f>
        <v>No</v>
      </c>
      <c r="I31" s="10" t="s">
        <v>1743</v>
      </c>
      <c r="J31" s="10" t="s">
        <v>1743</v>
      </c>
      <c r="K31" s="9" t="str">
        <f t="shared" si="8"/>
        <v>N/A</v>
      </c>
    </row>
    <row r="32" spans="1:11" x14ac:dyDescent="0.2">
      <c r="A32" s="81" t="s">
        <v>380</v>
      </c>
      <c r="B32" s="34" t="s">
        <v>257</v>
      </c>
      <c r="C32" s="80">
        <v>1.7371651105000001</v>
      </c>
      <c r="D32" s="9" t="str">
        <f>IF($B32="N/A","N/A",IF(C32&gt;25,"No",IF(C32&lt;3,"No","Yes")))</f>
        <v>No</v>
      </c>
      <c r="E32" s="8">
        <v>1.6684048416999999</v>
      </c>
      <c r="F32" s="9" t="str">
        <f>IF($B32="N/A","N/A",IF(E32&gt;25,"No",IF(E32&lt;3,"No","Yes")))</f>
        <v>No</v>
      </c>
      <c r="G32" s="8">
        <v>1.4796471583999999</v>
      </c>
      <c r="H32" s="9" t="str">
        <f>IF($B32="N/A","N/A",IF(G32&gt;25,"No",IF(G32&lt;3,"No","Yes")))</f>
        <v>No</v>
      </c>
      <c r="I32" s="10">
        <v>-3.96</v>
      </c>
      <c r="J32" s="10">
        <v>-11.3</v>
      </c>
      <c r="K32" s="9" t="str">
        <f t="shared" si="8"/>
        <v>Yes</v>
      </c>
    </row>
    <row r="33" spans="1:11" x14ac:dyDescent="0.2">
      <c r="A33" s="81" t="s">
        <v>381</v>
      </c>
      <c r="B33" s="34" t="s">
        <v>258</v>
      </c>
      <c r="C33" s="80">
        <v>0.54496379719999999</v>
      </c>
      <c r="D33" s="9" t="str">
        <f>IF($B33="N/A","N/A",IF(C33&gt;25,"No",IF(C33&lt;2,"No","Yes")))</f>
        <v>No</v>
      </c>
      <c r="E33" s="8">
        <v>0.56850650280000004</v>
      </c>
      <c r="F33" s="9" t="str">
        <f>IF($B33="N/A","N/A",IF(E33&gt;25,"No",IF(E33&lt;2,"No","Yes")))</f>
        <v>No</v>
      </c>
      <c r="G33" s="8">
        <v>0.40733821339999998</v>
      </c>
      <c r="H33" s="9" t="str">
        <f>IF($B33="N/A","N/A",IF(G33&gt;25,"No",IF(G33&lt;2,"No","Yes")))</f>
        <v>No</v>
      </c>
      <c r="I33" s="10">
        <v>4.32</v>
      </c>
      <c r="J33" s="10">
        <v>-28.3</v>
      </c>
      <c r="K33" s="9" t="str">
        <f t="shared" si="8"/>
        <v>Yes</v>
      </c>
    </row>
    <row r="34" spans="1:11" x14ac:dyDescent="0.2">
      <c r="A34" s="81" t="s">
        <v>382</v>
      </c>
      <c r="B34" s="34" t="s">
        <v>259</v>
      </c>
      <c r="C34" s="80">
        <v>14.349450687999999</v>
      </c>
      <c r="D34" s="9" t="str">
        <f>IF($B34="N/A","N/A",IF(C34&gt;25,"No",IF(C34&lt;=0,"No","Yes")))</f>
        <v>Yes</v>
      </c>
      <c r="E34" s="8">
        <v>13.466043794000001</v>
      </c>
      <c r="F34" s="9" t="str">
        <f>IF($B34="N/A","N/A",IF(E34&gt;25,"No",IF(E34&lt;=0,"No","Yes")))</f>
        <v>Yes</v>
      </c>
      <c r="G34" s="8">
        <v>12.376191879</v>
      </c>
      <c r="H34" s="9" t="str">
        <f>IF($B34="N/A","N/A",IF(G34&gt;25,"No",IF(G34&lt;=0,"No","Yes")))</f>
        <v>Yes</v>
      </c>
      <c r="I34" s="10">
        <v>-6.16</v>
      </c>
      <c r="J34" s="10">
        <v>-8.09</v>
      </c>
      <c r="K34" s="9" t="str">
        <f t="shared" si="8"/>
        <v>Yes</v>
      </c>
    </row>
    <row r="35" spans="1:11" x14ac:dyDescent="0.2">
      <c r="A35" s="81" t="s">
        <v>383</v>
      </c>
      <c r="B35" s="34" t="s">
        <v>260</v>
      </c>
      <c r="C35" s="80">
        <v>4.6722284390000004</v>
      </c>
      <c r="D35" s="9" t="str">
        <f>IF($B35="N/A","N/A",IF(C35&gt;20,"No",IF(C35&lt;4,"No","Yes")))</f>
        <v>Yes</v>
      </c>
      <c r="E35" s="8">
        <v>4.6089303304999998</v>
      </c>
      <c r="F35" s="9" t="str">
        <f>IF($B35="N/A","N/A",IF(E35&gt;20,"No",IF(E35&lt;4,"No","Yes")))</f>
        <v>Yes</v>
      </c>
      <c r="G35" s="8">
        <v>4.2747034950999998</v>
      </c>
      <c r="H35" s="9" t="str">
        <f>IF($B35="N/A","N/A",IF(G35&gt;20,"No",IF(G35&lt;4,"No","Yes")))</f>
        <v>Yes</v>
      </c>
      <c r="I35" s="10">
        <v>-1.35</v>
      </c>
      <c r="J35" s="10">
        <v>-7.25</v>
      </c>
      <c r="K35" s="9" t="str">
        <f t="shared" si="8"/>
        <v>Yes</v>
      </c>
    </row>
    <row r="36" spans="1:11" x14ac:dyDescent="0.2">
      <c r="A36" s="81" t="s">
        <v>384</v>
      </c>
      <c r="B36" s="34" t="s">
        <v>261</v>
      </c>
      <c r="C36" s="80">
        <v>0.20987607280000001</v>
      </c>
      <c r="D36" s="9" t="str">
        <f>IF($B36="N/A","N/A",IF(C36&gt;=3,"No",IF(C36&lt;0,"No","Yes")))</f>
        <v>Yes</v>
      </c>
      <c r="E36" s="8">
        <v>0</v>
      </c>
      <c r="F36" s="9" t="str">
        <f>IF($B36="N/A","N/A",IF(E36&gt;=3,"No",IF(E36&lt;0,"No","Yes")))</f>
        <v>Yes</v>
      </c>
      <c r="G36" s="8">
        <v>0</v>
      </c>
      <c r="H36" s="9" t="str">
        <f>IF($B36="N/A","N/A",IF(G36&gt;=3,"No",IF(G36&lt;0,"No","Yes")))</f>
        <v>Yes</v>
      </c>
      <c r="I36" s="10">
        <v>-100</v>
      </c>
      <c r="J36" s="10" t="s">
        <v>1743</v>
      </c>
      <c r="K36" s="9" t="str">
        <f t="shared" si="8"/>
        <v>N/A</v>
      </c>
    </row>
    <row r="37" spans="1:11" x14ac:dyDescent="0.2">
      <c r="A37" s="81" t="s">
        <v>385</v>
      </c>
      <c r="B37" s="34" t="s">
        <v>262</v>
      </c>
      <c r="C37" s="80">
        <v>6.6472806562000004</v>
      </c>
      <c r="D37" s="9" t="str">
        <f>IF($B37="N/A","N/A",IF(C37&gt;=25,"No",IF(C37&lt;0,"No","Yes")))</f>
        <v>Yes</v>
      </c>
      <c r="E37" s="8">
        <v>6.7700346725999996</v>
      </c>
      <c r="F37" s="9" t="str">
        <f>IF($B37="N/A","N/A",IF(E37&gt;=25,"No",IF(E37&lt;0,"No","Yes")))</f>
        <v>Yes</v>
      </c>
      <c r="G37" s="8">
        <v>6.8255884938999998</v>
      </c>
      <c r="H37" s="9" t="str">
        <f>IF($B37="N/A","N/A",IF(G37&gt;=25,"No",IF(G37&lt;0,"No","Yes")))</f>
        <v>Yes</v>
      </c>
      <c r="I37" s="10">
        <v>1.847</v>
      </c>
      <c r="J37" s="10">
        <v>0.8206</v>
      </c>
      <c r="K37" s="9" t="str">
        <f t="shared" si="8"/>
        <v>Yes</v>
      </c>
    </row>
    <row r="38" spans="1:11" x14ac:dyDescent="0.2">
      <c r="A38" s="81" t="s">
        <v>386</v>
      </c>
      <c r="B38" s="34" t="s">
        <v>225</v>
      </c>
      <c r="C38" s="80">
        <v>2.7149433491999999</v>
      </c>
      <c r="D38" s="9" t="str">
        <f>IF($B38="N/A","N/A",IF(C38&gt;3,"Yes","No"))</f>
        <v>No</v>
      </c>
      <c r="E38" s="8">
        <v>2.6439039686000001</v>
      </c>
      <c r="F38" s="9" t="str">
        <f>IF($B38="N/A","N/A",IF(E38&gt;3,"Yes","No"))</f>
        <v>No</v>
      </c>
      <c r="G38" s="8">
        <v>2.6488881817999999</v>
      </c>
      <c r="H38" s="9" t="str">
        <f>IF($B38="N/A","N/A",IF(G38&gt;3,"Yes","No"))</f>
        <v>No</v>
      </c>
      <c r="I38" s="10">
        <v>-2.62</v>
      </c>
      <c r="J38" s="10">
        <v>0.1885</v>
      </c>
      <c r="K38" s="9" t="str">
        <f t="shared" si="8"/>
        <v>Yes</v>
      </c>
    </row>
    <row r="39" spans="1:11" x14ac:dyDescent="0.2">
      <c r="A39" s="81" t="s">
        <v>387</v>
      </c>
      <c r="B39" s="34" t="s">
        <v>224</v>
      </c>
      <c r="C39" s="80">
        <v>0.17063657500000001</v>
      </c>
      <c r="D39" s="9" t="str">
        <f>IF($B39="N/A","N/A",IF(C39&gt;1,"Yes","No"))</f>
        <v>No</v>
      </c>
      <c r="E39" s="8">
        <v>0.21101982180000001</v>
      </c>
      <c r="F39" s="9" t="str">
        <f>IF($B39="N/A","N/A",IF(E39&gt;1,"Yes","No"))</f>
        <v>No</v>
      </c>
      <c r="G39" s="8">
        <v>0.2187137851</v>
      </c>
      <c r="H39" s="9" t="str">
        <f>IF($B39="N/A","N/A",IF(G39&gt;1,"Yes","No"))</f>
        <v>No</v>
      </c>
      <c r="I39" s="10">
        <v>23.67</v>
      </c>
      <c r="J39" s="10">
        <v>3.6459999999999999</v>
      </c>
      <c r="K39" s="9" t="str">
        <f t="shared" si="8"/>
        <v>Yes</v>
      </c>
    </row>
    <row r="40" spans="1:11" x14ac:dyDescent="0.2">
      <c r="A40" s="81" t="s">
        <v>388</v>
      </c>
      <c r="B40" s="34" t="s">
        <v>217</v>
      </c>
      <c r="C40" s="80">
        <v>1.2400913999999999E-3</v>
      </c>
      <c r="D40" s="9" t="str">
        <f>IF($B40="N/A","N/A",IF(C40&gt;15,"No",IF(C40&lt;-15,"No","Yes")))</f>
        <v>N/A</v>
      </c>
      <c r="E40" s="8">
        <v>6.7708299999999998E-4</v>
      </c>
      <c r="F40" s="9" t="str">
        <f>IF($B40="N/A","N/A",IF(E40&gt;15,"No",IF(E40&lt;-15,"No","Yes")))</f>
        <v>N/A</v>
      </c>
      <c r="G40" s="8">
        <v>1.679029E-4</v>
      </c>
      <c r="H40" s="9" t="str">
        <f>IF($B40="N/A","N/A",IF(G40&gt;15,"No",IF(G40&lt;-15,"No","Yes")))</f>
        <v>N/A</v>
      </c>
      <c r="I40" s="10">
        <v>-45.4</v>
      </c>
      <c r="J40" s="10">
        <v>-75.2</v>
      </c>
      <c r="K40" s="9" t="str">
        <f t="shared" si="8"/>
        <v>No</v>
      </c>
    </row>
    <row r="41" spans="1:11" x14ac:dyDescent="0.2">
      <c r="A41" s="81" t="s">
        <v>389</v>
      </c>
      <c r="B41" s="34" t="s">
        <v>217</v>
      </c>
      <c r="C41" s="80">
        <v>3.4993124299999998E-2</v>
      </c>
      <c r="D41" s="9" t="str">
        <f>IF($B41="N/A","N/A",IF(C41&gt;15,"No",IF(C41&lt;-15,"No","Yes")))</f>
        <v>N/A</v>
      </c>
      <c r="E41" s="8">
        <v>4.3313591700000001E-2</v>
      </c>
      <c r="F41" s="9" t="str">
        <f>IF($B41="N/A","N/A",IF(E41&gt;15,"No",IF(E41&lt;-15,"No","Yes")))</f>
        <v>N/A</v>
      </c>
      <c r="G41" s="8">
        <v>4.0852511299999998E-2</v>
      </c>
      <c r="H41" s="9" t="str">
        <f>IF($B41="N/A","N/A",IF(G41&gt;15,"No",IF(G41&lt;-15,"No","Yes")))</f>
        <v>N/A</v>
      </c>
      <c r="I41" s="10">
        <v>23.78</v>
      </c>
      <c r="J41" s="10">
        <v>-5.68</v>
      </c>
      <c r="K41" s="9" t="str">
        <f t="shared" si="8"/>
        <v>Yes</v>
      </c>
    </row>
    <row r="42" spans="1:11" x14ac:dyDescent="0.2">
      <c r="A42" s="81" t="s">
        <v>390</v>
      </c>
      <c r="B42" s="34" t="s">
        <v>263</v>
      </c>
      <c r="C42" s="80">
        <v>7.9470467448999997</v>
      </c>
      <c r="D42" s="9" t="str">
        <f>IF($B42="N/A","N/A",IF(C42&gt;0,"Yes","No"))</f>
        <v>Yes</v>
      </c>
      <c r="E42" s="8">
        <v>7.2551876555000003</v>
      </c>
      <c r="F42" s="9" t="str">
        <f>IF($B42="N/A","N/A",IF(E42&gt;0,"Yes","No"))</f>
        <v>Yes</v>
      </c>
      <c r="G42" s="8">
        <v>6.7898020181999996</v>
      </c>
      <c r="H42" s="9" t="str">
        <f>IF($B42="N/A","N/A",IF(G42&gt;0,"Yes","No"))</f>
        <v>Yes</v>
      </c>
      <c r="I42" s="10">
        <v>-8.7100000000000009</v>
      </c>
      <c r="J42" s="10">
        <v>-6.41</v>
      </c>
      <c r="K42" s="9" t="str">
        <f t="shared" si="8"/>
        <v>Yes</v>
      </c>
    </row>
    <row r="43" spans="1:11" x14ac:dyDescent="0.2">
      <c r="A43" s="81" t="s">
        <v>391</v>
      </c>
      <c r="B43" s="34" t="s">
        <v>263</v>
      </c>
      <c r="C43" s="80">
        <v>5.9832530500000002E-2</v>
      </c>
      <c r="D43" s="9" t="str">
        <f>IF($B43="N/A","N/A",IF(C43&gt;0,"Yes","No"))</f>
        <v>Yes</v>
      </c>
      <c r="E43" s="8">
        <v>5.6960429799999997E-2</v>
      </c>
      <c r="F43" s="9" t="str">
        <f>IF($B43="N/A","N/A",IF(E43&gt;0,"Yes","No"))</f>
        <v>Yes</v>
      </c>
      <c r="G43" s="8">
        <v>4.7447042299999999E-2</v>
      </c>
      <c r="H43" s="9" t="str">
        <f>IF($B43="N/A","N/A",IF(G43&gt;0,"Yes","No"))</f>
        <v>Yes</v>
      </c>
      <c r="I43" s="10">
        <v>-4.8</v>
      </c>
      <c r="J43" s="10">
        <v>-16.7</v>
      </c>
      <c r="K43" s="9" t="str">
        <f t="shared" si="8"/>
        <v>Yes</v>
      </c>
    </row>
    <row r="44" spans="1:11" x14ac:dyDescent="0.2">
      <c r="A44" s="81" t="s">
        <v>392</v>
      </c>
      <c r="B44" s="34" t="s">
        <v>263</v>
      </c>
      <c r="C44" s="80">
        <v>4.8025356999999999E-3</v>
      </c>
      <c r="D44" s="9" t="str">
        <f>IF($B44="N/A","N/A",IF(C44&gt;0,"Yes","No"))</f>
        <v>Yes</v>
      </c>
      <c r="E44" s="8">
        <v>5.2128818000000002E-3</v>
      </c>
      <c r="F44" s="9" t="str">
        <f>IF($B44="N/A","N/A",IF(E44&gt;0,"Yes","No"))</f>
        <v>Yes</v>
      </c>
      <c r="G44" s="8">
        <v>5.2628872999999996E-3</v>
      </c>
      <c r="H44" s="9" t="str">
        <f>IF($B44="N/A","N/A",IF(G44&gt;0,"Yes","No"))</f>
        <v>Yes</v>
      </c>
      <c r="I44" s="10">
        <v>8.5440000000000005</v>
      </c>
      <c r="J44" s="10">
        <v>0.95930000000000004</v>
      </c>
      <c r="K44" s="9" t="str">
        <f t="shared" si="8"/>
        <v>Yes</v>
      </c>
    </row>
    <row r="45" spans="1:11" x14ac:dyDescent="0.2">
      <c r="A45" s="81" t="s">
        <v>393</v>
      </c>
      <c r="B45" s="34" t="s">
        <v>224</v>
      </c>
      <c r="C45" s="80">
        <v>6.4105960622999998</v>
      </c>
      <c r="D45" s="9" t="str">
        <f>IF($B45="N/A","N/A",IF(C45&gt;1,"Yes","No"))</f>
        <v>Yes</v>
      </c>
      <c r="E45" s="8">
        <v>6.1856791685000001</v>
      </c>
      <c r="F45" s="9" t="str">
        <f>IF($B45="N/A","N/A",IF(E45&gt;1,"Yes","No"))</f>
        <v>Yes</v>
      </c>
      <c r="G45" s="8">
        <v>5.7301494776000004</v>
      </c>
      <c r="H45" s="9" t="str">
        <f>IF($B45="N/A","N/A",IF(G45&gt;1,"Yes","No"))</f>
        <v>Yes</v>
      </c>
      <c r="I45" s="10">
        <v>-3.51</v>
      </c>
      <c r="J45" s="10">
        <v>-7.36</v>
      </c>
      <c r="K45" s="9" t="str">
        <f t="shared" si="8"/>
        <v>Yes</v>
      </c>
    </row>
    <row r="46" spans="1:11" x14ac:dyDescent="0.2">
      <c r="A46" s="81" t="s">
        <v>394</v>
      </c>
      <c r="B46" s="34" t="s">
        <v>263</v>
      </c>
      <c r="C46" s="80">
        <v>4.5725551500000003E-2</v>
      </c>
      <c r="D46" s="9" t="str">
        <f>IF($B46="N/A","N/A",IF(C46&gt;0,"Yes","No"))</f>
        <v>Yes</v>
      </c>
      <c r="E46" s="8">
        <v>4.51147639E-2</v>
      </c>
      <c r="F46" s="9" t="str">
        <f>IF($B46="N/A","N/A",IF(E46&gt;0,"Yes","No"))</f>
        <v>Yes</v>
      </c>
      <c r="G46" s="8">
        <v>4.3087356700000003E-2</v>
      </c>
      <c r="H46" s="9" t="str">
        <f>IF($B46="N/A","N/A",IF(G46&gt;0,"Yes","No"))</f>
        <v>Yes</v>
      </c>
      <c r="I46" s="10">
        <v>-1.34</v>
      </c>
      <c r="J46" s="10">
        <v>-4.49</v>
      </c>
      <c r="K46" s="9" t="str">
        <f t="shared" si="8"/>
        <v>Yes</v>
      </c>
    </row>
    <row r="47" spans="1:11" x14ac:dyDescent="0.2">
      <c r="A47" s="81" t="s">
        <v>395</v>
      </c>
      <c r="B47" s="34" t="s">
        <v>217</v>
      </c>
      <c r="C47" s="80">
        <v>5.8690143299999997E-2</v>
      </c>
      <c r="D47" s="9" t="str">
        <f>IF($B47="N/A","N/A",IF(C47&gt;15,"No",IF(C47&lt;-15,"No","Yes")))</f>
        <v>N/A</v>
      </c>
      <c r="E47" s="8">
        <v>5.2851916399999997E-2</v>
      </c>
      <c r="F47" s="9" t="str">
        <f>IF($B47="N/A","N/A",IF(E47&gt;15,"No",IF(E47&lt;-15,"No","Yes")))</f>
        <v>N/A</v>
      </c>
      <c r="G47" s="8">
        <v>4.7944961199999997E-2</v>
      </c>
      <c r="H47" s="9" t="str">
        <f>IF($B47="N/A","N/A",IF(G47&gt;15,"No",IF(G47&lt;-15,"No","Yes")))</f>
        <v>N/A</v>
      </c>
      <c r="I47" s="10">
        <v>-9.9499999999999993</v>
      </c>
      <c r="J47" s="10">
        <v>-9.2799999999999994</v>
      </c>
      <c r="K47" s="9" t="str">
        <f t="shared" si="8"/>
        <v>Yes</v>
      </c>
    </row>
    <row r="48" spans="1:11" x14ac:dyDescent="0.2">
      <c r="A48" s="81" t="s">
        <v>396</v>
      </c>
      <c r="B48" s="34" t="s">
        <v>217</v>
      </c>
      <c r="C48" s="80">
        <v>0.16736724310000001</v>
      </c>
      <c r="D48" s="9" t="str">
        <f>IF($B48="N/A","N/A",IF(C48&gt;15,"No",IF(C48&lt;-15,"No","Yes")))</f>
        <v>N/A</v>
      </c>
      <c r="E48" s="8">
        <v>0.1888207022</v>
      </c>
      <c r="F48" s="9" t="str">
        <f>IF($B48="N/A","N/A",IF(E48&gt;15,"No",IF(E48&lt;-15,"No","Yes")))</f>
        <v>N/A</v>
      </c>
      <c r="G48" s="8">
        <v>0.1885954795</v>
      </c>
      <c r="H48" s="9" t="str">
        <f>IF($B48="N/A","N/A",IF(G48&gt;15,"No",IF(G48&lt;-15,"No","Yes")))</f>
        <v>N/A</v>
      </c>
      <c r="I48" s="10">
        <v>12.82</v>
      </c>
      <c r="J48" s="10">
        <v>-0.11899999999999999</v>
      </c>
      <c r="K48" s="9" t="str">
        <f t="shared" si="8"/>
        <v>Yes</v>
      </c>
    </row>
    <row r="49" spans="1:11" x14ac:dyDescent="0.2">
      <c r="A49" s="81" t="s">
        <v>397</v>
      </c>
      <c r="B49" s="34" t="s">
        <v>217</v>
      </c>
      <c r="C49" s="80">
        <v>1.7629364643000001</v>
      </c>
      <c r="D49" s="9" t="str">
        <f>IF($B49="N/A","N/A",IF(C49&gt;15,"No",IF(C49&lt;-15,"No","Yes")))</f>
        <v>N/A</v>
      </c>
      <c r="E49" s="8">
        <v>1.6341036850999999</v>
      </c>
      <c r="F49" s="9" t="str">
        <f>IF($B49="N/A","N/A",IF(E49&gt;15,"No",IF(E49&lt;-15,"No","Yes")))</f>
        <v>N/A</v>
      </c>
      <c r="G49" s="8">
        <v>1.4167472601</v>
      </c>
      <c r="H49" s="9" t="str">
        <f>IF($B49="N/A","N/A",IF(G49&gt;15,"No",IF(G49&lt;-15,"No","Yes")))</f>
        <v>N/A</v>
      </c>
      <c r="I49" s="10">
        <v>-7.31</v>
      </c>
      <c r="J49" s="10">
        <v>-13.3</v>
      </c>
      <c r="K49" s="9" t="str">
        <f t="shared" si="8"/>
        <v>Yes</v>
      </c>
    </row>
    <row r="50" spans="1:11" x14ac:dyDescent="0.2">
      <c r="A50" s="81" t="s">
        <v>398</v>
      </c>
      <c r="B50" s="34" t="s">
        <v>217</v>
      </c>
      <c r="C50" s="80">
        <v>0</v>
      </c>
      <c r="D50" s="9" t="str">
        <f>IF($B50="N/A","N/A",IF(C50&gt;15,"No",IF(C50&lt;-15,"No","Yes")))</f>
        <v>N/A</v>
      </c>
      <c r="E50" s="8">
        <v>0</v>
      </c>
      <c r="F50" s="9" t="str">
        <f>IF($B50="N/A","N/A",IF(E50&gt;15,"No",IF(E50&lt;-15,"No","Yes")))</f>
        <v>N/A</v>
      </c>
      <c r="G50" s="8">
        <v>0</v>
      </c>
      <c r="H50" s="9" t="str">
        <f>IF($B50="N/A","N/A",IF(G50&gt;15,"No",IF(G50&lt;-15,"No","Yes")))</f>
        <v>N/A</v>
      </c>
      <c r="I50" s="10" t="s">
        <v>1743</v>
      </c>
      <c r="J50" s="10" t="s">
        <v>1743</v>
      </c>
      <c r="K50" s="9" t="str">
        <f t="shared" si="8"/>
        <v>N/A</v>
      </c>
    </row>
    <row r="51" spans="1:11" x14ac:dyDescent="0.2">
      <c r="A51" s="81" t="s">
        <v>399</v>
      </c>
      <c r="B51" s="34" t="s">
        <v>217</v>
      </c>
      <c r="C51" s="80">
        <v>16.710464439999999</v>
      </c>
      <c r="D51" s="9" t="str">
        <f>IF($B51="N/A","N/A",IF(C51&gt;15,"No",IF(C51&lt;-15,"No","Yes")))</f>
        <v>N/A</v>
      </c>
      <c r="E51" s="8">
        <v>14.840956159999999</v>
      </c>
      <c r="F51" s="9" t="str">
        <f>IF($B51="N/A","N/A",IF(E51&gt;15,"No",IF(E51&lt;-15,"No","Yes")))</f>
        <v>N/A</v>
      </c>
      <c r="G51" s="8">
        <v>13.350845026</v>
      </c>
      <c r="H51" s="9" t="str">
        <f>IF($B51="N/A","N/A",IF(G51&gt;15,"No",IF(G51&lt;-15,"No","Yes")))</f>
        <v>N/A</v>
      </c>
      <c r="I51" s="10">
        <v>-11.2</v>
      </c>
      <c r="J51" s="10">
        <v>-10</v>
      </c>
      <c r="K51" s="9" t="str">
        <f t="shared" si="8"/>
        <v>Yes</v>
      </c>
    </row>
    <row r="52" spans="1:11" x14ac:dyDescent="0.2">
      <c r="A52" s="81" t="s">
        <v>400</v>
      </c>
      <c r="B52" s="34" t="s">
        <v>224</v>
      </c>
      <c r="C52" s="80">
        <v>10.950465414</v>
      </c>
      <c r="D52" s="9" t="str">
        <f>IF($B52="N/A","N/A",IF(C52&gt;1,"Yes","No"))</f>
        <v>Yes</v>
      </c>
      <c r="E52" s="8">
        <v>10.322584038</v>
      </c>
      <c r="F52" s="9" t="str">
        <f>IF($B52="N/A","N/A",IF(E52&gt;1,"Yes","No"))</f>
        <v>Yes</v>
      </c>
      <c r="G52" s="8">
        <v>9.6524305854999994</v>
      </c>
      <c r="H52" s="9" t="str">
        <f>IF($B52="N/A","N/A",IF(G52&gt;1,"Yes","No"))</f>
        <v>Yes</v>
      </c>
      <c r="I52" s="10">
        <v>-5.73</v>
      </c>
      <c r="J52" s="10">
        <v>-6.49</v>
      </c>
      <c r="K52" s="9" t="str">
        <f t="shared" si="8"/>
        <v>Yes</v>
      </c>
    </row>
    <row r="53" spans="1:11" x14ac:dyDescent="0.2">
      <c r="A53" s="81" t="s">
        <v>401</v>
      </c>
      <c r="B53" s="34" t="s">
        <v>263</v>
      </c>
      <c r="C53" s="80">
        <v>18.359718344000001</v>
      </c>
      <c r="D53" s="9" t="str">
        <f>IF($B53="N/A","N/A",IF(C53&gt;0,"Yes","No"))</f>
        <v>Yes</v>
      </c>
      <c r="E53" s="8">
        <v>16.614466633999999</v>
      </c>
      <c r="F53" s="9" t="str">
        <f>IF($B53="N/A","N/A",IF(E53&gt;0,"Yes","No"))</f>
        <v>Yes</v>
      </c>
      <c r="G53" s="8">
        <v>15.361053754</v>
      </c>
      <c r="H53" s="9" t="str">
        <f>IF($B53="N/A","N/A",IF(G53&gt;0,"Yes","No"))</f>
        <v>Yes</v>
      </c>
      <c r="I53" s="10">
        <v>-9.51</v>
      </c>
      <c r="J53" s="10">
        <v>-7.54</v>
      </c>
      <c r="K53" s="9" t="str">
        <f t="shared" si="8"/>
        <v>Yes</v>
      </c>
    </row>
    <row r="54" spans="1:11" x14ac:dyDescent="0.2">
      <c r="A54" s="81" t="s">
        <v>402</v>
      </c>
      <c r="B54" s="34" t="s">
        <v>264</v>
      </c>
      <c r="C54" s="80">
        <v>5.4113079999999997E-4</v>
      </c>
      <c r="D54" s="9" t="str">
        <f>IF($B54="N/A","N/A",IF(C54&gt;=1,"No",IF(C54&lt;0,"No","Yes")))</f>
        <v>Yes</v>
      </c>
      <c r="E54" s="8">
        <v>4.9302160000000005E-4</v>
      </c>
      <c r="F54" s="9" t="str">
        <f>IF($B54="N/A","N/A",IF(E54&gt;=1,"No",IF(E54&lt;0,"No","Yes")))</f>
        <v>Yes</v>
      </c>
      <c r="G54" s="8">
        <v>7.0635010000000005E-4</v>
      </c>
      <c r="H54" s="9" t="str">
        <f>IF($B54="N/A","N/A",IF(G54&gt;=1,"No",IF(G54&lt;0,"No","Yes")))</f>
        <v>Yes</v>
      </c>
      <c r="I54" s="10">
        <v>-8.89</v>
      </c>
      <c r="J54" s="10">
        <v>43.27</v>
      </c>
      <c r="K54" s="9" t="str">
        <f t="shared" si="8"/>
        <v>No</v>
      </c>
    </row>
    <row r="55" spans="1:11" x14ac:dyDescent="0.2">
      <c r="A55" s="81" t="s">
        <v>872</v>
      </c>
      <c r="B55" s="34" t="s">
        <v>217</v>
      </c>
      <c r="C55" s="83">
        <v>119.38440878999999</v>
      </c>
      <c r="D55" s="9" t="str">
        <f>IF($B55="N/A","N/A",IF(C55&gt;15,"No",IF(C55&lt;-15,"No","Yes")))</f>
        <v>N/A</v>
      </c>
      <c r="E55" s="36">
        <v>115.61422801000001</v>
      </c>
      <c r="F55" s="9" t="str">
        <f>IF($B55="N/A","N/A",IF(E55&gt;15,"No",IF(E55&lt;-15,"No","Yes")))</f>
        <v>N/A</v>
      </c>
      <c r="G55" s="36">
        <v>110.81398385999999</v>
      </c>
      <c r="H55" s="9" t="str">
        <f>IF($B55="N/A","N/A",IF(G55&gt;15,"No",IF(G55&lt;-15,"No","Yes")))</f>
        <v>N/A</v>
      </c>
      <c r="I55" s="10">
        <v>-3.16</v>
      </c>
      <c r="J55" s="10">
        <v>-4.1500000000000004</v>
      </c>
      <c r="K55" s="9" t="str">
        <f t="shared" ref="K55:K74" si="9">IF(J55="Div by 0", "N/A", IF(J55="N/A","N/A", IF(J55&gt;30, "No", IF(J55&lt;-30, "No", "Yes"))))</f>
        <v>Yes</v>
      </c>
    </row>
    <row r="56" spans="1:11" x14ac:dyDescent="0.2">
      <c r="A56" s="81" t="s">
        <v>873</v>
      </c>
      <c r="B56" s="34" t="s">
        <v>265</v>
      </c>
      <c r="C56" s="83">
        <v>89.241895264999997</v>
      </c>
      <c r="D56" s="9" t="str">
        <f>IF($B56="N/A","N/A",IF(C56&gt;90,"No",IF(C56&lt;20,"No","Yes")))</f>
        <v>Yes</v>
      </c>
      <c r="E56" s="36">
        <v>83.119494678999999</v>
      </c>
      <c r="F56" s="9" t="str">
        <f>IF($B56="N/A","N/A",IF(E56&gt;90,"No",IF(E56&lt;20,"No","Yes")))</f>
        <v>Yes</v>
      </c>
      <c r="G56" s="36">
        <v>81.385242512000005</v>
      </c>
      <c r="H56" s="9" t="str">
        <f>IF($B56="N/A","N/A",IF(G56&gt;90,"No",IF(G56&lt;20,"No","Yes")))</f>
        <v>Yes</v>
      </c>
      <c r="I56" s="10">
        <v>-6.86</v>
      </c>
      <c r="J56" s="10">
        <v>-2.09</v>
      </c>
      <c r="K56" s="9" t="str">
        <f t="shared" si="9"/>
        <v>Yes</v>
      </c>
    </row>
    <row r="57" spans="1:11" x14ac:dyDescent="0.2">
      <c r="A57" s="81" t="s">
        <v>874</v>
      </c>
      <c r="B57" s="34" t="s">
        <v>266</v>
      </c>
      <c r="C57" s="83">
        <v>44.806410133999997</v>
      </c>
      <c r="D57" s="9" t="str">
        <f>IF($B57="N/A","N/A",IF(C57&gt;60,"No",IF(C57&lt;10,"No","Yes")))</f>
        <v>Yes</v>
      </c>
      <c r="E57" s="36">
        <v>53.542583421000003</v>
      </c>
      <c r="F57" s="9" t="str">
        <f>IF($B57="N/A","N/A",IF(E57&gt;60,"No",IF(E57&lt;10,"No","Yes")))</f>
        <v>Yes</v>
      </c>
      <c r="G57" s="36">
        <v>54.420442231000003</v>
      </c>
      <c r="H57" s="9" t="str">
        <f>IF($B57="N/A","N/A",IF(G57&gt;60,"No",IF(G57&lt;10,"No","Yes")))</f>
        <v>Yes</v>
      </c>
      <c r="I57" s="10">
        <v>19.5</v>
      </c>
      <c r="J57" s="10">
        <v>1.64</v>
      </c>
      <c r="K57" s="9" t="str">
        <f t="shared" si="9"/>
        <v>Yes</v>
      </c>
    </row>
    <row r="58" spans="1:11" ht="25.5" x14ac:dyDescent="0.2">
      <c r="A58" s="81" t="s">
        <v>875</v>
      </c>
      <c r="B58" s="34" t="s">
        <v>267</v>
      </c>
      <c r="C58" s="83" t="s">
        <v>1743</v>
      </c>
      <c r="D58" s="9" t="str">
        <f>IF($B58="N/A","N/A",IF(C58&gt;100,"No",IF(C58&lt;10,"No","Yes")))</f>
        <v>No</v>
      </c>
      <c r="E58" s="36" t="s">
        <v>1743</v>
      </c>
      <c r="F58" s="9" t="str">
        <f>IF($B58="N/A","N/A",IF(E58&gt;100,"No",IF(E58&lt;10,"No","Yes")))</f>
        <v>No</v>
      </c>
      <c r="G58" s="36" t="s">
        <v>1743</v>
      </c>
      <c r="H58" s="9" t="str">
        <f>IF($B58="N/A","N/A",IF(G58&gt;100,"No",IF(G58&lt;10,"No","Yes")))</f>
        <v>No</v>
      </c>
      <c r="I58" s="10" t="s">
        <v>1743</v>
      </c>
      <c r="J58" s="10" t="s">
        <v>1743</v>
      </c>
      <c r="K58" s="9" t="str">
        <f t="shared" si="9"/>
        <v>N/A</v>
      </c>
    </row>
    <row r="59" spans="1:11" x14ac:dyDescent="0.2">
      <c r="A59" s="81" t="s">
        <v>876</v>
      </c>
      <c r="B59" s="34" t="s">
        <v>268</v>
      </c>
      <c r="C59" s="83">
        <v>429.31803510999998</v>
      </c>
      <c r="D59" s="9" t="str">
        <f>IF($B59="N/A","N/A",IF(C59&gt;100,"No",IF(C59&lt;20,"No","Yes")))</f>
        <v>No</v>
      </c>
      <c r="E59" s="36">
        <v>414.54751914000002</v>
      </c>
      <c r="F59" s="9" t="str">
        <f>IF($B59="N/A","N/A",IF(E59&gt;100,"No",IF(E59&lt;20,"No","Yes")))</f>
        <v>No</v>
      </c>
      <c r="G59" s="36">
        <v>428.83974989000001</v>
      </c>
      <c r="H59" s="9" t="str">
        <f>IF($B59="N/A","N/A",IF(G59&gt;100,"No",IF(G59&lt;20,"No","Yes")))</f>
        <v>No</v>
      </c>
      <c r="I59" s="10">
        <v>-3.44</v>
      </c>
      <c r="J59" s="10">
        <v>3.448</v>
      </c>
      <c r="K59" s="9" t="str">
        <f t="shared" si="9"/>
        <v>Yes</v>
      </c>
    </row>
    <row r="60" spans="1:11" x14ac:dyDescent="0.2">
      <c r="A60" s="81" t="s">
        <v>877</v>
      </c>
      <c r="B60" s="34" t="s">
        <v>268</v>
      </c>
      <c r="C60" s="83">
        <v>167.91996965999999</v>
      </c>
      <c r="D60" s="9" t="str">
        <f>IF($B60="N/A","N/A",IF(C60&gt;100,"No",IF(C60&lt;20,"No","Yes")))</f>
        <v>No</v>
      </c>
      <c r="E60" s="36">
        <v>166.04802100000001</v>
      </c>
      <c r="F60" s="9" t="str">
        <f>IF($B60="N/A","N/A",IF(E60&gt;100,"No",IF(E60&lt;20,"No","Yes")))</f>
        <v>No</v>
      </c>
      <c r="G60" s="36">
        <v>176.86136024000001</v>
      </c>
      <c r="H60" s="9" t="str">
        <f>IF($B60="N/A","N/A",IF(G60&gt;100,"No",IF(G60&lt;20,"No","Yes")))</f>
        <v>No</v>
      </c>
      <c r="I60" s="10">
        <v>-1.1100000000000001</v>
      </c>
      <c r="J60" s="10">
        <v>6.5119999999999996</v>
      </c>
      <c r="K60" s="9" t="str">
        <f t="shared" si="9"/>
        <v>Yes</v>
      </c>
    </row>
    <row r="61" spans="1:11" ht="25.5" x14ac:dyDescent="0.2">
      <c r="A61" s="81" t="s">
        <v>878</v>
      </c>
      <c r="B61" s="34" t="s">
        <v>217</v>
      </c>
      <c r="C61" s="83">
        <v>98.838333345999999</v>
      </c>
      <c r="D61" s="9" t="str">
        <f>IF($B61="N/A","N/A",IF(C61&gt;15,"No",IF(C61&lt;-15,"No","Yes")))</f>
        <v>N/A</v>
      </c>
      <c r="E61" s="36">
        <v>99.679807683000007</v>
      </c>
      <c r="F61" s="9" t="str">
        <f>IF($B61="N/A","N/A",IF(E61&gt;15,"No",IF(E61&lt;-15,"No","Yes")))</f>
        <v>N/A</v>
      </c>
      <c r="G61" s="36">
        <v>97.946333788999993</v>
      </c>
      <c r="H61" s="9" t="str">
        <f>IF($B61="N/A","N/A",IF(G61&gt;15,"No",IF(G61&lt;-15,"No","Yes")))</f>
        <v>N/A</v>
      </c>
      <c r="I61" s="10">
        <v>0.85140000000000005</v>
      </c>
      <c r="J61" s="10">
        <v>-1.74</v>
      </c>
      <c r="K61" s="9" t="str">
        <f t="shared" si="9"/>
        <v>Yes</v>
      </c>
    </row>
    <row r="62" spans="1:11" x14ac:dyDescent="0.2">
      <c r="A62" s="81" t="s">
        <v>879</v>
      </c>
      <c r="B62" s="34" t="s">
        <v>269</v>
      </c>
      <c r="C62" s="83">
        <v>79.981777879000006</v>
      </c>
      <c r="D62" s="9" t="str">
        <f>IF($B62="N/A","N/A",IF(C62&gt;60,"No",IF(C62&lt;10,"No","Yes")))</f>
        <v>No</v>
      </c>
      <c r="E62" s="36">
        <v>72.664532002000001</v>
      </c>
      <c r="F62" s="9" t="str">
        <f>IF($B62="N/A","N/A",IF(E62&gt;60,"No",IF(E62&lt;10,"No","Yes")))</f>
        <v>No</v>
      </c>
      <c r="G62" s="36">
        <v>70.857922423999995</v>
      </c>
      <c r="H62" s="9" t="str">
        <f>IF($B62="N/A","N/A",IF(G62&gt;60,"No",IF(G62&lt;10,"No","Yes")))</f>
        <v>No</v>
      </c>
      <c r="I62" s="10">
        <v>-9.15</v>
      </c>
      <c r="J62" s="10">
        <v>-2.4900000000000002</v>
      </c>
      <c r="K62" s="9" t="str">
        <f t="shared" si="9"/>
        <v>Yes</v>
      </c>
    </row>
    <row r="63" spans="1:11" x14ac:dyDescent="0.2">
      <c r="A63" s="81" t="s">
        <v>880</v>
      </c>
      <c r="B63" s="34" t="s">
        <v>269</v>
      </c>
      <c r="C63" s="83">
        <v>16.47996419</v>
      </c>
      <c r="D63" s="9" t="str">
        <f>IF($B63="N/A","N/A",IF(C63&gt;60,"No",IF(C63&lt;10,"No","Yes")))</f>
        <v>Yes</v>
      </c>
      <c r="E63" s="36" t="s">
        <v>1743</v>
      </c>
      <c r="F63" s="9" t="str">
        <f>IF($B63="N/A","N/A",IF(E63&gt;60,"No",IF(E63&lt;10,"No","Yes")))</f>
        <v>No</v>
      </c>
      <c r="G63" s="36" t="s">
        <v>1743</v>
      </c>
      <c r="H63" s="9" t="str">
        <f>IF($B63="N/A","N/A",IF(G63&gt;60,"No",IF(G63&lt;10,"No","Yes")))</f>
        <v>No</v>
      </c>
      <c r="I63" s="10" t="s">
        <v>1743</v>
      </c>
      <c r="J63" s="10" t="s">
        <v>1743</v>
      </c>
      <c r="K63" s="9" t="str">
        <f t="shared" si="9"/>
        <v>N/A</v>
      </c>
    </row>
    <row r="64" spans="1:11" x14ac:dyDescent="0.2">
      <c r="A64" s="81" t="s">
        <v>881</v>
      </c>
      <c r="B64" s="34" t="s">
        <v>217</v>
      </c>
      <c r="C64" s="83">
        <v>84.551549433999995</v>
      </c>
      <c r="D64" s="9" t="str">
        <f t="shared" ref="D64:D74" si="10">IF($B64="N/A","N/A",IF(C64&gt;15,"No",IF(C64&lt;-15,"No","Yes")))</f>
        <v>N/A</v>
      </c>
      <c r="E64" s="36">
        <v>82.713394485999999</v>
      </c>
      <c r="F64" s="9" t="str">
        <f>IF($B64="N/A","N/A",IF(E64&gt;15,"No",IF(E64&lt;-15,"No","Yes")))</f>
        <v>N/A</v>
      </c>
      <c r="G64" s="36">
        <v>79.150217828999999</v>
      </c>
      <c r="H64" s="9" t="str">
        <f>IF($B64="N/A","N/A",IF(G64&gt;15,"No",IF(G64&lt;-15,"No","Yes")))</f>
        <v>N/A</v>
      </c>
      <c r="I64" s="10">
        <v>-2.17</v>
      </c>
      <c r="J64" s="10">
        <v>-4.3099999999999996</v>
      </c>
      <c r="K64" s="9" t="str">
        <f t="shared" si="9"/>
        <v>Yes</v>
      </c>
    </row>
    <row r="65" spans="1:11" ht="15.75" customHeight="1" x14ac:dyDescent="0.2">
      <c r="A65" s="81" t="s">
        <v>882</v>
      </c>
      <c r="B65" s="34" t="s">
        <v>217</v>
      </c>
      <c r="C65" s="83">
        <v>130.66217376</v>
      </c>
      <c r="D65" s="9" t="str">
        <f t="shared" si="10"/>
        <v>N/A</v>
      </c>
      <c r="E65" s="36">
        <v>137.48804448000001</v>
      </c>
      <c r="F65" s="9" t="str">
        <f t="shared" ref="F65:F73" si="11">IF($B65="N/A","N/A",IF(E65&gt;15,"No",IF(E65&lt;-15,"No","Yes")))</f>
        <v>N/A</v>
      </c>
      <c r="G65" s="36">
        <v>134.87593577000001</v>
      </c>
      <c r="H65" s="9" t="str">
        <f t="shared" ref="H65:H86" si="12">IF($B65="N/A","N/A",IF(G65&gt;15,"No",IF(G65&lt;-15,"No","Yes")))</f>
        <v>N/A</v>
      </c>
      <c r="I65" s="10">
        <v>5.2240000000000002</v>
      </c>
      <c r="J65" s="10">
        <v>-1.9</v>
      </c>
      <c r="K65" s="9" t="str">
        <f t="shared" si="9"/>
        <v>Yes</v>
      </c>
    </row>
    <row r="66" spans="1:11" ht="25.5" x14ac:dyDescent="0.2">
      <c r="A66" s="81" t="s">
        <v>883</v>
      </c>
      <c r="B66" s="34" t="s">
        <v>217</v>
      </c>
      <c r="C66" s="83">
        <v>99.240354123000003</v>
      </c>
      <c r="D66" s="9" t="str">
        <f t="shared" si="10"/>
        <v>N/A</v>
      </c>
      <c r="E66" s="36">
        <v>98.626211021000003</v>
      </c>
      <c r="F66" s="9" t="str">
        <f t="shared" si="11"/>
        <v>N/A</v>
      </c>
      <c r="G66" s="36">
        <v>98.721436890999996</v>
      </c>
      <c r="H66" s="9" t="str">
        <f t="shared" si="12"/>
        <v>N/A</v>
      </c>
      <c r="I66" s="10">
        <v>-0.61899999999999999</v>
      </c>
      <c r="J66" s="10">
        <v>9.6600000000000005E-2</v>
      </c>
      <c r="K66" s="9" t="str">
        <f t="shared" si="9"/>
        <v>Yes</v>
      </c>
    </row>
    <row r="67" spans="1:11" ht="25.5" x14ac:dyDescent="0.2">
      <c r="A67" s="81" t="s">
        <v>884</v>
      </c>
      <c r="B67" s="34" t="s">
        <v>217</v>
      </c>
      <c r="C67" s="83">
        <v>31.544736484000001</v>
      </c>
      <c r="D67" s="9" t="str">
        <f t="shared" si="10"/>
        <v>N/A</v>
      </c>
      <c r="E67" s="36">
        <v>31.962140363</v>
      </c>
      <c r="F67" s="9" t="str">
        <f t="shared" si="11"/>
        <v>N/A</v>
      </c>
      <c r="G67" s="36">
        <v>32.269613474000003</v>
      </c>
      <c r="H67" s="9" t="str">
        <f t="shared" si="12"/>
        <v>N/A</v>
      </c>
      <c r="I67" s="10">
        <v>1.323</v>
      </c>
      <c r="J67" s="10">
        <v>0.96199999999999997</v>
      </c>
      <c r="K67" s="9" t="str">
        <f t="shared" si="9"/>
        <v>Yes</v>
      </c>
    </row>
    <row r="68" spans="1:11" ht="25.5" x14ac:dyDescent="0.2">
      <c r="A68" s="81" t="s">
        <v>885</v>
      </c>
      <c r="B68" s="34" t="s">
        <v>217</v>
      </c>
      <c r="C68" s="83">
        <v>62.867730184999999</v>
      </c>
      <c r="D68" s="9" t="str">
        <f t="shared" si="10"/>
        <v>N/A</v>
      </c>
      <c r="E68" s="36">
        <v>61.147143681000003</v>
      </c>
      <c r="F68" s="9" t="str">
        <f t="shared" si="11"/>
        <v>N/A</v>
      </c>
      <c r="G68" s="36">
        <v>63.799877973999997</v>
      </c>
      <c r="H68" s="9" t="str">
        <f t="shared" si="12"/>
        <v>N/A</v>
      </c>
      <c r="I68" s="10">
        <v>-2.74</v>
      </c>
      <c r="J68" s="10">
        <v>4.3380000000000001</v>
      </c>
      <c r="K68" s="9" t="str">
        <f t="shared" si="9"/>
        <v>Yes</v>
      </c>
    </row>
    <row r="69" spans="1:11" ht="25.5" x14ac:dyDescent="0.2">
      <c r="A69" s="81" t="s">
        <v>886</v>
      </c>
      <c r="B69" s="34" t="s">
        <v>217</v>
      </c>
      <c r="C69" s="83">
        <v>232.13302034</v>
      </c>
      <c r="D69" s="9" t="str">
        <f t="shared" si="10"/>
        <v>N/A</v>
      </c>
      <c r="E69" s="36">
        <v>231.03530895</v>
      </c>
      <c r="F69" s="9" t="str">
        <f t="shared" si="11"/>
        <v>N/A</v>
      </c>
      <c r="G69" s="36">
        <v>238.74917492</v>
      </c>
      <c r="H69" s="9" t="str">
        <f t="shared" si="12"/>
        <v>N/A</v>
      </c>
      <c r="I69" s="10">
        <v>-0.47299999999999998</v>
      </c>
      <c r="J69" s="10">
        <v>3.339</v>
      </c>
      <c r="K69" s="9" t="str">
        <f t="shared" si="9"/>
        <v>Yes</v>
      </c>
    </row>
    <row r="70" spans="1:11" ht="25.5" x14ac:dyDescent="0.2">
      <c r="A70" s="81" t="s">
        <v>887</v>
      </c>
      <c r="B70" s="34" t="s">
        <v>217</v>
      </c>
      <c r="C70" s="83">
        <v>79.078309650999998</v>
      </c>
      <c r="D70" s="9" t="str">
        <f t="shared" si="10"/>
        <v>N/A</v>
      </c>
      <c r="E70" s="36">
        <v>81.383032673000002</v>
      </c>
      <c r="F70" s="9" t="str">
        <f t="shared" si="11"/>
        <v>N/A</v>
      </c>
      <c r="G70" s="36">
        <v>83.229093517999999</v>
      </c>
      <c r="H70" s="9" t="str">
        <f t="shared" si="12"/>
        <v>N/A</v>
      </c>
      <c r="I70" s="10">
        <v>2.9140000000000001</v>
      </c>
      <c r="J70" s="10">
        <v>2.2679999999999998</v>
      </c>
      <c r="K70" s="9" t="str">
        <f t="shared" si="9"/>
        <v>Yes</v>
      </c>
    </row>
    <row r="71" spans="1:11" x14ac:dyDescent="0.2">
      <c r="A71" s="81" t="s">
        <v>888</v>
      </c>
      <c r="B71" s="34" t="s">
        <v>217</v>
      </c>
      <c r="C71" s="83">
        <v>4370.9092701999998</v>
      </c>
      <c r="D71" s="9" t="str">
        <f t="shared" si="10"/>
        <v>N/A</v>
      </c>
      <c r="E71" s="36">
        <v>4543.8672592000003</v>
      </c>
      <c r="F71" s="9" t="str">
        <f t="shared" si="11"/>
        <v>N/A</v>
      </c>
      <c r="G71" s="36">
        <v>4760.2411985999997</v>
      </c>
      <c r="H71" s="9" t="str">
        <f t="shared" si="12"/>
        <v>N/A</v>
      </c>
      <c r="I71" s="10">
        <v>3.9569999999999999</v>
      </c>
      <c r="J71" s="10">
        <v>4.7619999999999996</v>
      </c>
      <c r="K71" s="9" t="str">
        <f t="shared" si="9"/>
        <v>Yes</v>
      </c>
    </row>
    <row r="72" spans="1:11" ht="25.5" x14ac:dyDescent="0.2">
      <c r="A72" s="81" t="s">
        <v>889</v>
      </c>
      <c r="B72" s="34" t="s">
        <v>217</v>
      </c>
      <c r="C72" s="83">
        <v>183.10679291</v>
      </c>
      <c r="D72" s="9" t="str">
        <f t="shared" si="10"/>
        <v>N/A</v>
      </c>
      <c r="E72" s="36">
        <v>189.22902678</v>
      </c>
      <c r="F72" s="9" t="str">
        <f t="shared" si="11"/>
        <v>N/A</v>
      </c>
      <c r="G72" s="36">
        <v>194.87572373</v>
      </c>
      <c r="H72" s="9" t="str">
        <f t="shared" si="12"/>
        <v>N/A</v>
      </c>
      <c r="I72" s="10">
        <v>3.3439999999999999</v>
      </c>
      <c r="J72" s="10">
        <v>2.984</v>
      </c>
      <c r="K72" s="9" t="str">
        <f t="shared" si="9"/>
        <v>Yes</v>
      </c>
    </row>
    <row r="73" spans="1:11" x14ac:dyDescent="0.2">
      <c r="A73" s="81" t="s">
        <v>890</v>
      </c>
      <c r="B73" s="34" t="s">
        <v>217</v>
      </c>
      <c r="C73" s="83">
        <v>154.8076974</v>
      </c>
      <c r="D73" s="9" t="str">
        <f t="shared" si="10"/>
        <v>N/A</v>
      </c>
      <c r="E73" s="36">
        <v>156.60817650999999</v>
      </c>
      <c r="F73" s="9" t="str">
        <f t="shared" si="11"/>
        <v>N/A</v>
      </c>
      <c r="G73" s="36">
        <v>158.40232922999999</v>
      </c>
      <c r="H73" s="9" t="str">
        <f t="shared" si="12"/>
        <v>N/A</v>
      </c>
      <c r="I73" s="10">
        <v>1.163</v>
      </c>
      <c r="J73" s="10">
        <v>1.1459999999999999</v>
      </c>
      <c r="K73" s="9" t="str">
        <f t="shared" si="9"/>
        <v>Yes</v>
      </c>
    </row>
    <row r="74" spans="1:11" x14ac:dyDescent="0.2">
      <c r="A74" s="81" t="s">
        <v>891</v>
      </c>
      <c r="B74" s="34" t="s">
        <v>217</v>
      </c>
      <c r="C74" s="83">
        <v>74.884157705999996</v>
      </c>
      <c r="D74" s="9" t="str">
        <f t="shared" si="10"/>
        <v>N/A</v>
      </c>
      <c r="E74" s="36">
        <v>75.633308341000003</v>
      </c>
      <c r="F74" s="9" t="str">
        <f>IF($B74="N/A","N/A",IF(E74&gt;15,"No",IF(E74&lt;-15,"No","Yes")))</f>
        <v>N/A</v>
      </c>
      <c r="G74" s="36">
        <v>74.662232431000007</v>
      </c>
      <c r="H74" s="9" t="str">
        <f t="shared" si="12"/>
        <v>N/A</v>
      </c>
      <c r="I74" s="10">
        <v>1</v>
      </c>
      <c r="J74" s="10">
        <v>-1.28</v>
      </c>
      <c r="K74" s="9" t="str">
        <f t="shared" si="9"/>
        <v>Yes</v>
      </c>
    </row>
    <row r="75" spans="1:11" x14ac:dyDescent="0.2">
      <c r="A75" s="81" t="s">
        <v>892</v>
      </c>
      <c r="B75" s="34" t="s">
        <v>217</v>
      </c>
      <c r="C75" s="80">
        <v>0.19561126400000001</v>
      </c>
      <c r="D75" s="9" t="str">
        <f t="shared" ref="D75:D80" si="13">IF($B75="N/A","N/A",IF(C75&gt;15,"No",IF(C75&lt;-15,"No","Yes")))</f>
        <v>N/A</v>
      </c>
      <c r="E75" s="8">
        <v>0.133378779</v>
      </c>
      <c r="F75" s="9" t="str">
        <f>IF($B75="N/A","N/A",IF(E75&gt;15,"No",IF(E75&lt;-15,"No","Yes")))</f>
        <v>N/A</v>
      </c>
      <c r="G75" s="8">
        <v>9.1206010599999998E-2</v>
      </c>
      <c r="H75" s="9" t="str">
        <f t="shared" si="12"/>
        <v>N/A</v>
      </c>
      <c r="I75" s="10">
        <v>-31.8</v>
      </c>
      <c r="J75" s="10">
        <v>-31.6</v>
      </c>
      <c r="K75" s="9" t="str">
        <f t="shared" ref="K75:K80" si="14">IF(J75="Div by 0", "N/A", IF(J75="N/A","N/A", IF(J75&gt;30, "No", IF(J75&lt;-30, "No", "Yes"))))</f>
        <v>No</v>
      </c>
    </row>
    <row r="76" spans="1:11" x14ac:dyDescent="0.2">
      <c r="A76" s="81" t="s">
        <v>893</v>
      </c>
      <c r="B76" s="34" t="s">
        <v>217</v>
      </c>
      <c r="C76" s="80">
        <v>0</v>
      </c>
      <c r="D76" s="9" t="str">
        <f t="shared" si="13"/>
        <v>N/A</v>
      </c>
      <c r="E76" s="8">
        <v>0</v>
      </c>
      <c r="F76" s="9" t="str">
        <f t="shared" ref="F76:F86" si="15">IF($B76="N/A","N/A",IF(E76&gt;15,"No",IF(E76&lt;-15,"No","Yes")))</f>
        <v>N/A</v>
      </c>
      <c r="G76" s="8">
        <v>0</v>
      </c>
      <c r="H76" s="9" t="str">
        <f t="shared" si="12"/>
        <v>N/A</v>
      </c>
      <c r="I76" s="10" t="s">
        <v>1743</v>
      </c>
      <c r="J76" s="10" t="s">
        <v>1743</v>
      </c>
      <c r="K76" s="9" t="str">
        <f t="shared" si="14"/>
        <v>N/A</v>
      </c>
    </row>
    <row r="77" spans="1:11" x14ac:dyDescent="0.2">
      <c r="A77" s="81" t="s">
        <v>894</v>
      </c>
      <c r="B77" s="34" t="s">
        <v>217</v>
      </c>
      <c r="C77" s="80">
        <v>0.33100669640000002</v>
      </c>
      <c r="D77" s="9" t="str">
        <f t="shared" si="13"/>
        <v>N/A</v>
      </c>
      <c r="E77" s="8">
        <v>0.36589434279999999</v>
      </c>
      <c r="F77" s="9" t="str">
        <f t="shared" si="15"/>
        <v>N/A</v>
      </c>
      <c r="G77" s="8">
        <v>0.34248137779999999</v>
      </c>
      <c r="H77" s="9" t="str">
        <f t="shared" si="12"/>
        <v>N/A</v>
      </c>
      <c r="I77" s="10">
        <v>10.54</v>
      </c>
      <c r="J77" s="10">
        <v>-6.4</v>
      </c>
      <c r="K77" s="9" t="str">
        <f t="shared" si="14"/>
        <v>Yes</v>
      </c>
    </row>
    <row r="78" spans="1:11" x14ac:dyDescent="0.2">
      <c r="A78" s="81" t="s">
        <v>895</v>
      </c>
      <c r="B78" s="34" t="s">
        <v>217</v>
      </c>
      <c r="C78" s="80">
        <v>0</v>
      </c>
      <c r="D78" s="9" t="str">
        <f t="shared" si="13"/>
        <v>N/A</v>
      </c>
      <c r="E78" s="8">
        <v>0</v>
      </c>
      <c r="F78" s="9" t="str">
        <f t="shared" si="15"/>
        <v>N/A</v>
      </c>
      <c r="G78" s="8">
        <v>0</v>
      </c>
      <c r="H78" s="9" t="str">
        <f t="shared" si="12"/>
        <v>N/A</v>
      </c>
      <c r="I78" s="10" t="s">
        <v>1743</v>
      </c>
      <c r="J78" s="10" t="s">
        <v>1743</v>
      </c>
      <c r="K78" s="9" t="str">
        <f t="shared" si="14"/>
        <v>N/A</v>
      </c>
    </row>
    <row r="79" spans="1:11" ht="25.5" x14ac:dyDescent="0.2">
      <c r="A79" s="81" t="s">
        <v>896</v>
      </c>
      <c r="B79" s="34" t="s">
        <v>217</v>
      </c>
      <c r="C79" s="80">
        <v>39.564529508</v>
      </c>
      <c r="D79" s="9" t="str">
        <f t="shared" si="13"/>
        <v>N/A</v>
      </c>
      <c r="E79" s="8">
        <v>35.811774868000001</v>
      </c>
      <c r="F79" s="9" t="str">
        <f t="shared" si="15"/>
        <v>N/A</v>
      </c>
      <c r="G79" s="8">
        <v>32.535638257999999</v>
      </c>
      <c r="H79" s="9" t="str">
        <f t="shared" si="12"/>
        <v>N/A</v>
      </c>
      <c r="I79" s="10">
        <v>-9.49</v>
      </c>
      <c r="J79" s="10">
        <v>-9.15</v>
      </c>
      <c r="K79" s="9" t="str">
        <f t="shared" si="14"/>
        <v>Yes</v>
      </c>
    </row>
    <row r="80" spans="1:11" ht="25.5" x14ac:dyDescent="0.2">
      <c r="A80" s="81" t="s">
        <v>897</v>
      </c>
      <c r="B80" s="34" t="s">
        <v>217</v>
      </c>
      <c r="C80" s="85" t="s">
        <v>217</v>
      </c>
      <c r="D80" s="9" t="str">
        <f t="shared" si="13"/>
        <v>N/A</v>
      </c>
      <c r="E80" s="85" t="s">
        <v>217</v>
      </c>
      <c r="F80" s="9" t="str">
        <f t="shared" si="15"/>
        <v>N/A</v>
      </c>
      <c r="G80" s="85">
        <v>28.904639723999999</v>
      </c>
      <c r="H80" s="9" t="str">
        <f t="shared" si="12"/>
        <v>N/A</v>
      </c>
      <c r="I80" s="10" t="s">
        <v>217</v>
      </c>
      <c r="J80" s="86" t="s">
        <v>217</v>
      </c>
      <c r="K80" s="9" t="str">
        <f t="shared" si="14"/>
        <v>N/A</v>
      </c>
    </row>
    <row r="81" spans="1:11" x14ac:dyDescent="0.2">
      <c r="A81" s="81" t="s">
        <v>898</v>
      </c>
      <c r="B81" s="34" t="s">
        <v>217</v>
      </c>
      <c r="C81" s="87">
        <v>144.21266377000001</v>
      </c>
      <c r="D81" s="9" t="str">
        <f t="shared" ref="D81:D86" si="16">IF($B81="N/A","N/A",IF(C81&gt;15,"No",IF(C81&lt;-15,"No","Yes")))</f>
        <v>N/A</v>
      </c>
      <c r="E81" s="88">
        <v>184.55648102999999</v>
      </c>
      <c r="F81" s="9" t="str">
        <f t="shared" si="15"/>
        <v>N/A</v>
      </c>
      <c r="G81" s="88">
        <v>230.87011998</v>
      </c>
      <c r="H81" s="9" t="str">
        <f>IF($B81="N/A","N/A",IF(G81&gt;15,"No",IF(G81&lt;-15,"No","Yes")))</f>
        <v>N/A</v>
      </c>
      <c r="I81" s="10">
        <v>27.98</v>
      </c>
      <c r="J81" s="10">
        <v>25.09</v>
      </c>
      <c r="K81" s="9" t="str">
        <f t="shared" ref="K81:K86" si="17">IF(J81="Div by 0", "N/A", IF(J81="N/A","N/A", IF(J81&gt;30, "No", IF(J81&lt;-30, "No", "Yes"))))</f>
        <v>Yes</v>
      </c>
    </row>
    <row r="82" spans="1:11" x14ac:dyDescent="0.2">
      <c r="A82" s="81" t="s">
        <v>899</v>
      </c>
      <c r="B82" s="34" t="s">
        <v>217</v>
      </c>
      <c r="C82" s="87" t="s">
        <v>1743</v>
      </c>
      <c r="D82" s="9" t="str">
        <f t="shared" si="16"/>
        <v>N/A</v>
      </c>
      <c r="E82" s="88" t="s">
        <v>1743</v>
      </c>
      <c r="F82" s="9" t="str">
        <f t="shared" si="15"/>
        <v>N/A</v>
      </c>
      <c r="G82" s="88" t="s">
        <v>1743</v>
      </c>
      <c r="H82" s="9" t="str">
        <f t="shared" si="12"/>
        <v>N/A</v>
      </c>
      <c r="I82" s="10" t="s">
        <v>1743</v>
      </c>
      <c r="J82" s="10" t="s">
        <v>1743</v>
      </c>
      <c r="K82" s="9" t="str">
        <f t="shared" si="17"/>
        <v>N/A</v>
      </c>
    </row>
    <row r="83" spans="1:11" x14ac:dyDescent="0.2">
      <c r="A83" s="81" t="s">
        <v>900</v>
      </c>
      <c r="B83" s="34" t="s">
        <v>217</v>
      </c>
      <c r="C83" s="87">
        <v>185.77228554999999</v>
      </c>
      <c r="D83" s="9" t="str">
        <f t="shared" si="16"/>
        <v>N/A</v>
      </c>
      <c r="E83" s="88">
        <v>178.47539570000001</v>
      </c>
      <c r="F83" s="9" t="str">
        <f t="shared" si="15"/>
        <v>N/A</v>
      </c>
      <c r="G83" s="88">
        <v>185.89153551000001</v>
      </c>
      <c r="H83" s="9" t="str">
        <f t="shared" si="12"/>
        <v>N/A</v>
      </c>
      <c r="I83" s="10">
        <v>-3.93</v>
      </c>
      <c r="J83" s="10">
        <v>4.1550000000000002</v>
      </c>
      <c r="K83" s="9" t="str">
        <f t="shared" si="17"/>
        <v>Yes</v>
      </c>
    </row>
    <row r="84" spans="1:11" x14ac:dyDescent="0.2">
      <c r="A84" s="81" t="s">
        <v>901</v>
      </c>
      <c r="B84" s="34" t="s">
        <v>217</v>
      </c>
      <c r="C84" s="87" t="s">
        <v>1743</v>
      </c>
      <c r="D84" s="9" t="str">
        <f t="shared" si="16"/>
        <v>N/A</v>
      </c>
      <c r="E84" s="88" t="s">
        <v>1743</v>
      </c>
      <c r="F84" s="9" t="str">
        <f t="shared" si="15"/>
        <v>N/A</v>
      </c>
      <c r="G84" s="88" t="s">
        <v>1743</v>
      </c>
      <c r="H84" s="9" t="str">
        <f t="shared" si="12"/>
        <v>N/A</v>
      </c>
      <c r="I84" s="10" t="s">
        <v>1743</v>
      </c>
      <c r="J84" s="10" t="s">
        <v>1743</v>
      </c>
      <c r="K84" s="9" t="str">
        <f t="shared" si="17"/>
        <v>N/A</v>
      </c>
    </row>
    <row r="85" spans="1:11" x14ac:dyDescent="0.2">
      <c r="A85" s="81" t="s">
        <v>902</v>
      </c>
      <c r="B85" s="34" t="s">
        <v>217</v>
      </c>
      <c r="C85" s="87">
        <v>121.10226514999999</v>
      </c>
      <c r="D85" s="9" t="str">
        <f t="shared" si="16"/>
        <v>N/A</v>
      </c>
      <c r="E85" s="88">
        <v>122.62954661000001</v>
      </c>
      <c r="F85" s="9" t="str">
        <f t="shared" si="15"/>
        <v>N/A</v>
      </c>
      <c r="G85" s="88">
        <v>123.00237369</v>
      </c>
      <c r="H85" s="9" t="str">
        <f t="shared" si="12"/>
        <v>N/A</v>
      </c>
      <c r="I85" s="10">
        <v>1.2609999999999999</v>
      </c>
      <c r="J85" s="10">
        <v>0.30399999999999999</v>
      </c>
      <c r="K85" s="9" t="str">
        <f t="shared" si="17"/>
        <v>Yes</v>
      </c>
    </row>
    <row r="86" spans="1:11" ht="25.5" x14ac:dyDescent="0.2">
      <c r="A86" s="81" t="s">
        <v>903</v>
      </c>
      <c r="B86" s="34" t="s">
        <v>217</v>
      </c>
      <c r="C86" s="89" t="s">
        <v>217</v>
      </c>
      <c r="D86" s="9" t="str">
        <f t="shared" si="16"/>
        <v>N/A</v>
      </c>
      <c r="E86" s="89" t="s">
        <v>217</v>
      </c>
      <c r="F86" s="9" t="str">
        <f t="shared" si="15"/>
        <v>N/A</v>
      </c>
      <c r="G86" s="89">
        <v>122.98248009</v>
      </c>
      <c r="H86" s="9" t="str">
        <f t="shared" si="12"/>
        <v>N/A</v>
      </c>
      <c r="I86" s="10" t="s">
        <v>217</v>
      </c>
      <c r="J86" s="10" t="s">
        <v>217</v>
      </c>
      <c r="K86" s="9" t="str">
        <f t="shared" si="17"/>
        <v>N/A</v>
      </c>
    </row>
    <row r="87" spans="1:11" x14ac:dyDescent="0.2">
      <c r="A87" s="81" t="s">
        <v>32</v>
      </c>
      <c r="B87" s="34" t="s">
        <v>270</v>
      </c>
      <c r="C87" s="80">
        <v>96.471571732000001</v>
      </c>
      <c r="D87" s="9" t="str">
        <f>IF($B87="N/A","N/A",IF(C87&gt;60,"Yes","No"))</f>
        <v>Yes</v>
      </c>
      <c r="E87" s="8">
        <v>90.095544301000004</v>
      </c>
      <c r="F87" s="9" t="str">
        <f>IF($B87="N/A","N/A",IF(E87&gt;60,"Yes","No"))</f>
        <v>Yes</v>
      </c>
      <c r="G87" s="8">
        <v>83.190777986000001</v>
      </c>
      <c r="H87" s="9" t="str">
        <f>IF($B87="N/A","N/A",IF(G87&gt;60,"Yes","No"))</f>
        <v>Yes</v>
      </c>
      <c r="I87" s="10">
        <v>-6.61</v>
      </c>
      <c r="J87" s="10">
        <v>-7.66</v>
      </c>
      <c r="K87" s="9" t="str">
        <f t="shared" ref="K87:K105" si="18">IF(J87="Div by 0", "N/A", IF(J87="N/A","N/A", IF(J87&gt;30, "No", IF(J87&lt;-30, "No", "Yes"))))</f>
        <v>Yes</v>
      </c>
    </row>
    <row r="88" spans="1:11" x14ac:dyDescent="0.2">
      <c r="A88" s="81" t="s">
        <v>39</v>
      </c>
      <c r="B88" s="34" t="s">
        <v>271</v>
      </c>
      <c r="C88" s="80">
        <v>99.885553197999997</v>
      </c>
      <c r="D88" s="9" t="str">
        <f>IF($B88="N/A","N/A",IF(C88&gt;100,"No",IF(C88&lt;85,"No","Yes")))</f>
        <v>Yes</v>
      </c>
      <c r="E88" s="8">
        <v>99.559830153999997</v>
      </c>
      <c r="F88" s="9" t="str">
        <f>IF($B88="N/A","N/A",IF(E88&gt;100,"No",IF(E88&lt;85,"No","Yes")))</f>
        <v>Yes</v>
      </c>
      <c r="G88" s="8">
        <v>99.985724262999994</v>
      </c>
      <c r="H88" s="9" t="str">
        <f>IF($B88="N/A","N/A",IF(G88&gt;100,"No",IF(G88&lt;85,"No","Yes")))</f>
        <v>Yes</v>
      </c>
      <c r="I88" s="10">
        <v>-0.32600000000000001</v>
      </c>
      <c r="J88" s="10">
        <v>0.42780000000000001</v>
      </c>
      <c r="K88" s="9" t="str">
        <f t="shared" si="18"/>
        <v>Yes</v>
      </c>
    </row>
    <row r="89" spans="1:11" x14ac:dyDescent="0.2">
      <c r="A89" s="81" t="s">
        <v>904</v>
      </c>
      <c r="B89" s="34" t="s">
        <v>217</v>
      </c>
      <c r="C89" s="80">
        <v>13.618124093</v>
      </c>
      <c r="D89" s="9" t="str">
        <f>IF($B89="N/A","N/A",IF(C89&gt;15,"No",IF(C89&lt;-15,"No","Yes")))</f>
        <v>N/A</v>
      </c>
      <c r="E89" s="8">
        <v>14.360994156</v>
      </c>
      <c r="F89" s="9" t="str">
        <f>IF($B89="N/A","N/A",IF(E89&gt;15,"No",IF(E89&lt;-15,"No","Yes")))</f>
        <v>N/A</v>
      </c>
      <c r="G89" s="8">
        <v>14.125700885000001</v>
      </c>
      <c r="H89" s="9" t="str">
        <f>IF($B89="N/A","N/A",IF(G89&gt;15,"No",IF(G89&lt;-15,"No","Yes")))</f>
        <v>N/A</v>
      </c>
      <c r="I89" s="10">
        <v>5.4550000000000001</v>
      </c>
      <c r="J89" s="10">
        <v>-1.64</v>
      </c>
      <c r="K89" s="9" t="str">
        <f t="shared" si="18"/>
        <v>Yes</v>
      </c>
    </row>
    <row r="90" spans="1:11" x14ac:dyDescent="0.2">
      <c r="A90" s="81" t="s">
        <v>845</v>
      </c>
      <c r="B90" s="34" t="s">
        <v>272</v>
      </c>
      <c r="C90" s="80">
        <v>7.7171021464000003</v>
      </c>
      <c r="D90" s="9" t="str">
        <f>IF($B90="N/A","N/A",IF(C90&gt;25,"No",IF(C90&lt;5,"No","Yes")))</f>
        <v>Yes</v>
      </c>
      <c r="E90" s="8">
        <v>7.4022783941999997</v>
      </c>
      <c r="F90" s="9" t="str">
        <f>IF($B90="N/A","N/A",IF(E90&gt;25,"No",IF(E90&lt;5,"No","Yes")))</f>
        <v>Yes</v>
      </c>
      <c r="G90" s="8">
        <v>6.7135127400999997</v>
      </c>
      <c r="H90" s="9" t="str">
        <f>IF($B90="N/A","N/A",IF(G90&gt;25,"No",IF(G90&lt;5,"No","Yes")))</f>
        <v>Yes</v>
      </c>
      <c r="I90" s="10">
        <v>-4.08</v>
      </c>
      <c r="J90" s="10">
        <v>-9.3000000000000007</v>
      </c>
      <c r="K90" s="9" t="str">
        <f t="shared" si="18"/>
        <v>Yes</v>
      </c>
    </row>
    <row r="91" spans="1:11" x14ac:dyDescent="0.2">
      <c r="A91" s="81" t="s">
        <v>846</v>
      </c>
      <c r="B91" s="34" t="s">
        <v>273</v>
      </c>
      <c r="C91" s="80">
        <v>67.359870838000006</v>
      </c>
      <c r="D91" s="9" t="str">
        <f>IF($B91="N/A","N/A",IF(C91&gt;70,"No",IF(C91&lt;40,"No","Yes")))</f>
        <v>Yes</v>
      </c>
      <c r="E91" s="8">
        <v>66.435705416999994</v>
      </c>
      <c r="F91" s="9" t="str">
        <f>IF($B91="N/A","N/A",IF(E91&gt;70,"No",IF(E91&lt;40,"No","Yes")))</f>
        <v>Yes</v>
      </c>
      <c r="G91" s="8">
        <v>66.486950937000003</v>
      </c>
      <c r="H91" s="9" t="str">
        <f>IF($B91="N/A","N/A",IF(G91&gt;70,"No",IF(G91&lt;40,"No","Yes")))</f>
        <v>Yes</v>
      </c>
      <c r="I91" s="10">
        <v>-1.37</v>
      </c>
      <c r="J91" s="10">
        <v>7.7100000000000002E-2</v>
      </c>
      <c r="K91" s="9" t="str">
        <f t="shared" si="18"/>
        <v>Yes</v>
      </c>
    </row>
    <row r="92" spans="1:11" x14ac:dyDescent="0.2">
      <c r="A92" s="81" t="s">
        <v>847</v>
      </c>
      <c r="B92" s="34" t="s">
        <v>274</v>
      </c>
      <c r="C92" s="80">
        <v>24.893282540000001</v>
      </c>
      <c r="D92" s="9" t="str">
        <f>IF($B92="N/A","N/A",IF(C92&gt;55,"No",IF(C92&lt;20,"No","Yes")))</f>
        <v>Yes</v>
      </c>
      <c r="E92" s="8">
        <v>26.137449620999998</v>
      </c>
      <c r="F92" s="9" t="str">
        <f>IF($B92="N/A","N/A",IF(E92&gt;55,"No",IF(E92&lt;20,"No","Yes")))</f>
        <v>Yes</v>
      </c>
      <c r="G92" s="8">
        <v>26.799536323000002</v>
      </c>
      <c r="H92" s="9" t="str">
        <f>IF($B92="N/A","N/A",IF(G92&gt;55,"No",IF(G92&lt;20,"No","Yes")))</f>
        <v>Yes</v>
      </c>
      <c r="I92" s="10">
        <v>4.9980000000000002</v>
      </c>
      <c r="J92" s="10">
        <v>2.5329999999999999</v>
      </c>
      <c r="K92" s="9" t="str">
        <f t="shared" si="18"/>
        <v>Yes</v>
      </c>
    </row>
    <row r="93" spans="1:11" x14ac:dyDescent="0.2">
      <c r="A93" s="81" t="s">
        <v>167</v>
      </c>
      <c r="B93" s="34" t="s">
        <v>250</v>
      </c>
      <c r="C93" s="80">
        <v>97.011003970000004</v>
      </c>
      <c r="D93" s="9" t="str">
        <f>IF($B93="N/A","N/A",IF(C93&gt;95,"Yes","No"))</f>
        <v>Yes</v>
      </c>
      <c r="E93" s="8">
        <v>97.203634029</v>
      </c>
      <c r="F93" s="9" t="str">
        <f>IF($B93="N/A","N/A",IF(E93&gt;95,"Yes","No"))</f>
        <v>Yes</v>
      </c>
      <c r="G93" s="8">
        <v>97.316141697999996</v>
      </c>
      <c r="H93" s="9" t="str">
        <f>IF($B93="N/A","N/A",IF(G93&gt;95,"Yes","No"))</f>
        <v>Yes</v>
      </c>
      <c r="I93" s="10">
        <v>0.1986</v>
      </c>
      <c r="J93" s="10">
        <v>0.1157</v>
      </c>
      <c r="K93" s="9" t="str">
        <f t="shared" si="18"/>
        <v>Yes</v>
      </c>
    </row>
    <row r="94" spans="1:11" x14ac:dyDescent="0.2">
      <c r="A94" s="81" t="s">
        <v>41</v>
      </c>
      <c r="B94" s="34" t="s">
        <v>217</v>
      </c>
      <c r="C94" s="80">
        <v>100</v>
      </c>
      <c r="D94" s="9" t="str">
        <f>IF($B94="N/A","N/A",IF(C94&gt;15,"No",IF(C94&lt;-15,"No","Yes")))</f>
        <v>N/A</v>
      </c>
      <c r="E94" s="8">
        <v>100</v>
      </c>
      <c r="F94" s="9" t="str">
        <f>IF($B94="N/A","N/A",IF(E94&gt;15,"No",IF(E94&lt;-15,"No","Yes")))</f>
        <v>N/A</v>
      </c>
      <c r="G94" s="8">
        <v>99.999608706999993</v>
      </c>
      <c r="H94" s="9" t="str">
        <f>IF($B94="N/A","N/A",IF(G94&gt;15,"No",IF(G94&lt;-15,"No","Yes")))</f>
        <v>N/A</v>
      </c>
      <c r="I94" s="10">
        <v>0</v>
      </c>
      <c r="J94" s="10">
        <v>0</v>
      </c>
      <c r="K94" s="9" t="str">
        <f t="shared" si="18"/>
        <v>Yes</v>
      </c>
    </row>
    <row r="95" spans="1:11" x14ac:dyDescent="0.2">
      <c r="A95" s="81" t="s">
        <v>42</v>
      </c>
      <c r="B95" s="34" t="s">
        <v>217</v>
      </c>
      <c r="C95" s="8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1" t="s">
        <v>905</v>
      </c>
      <c r="B96" s="34" t="s">
        <v>217</v>
      </c>
      <c r="C96" s="8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1" t="s">
        <v>906</v>
      </c>
      <c r="B97" s="34" t="s">
        <v>217</v>
      </c>
      <c r="C97" s="80">
        <v>99.826601550999996</v>
      </c>
      <c r="D97" s="9" t="str">
        <f>IF($B97="N/A","N/A",IF(C97&gt;15,"No",IF(C97&lt;-15,"No","Yes")))</f>
        <v>N/A</v>
      </c>
      <c r="E97" s="8">
        <v>99.813174744999998</v>
      </c>
      <c r="F97" s="9" t="str">
        <f>IF($B97="N/A","N/A",IF(E97&gt;15,"No",IF(E97&lt;-15,"No","Yes")))</f>
        <v>N/A</v>
      </c>
      <c r="G97" s="8">
        <v>99.802668635000003</v>
      </c>
      <c r="H97" s="9" t="str">
        <f>IF($B97="N/A","N/A",IF(G97&gt;15,"No",IF(G97&lt;-15,"No","Yes")))</f>
        <v>N/A</v>
      </c>
      <c r="I97" s="10">
        <v>-1.2999999999999999E-2</v>
      </c>
      <c r="J97" s="10">
        <v>-1.0999999999999999E-2</v>
      </c>
      <c r="K97" s="9" t="str">
        <f t="shared" si="18"/>
        <v>Yes</v>
      </c>
    </row>
    <row r="98" spans="1:11" x14ac:dyDescent="0.2">
      <c r="A98" s="81" t="s">
        <v>43</v>
      </c>
      <c r="B98" s="34" t="s">
        <v>227</v>
      </c>
      <c r="C98" s="80">
        <v>97.996618202999997</v>
      </c>
      <c r="D98" s="9" t="str">
        <f>IF($B98="N/A","N/A",IF(C98&gt;100,"No",IF(C98&lt;98,"No","Yes")))</f>
        <v>No</v>
      </c>
      <c r="E98" s="8">
        <v>98.083255519000005</v>
      </c>
      <c r="F98" s="9" t="str">
        <f>IF($B98="N/A","N/A",IF(E98&gt;100,"No",IF(E98&lt;98,"No","Yes")))</f>
        <v>Yes</v>
      </c>
      <c r="G98" s="8">
        <v>98.103607413000006</v>
      </c>
      <c r="H98" s="9" t="str">
        <f>IF($B98="N/A","N/A",IF(G98&gt;100,"No",IF(G98&lt;98,"No","Yes")))</f>
        <v>Yes</v>
      </c>
      <c r="I98" s="10">
        <v>8.8400000000000006E-2</v>
      </c>
      <c r="J98" s="10">
        <v>2.07E-2</v>
      </c>
      <c r="K98" s="9" t="str">
        <f t="shared" si="18"/>
        <v>Yes</v>
      </c>
    </row>
    <row r="99" spans="1:11" x14ac:dyDescent="0.2">
      <c r="A99" s="81" t="s">
        <v>44</v>
      </c>
      <c r="B99" s="34" t="s">
        <v>217</v>
      </c>
      <c r="C99" s="80">
        <v>23.893017624999999</v>
      </c>
      <c r="D99" s="9" t="str">
        <f>IF($B99="N/A","N/A",IF(C99&gt;15,"No",IF(C99&lt;-15,"No","Yes")))</f>
        <v>N/A</v>
      </c>
      <c r="E99" s="8">
        <v>22.808017597999999</v>
      </c>
      <c r="F99" s="9" t="str">
        <f>IF($B99="N/A","N/A",IF(E99&gt;15,"No",IF(E99&lt;-15,"No","Yes")))</f>
        <v>N/A</v>
      </c>
      <c r="G99" s="8">
        <v>21.536559094000001</v>
      </c>
      <c r="H99" s="9" t="str">
        <f>IF($B99="N/A","N/A",IF(G99&gt;15,"No",IF(G99&lt;-15,"No","Yes")))</f>
        <v>N/A</v>
      </c>
      <c r="I99" s="10">
        <v>-4.54</v>
      </c>
      <c r="J99" s="10">
        <v>-5.57</v>
      </c>
      <c r="K99" s="9" t="str">
        <f t="shared" si="18"/>
        <v>Yes</v>
      </c>
    </row>
    <row r="100" spans="1:11" x14ac:dyDescent="0.2">
      <c r="A100" s="81" t="s">
        <v>45</v>
      </c>
      <c r="B100" s="34" t="s">
        <v>217</v>
      </c>
      <c r="C100" s="80">
        <v>76.098104003000003</v>
      </c>
      <c r="D100" s="9" t="str">
        <f>IF($B100="N/A","N/A",IF(C100&gt;15,"No",IF(C100&lt;-15,"No","Yes")))</f>
        <v>N/A</v>
      </c>
      <c r="E100" s="8">
        <v>77.184725990999993</v>
      </c>
      <c r="F100" s="9" t="str">
        <f>IF($B100="N/A","N/A",IF(E100&gt;15,"No",IF(E100&lt;-15,"No","Yes")))</f>
        <v>N/A</v>
      </c>
      <c r="G100" s="8">
        <v>78.457866291000002</v>
      </c>
      <c r="H100" s="9" t="str">
        <f>IF($B100="N/A","N/A",IF(G100&gt;15,"No",IF(G100&lt;-15,"No","Yes")))</f>
        <v>N/A</v>
      </c>
      <c r="I100" s="10">
        <v>1.4279999999999999</v>
      </c>
      <c r="J100" s="10">
        <v>1.649</v>
      </c>
      <c r="K100" s="9" t="str">
        <f t="shared" si="18"/>
        <v>Yes</v>
      </c>
    </row>
    <row r="101" spans="1:11" x14ac:dyDescent="0.2">
      <c r="A101" s="81" t="s">
        <v>359</v>
      </c>
      <c r="B101" s="34" t="s">
        <v>217</v>
      </c>
      <c r="C101" s="80" t="s">
        <v>217</v>
      </c>
      <c r="D101" s="9" t="str">
        <f>IF($B101="N/A","N/A",IF(C101&gt;15,"No",IF(C101&lt;-15,"No","Yes")))</f>
        <v>N/A</v>
      </c>
      <c r="E101" s="8" t="s">
        <v>217</v>
      </c>
      <c r="F101" s="9" t="str">
        <f>IF($B101="N/A","N/A",IF(E101&gt;15,"No",IF(E101&lt;-15,"No","Yes")))</f>
        <v>N/A</v>
      </c>
      <c r="G101" s="8">
        <v>99.994425385</v>
      </c>
      <c r="H101" s="9" t="str">
        <f>IF($B101="N/A","N/A",IF(G101&gt;15,"No",IF(G101&lt;-15,"No","Yes")))</f>
        <v>N/A</v>
      </c>
      <c r="I101" s="10" t="s">
        <v>217</v>
      </c>
      <c r="J101" s="10" t="s">
        <v>217</v>
      </c>
      <c r="K101" s="9" t="str">
        <f t="shared" si="18"/>
        <v>N/A</v>
      </c>
    </row>
    <row r="102" spans="1:11" x14ac:dyDescent="0.2">
      <c r="A102" s="81" t="s">
        <v>46</v>
      </c>
      <c r="B102" s="34" t="s">
        <v>217</v>
      </c>
      <c r="C102" s="80">
        <v>8.8163944000000001E-3</v>
      </c>
      <c r="D102" s="9" t="str">
        <f>IF($B102="N/A","N/A",IF(C102&gt;15,"No",IF(C102&lt;-15,"No","Yes")))</f>
        <v>N/A</v>
      </c>
      <c r="E102" s="8">
        <v>7.2090725000000001E-3</v>
      </c>
      <c r="F102" s="9" t="str">
        <f>IF($B102="N/A","N/A",IF(E102&gt;15,"No",IF(E102&lt;-15,"No","Yes")))</f>
        <v>N/A</v>
      </c>
      <c r="G102" s="8">
        <v>5.5508175000000002E-3</v>
      </c>
      <c r="H102" s="9" t="str">
        <f>IF($B102="N/A","N/A",IF(G102&gt;15,"No",IF(G102&lt;-15,"No","Yes")))</f>
        <v>N/A</v>
      </c>
      <c r="I102" s="10">
        <v>-18.2</v>
      </c>
      <c r="J102" s="10">
        <v>-23</v>
      </c>
      <c r="K102" s="9" t="str">
        <f t="shared" si="18"/>
        <v>Yes</v>
      </c>
    </row>
    <row r="103" spans="1:11" x14ac:dyDescent="0.2">
      <c r="A103" s="81" t="s">
        <v>47</v>
      </c>
      <c r="B103" s="34" t="s">
        <v>217</v>
      </c>
      <c r="C103" s="80">
        <v>5.4230900000000003E-5</v>
      </c>
      <c r="D103" s="9" t="str">
        <f>IF($B103="N/A","N/A",IF(C103&gt;15,"No",IF(C103&lt;-15,"No","Yes")))</f>
        <v>N/A</v>
      </c>
      <c r="E103" s="8">
        <v>1.35255E-5</v>
      </c>
      <c r="F103" s="9" t="str">
        <f>IF($B103="N/A","N/A",IF(E103&gt;15,"No",IF(E103&lt;-15,"No","Yes")))</f>
        <v>N/A</v>
      </c>
      <c r="G103" s="8">
        <v>2.3797700000000001E-5</v>
      </c>
      <c r="H103" s="9" t="str">
        <f>IF($B103="N/A","N/A",IF(G103&gt;15,"No",IF(G103&lt;-15,"No","Yes")))</f>
        <v>N/A</v>
      </c>
      <c r="I103" s="10">
        <v>-75.099999999999994</v>
      </c>
      <c r="J103" s="10">
        <v>75.95</v>
      </c>
      <c r="K103" s="9" t="str">
        <f t="shared" si="18"/>
        <v>No</v>
      </c>
    </row>
    <row r="104" spans="1:11" x14ac:dyDescent="0.2">
      <c r="A104" s="81" t="s">
        <v>33</v>
      </c>
      <c r="B104" s="34" t="s">
        <v>227</v>
      </c>
      <c r="C104" s="8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1" t="s">
        <v>48</v>
      </c>
      <c r="B105" s="59" t="s">
        <v>227</v>
      </c>
      <c r="C105" s="80">
        <v>99.999979639000003</v>
      </c>
      <c r="D105" s="9" t="str">
        <f>IF($B105="N/A","N/A",IF(C105&gt;100,"No",IF(C105&lt;98,"No","Yes")))</f>
        <v>Yes</v>
      </c>
      <c r="E105" s="8">
        <v>99.999991238000007</v>
      </c>
      <c r="F105" s="9" t="str">
        <f>IF($B105="N/A","N/A",IF(E105&gt;100,"No",IF(E105&lt;98,"No","Yes")))</f>
        <v>Yes</v>
      </c>
      <c r="G105" s="8">
        <v>100</v>
      </c>
      <c r="H105" s="9" t="str">
        <f>IF($B105="N/A","N/A",IF(G105&gt;100,"No",IF(G105&lt;98,"No","Yes")))</f>
        <v>Yes</v>
      </c>
      <c r="I105" s="10">
        <v>0</v>
      </c>
      <c r="J105" s="10">
        <v>0</v>
      </c>
      <c r="K105" s="9" t="str">
        <f t="shared" si="18"/>
        <v>Yes</v>
      </c>
    </row>
    <row r="106" spans="1:11" x14ac:dyDescent="0.2">
      <c r="A106" s="81" t="s">
        <v>49</v>
      </c>
      <c r="B106" s="59" t="s">
        <v>217</v>
      </c>
      <c r="C106" s="80">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81" t="s">
        <v>907</v>
      </c>
      <c r="B107" s="34" t="s">
        <v>217</v>
      </c>
      <c r="C107" s="90">
        <v>38.253377125999997</v>
      </c>
      <c r="D107" s="9" t="str">
        <f t="shared" ref="D107:D130" si="19">IF($B107="N/A","N/A",IF(C107&gt;15,"No",IF(C107&lt;-15,"No","Yes")))</f>
        <v>N/A</v>
      </c>
      <c r="E107" s="9">
        <v>43.601194163999999</v>
      </c>
      <c r="F107" s="9" t="str">
        <f t="shared" ref="F107:F130" si="20">IF($B107="N/A","N/A",IF(E107&gt;15,"No",IF(E107&lt;-15,"No","Yes")))</f>
        <v>N/A</v>
      </c>
      <c r="G107" s="8">
        <v>48.107792269000001</v>
      </c>
      <c r="H107" s="9" t="str">
        <f t="shared" ref="H107:H130" si="21">IF($B107="N/A","N/A",IF(G107&gt;15,"No",IF(G107&lt;-15,"No","Yes")))</f>
        <v>N/A</v>
      </c>
      <c r="I107" s="10">
        <v>13.98</v>
      </c>
      <c r="J107" s="10">
        <v>10.34</v>
      </c>
      <c r="K107" s="9" t="str">
        <f t="shared" ref="K107:K130" si="22">IF(J107="Div by 0", "N/A", IF(J107="N/A","N/A", IF(J107&gt;30, "No", IF(J107&lt;-30, "No", "Yes"))))</f>
        <v>Yes</v>
      </c>
    </row>
    <row r="108" spans="1:11" x14ac:dyDescent="0.2">
      <c r="A108" s="81" t="s">
        <v>908</v>
      </c>
      <c r="B108" s="34" t="s">
        <v>217</v>
      </c>
      <c r="C108" s="90">
        <v>22.182115913000001</v>
      </c>
      <c r="D108" s="34" t="s">
        <v>217</v>
      </c>
      <c r="E108" s="9">
        <v>20.587083557</v>
      </c>
      <c r="F108" s="34" t="s">
        <v>217</v>
      </c>
      <c r="G108" s="8">
        <v>19.356586841999999</v>
      </c>
      <c r="H108" s="34" t="s">
        <v>217</v>
      </c>
      <c r="I108" s="10">
        <v>-7.19</v>
      </c>
      <c r="J108" s="10">
        <v>-5.98</v>
      </c>
      <c r="K108" s="9" t="str">
        <f t="shared" si="22"/>
        <v>Yes</v>
      </c>
    </row>
    <row r="109" spans="1:11" x14ac:dyDescent="0.2">
      <c r="A109" s="81" t="s">
        <v>909</v>
      </c>
      <c r="B109" s="34" t="s">
        <v>217</v>
      </c>
      <c r="C109" s="90">
        <v>7.9470241978000002</v>
      </c>
      <c r="D109" s="9" t="str">
        <f t="shared" si="19"/>
        <v>N/A</v>
      </c>
      <c r="E109" s="9">
        <v>7.2551876555000003</v>
      </c>
      <c r="F109" s="9" t="str">
        <f t="shared" si="20"/>
        <v>N/A</v>
      </c>
      <c r="G109" s="8">
        <v>6.7897904386999999</v>
      </c>
      <c r="H109" s="9" t="str">
        <f t="shared" si="21"/>
        <v>N/A</v>
      </c>
      <c r="I109" s="10">
        <v>-8.7100000000000009</v>
      </c>
      <c r="J109" s="10">
        <v>-6.41</v>
      </c>
      <c r="K109" s="9" t="str">
        <f t="shared" si="22"/>
        <v>Yes</v>
      </c>
    </row>
    <row r="110" spans="1:11" x14ac:dyDescent="0.2">
      <c r="A110" s="81" t="s">
        <v>910</v>
      </c>
      <c r="B110" s="34" t="s">
        <v>217</v>
      </c>
      <c r="C110" s="90">
        <v>1.7620947053</v>
      </c>
      <c r="D110" s="9" t="str">
        <f t="shared" si="19"/>
        <v>N/A</v>
      </c>
      <c r="E110" s="9">
        <v>1.6335909425999999</v>
      </c>
      <c r="F110" s="9" t="str">
        <f t="shared" si="20"/>
        <v>N/A</v>
      </c>
      <c r="G110" s="8">
        <v>1.4159251148000001</v>
      </c>
      <c r="H110" s="9" t="str">
        <f t="shared" si="21"/>
        <v>N/A</v>
      </c>
      <c r="I110" s="10">
        <v>-7.29</v>
      </c>
      <c r="J110" s="10">
        <v>-13.3</v>
      </c>
      <c r="K110" s="9" t="str">
        <f t="shared" si="22"/>
        <v>Yes</v>
      </c>
    </row>
    <row r="111" spans="1:11" x14ac:dyDescent="0.2">
      <c r="A111" s="81" t="s">
        <v>911</v>
      </c>
      <c r="B111" s="34" t="s">
        <v>217</v>
      </c>
      <c r="C111" s="90">
        <v>9.0054534709999992</v>
      </c>
      <c r="D111" s="9" t="str">
        <f t="shared" si="19"/>
        <v>N/A</v>
      </c>
      <c r="E111" s="9">
        <v>8.2605507445999997</v>
      </c>
      <c r="F111" s="9" t="str">
        <f t="shared" si="20"/>
        <v>N/A</v>
      </c>
      <c r="G111" s="8">
        <v>7.7076924074999997</v>
      </c>
      <c r="H111" s="9" t="str">
        <f t="shared" si="21"/>
        <v>N/A</v>
      </c>
      <c r="I111" s="10">
        <v>-8.27</v>
      </c>
      <c r="J111" s="10">
        <v>-6.69</v>
      </c>
      <c r="K111" s="9" t="str">
        <f t="shared" si="22"/>
        <v>Yes</v>
      </c>
    </row>
    <row r="112" spans="1:11" x14ac:dyDescent="0.2">
      <c r="A112" s="81" t="s">
        <v>912</v>
      </c>
      <c r="B112" s="34" t="s">
        <v>217</v>
      </c>
      <c r="C112" s="90">
        <v>0.44004455009999999</v>
      </c>
      <c r="D112" s="9" t="str">
        <f t="shared" si="19"/>
        <v>N/A</v>
      </c>
      <c r="E112" s="9">
        <v>0.40339685310000001</v>
      </c>
      <c r="F112" s="9" t="str">
        <f t="shared" si="20"/>
        <v>N/A</v>
      </c>
      <c r="G112" s="8">
        <v>0.38231489229999999</v>
      </c>
      <c r="H112" s="9" t="str">
        <f t="shared" si="21"/>
        <v>N/A</v>
      </c>
      <c r="I112" s="10">
        <v>-8.33</v>
      </c>
      <c r="J112" s="10">
        <v>-5.23</v>
      </c>
      <c r="K112" s="9" t="str">
        <f t="shared" si="22"/>
        <v>Yes</v>
      </c>
    </row>
    <row r="113" spans="1:11" x14ac:dyDescent="0.2">
      <c r="A113" s="81" t="s">
        <v>913</v>
      </c>
      <c r="B113" s="34" t="s">
        <v>217</v>
      </c>
      <c r="C113" s="90">
        <v>0.54452037060000003</v>
      </c>
      <c r="D113" s="9" t="str">
        <f t="shared" si="19"/>
        <v>N/A</v>
      </c>
      <c r="E113" s="9">
        <v>0.57910975419999999</v>
      </c>
      <c r="F113" s="9" t="str">
        <f t="shared" si="20"/>
        <v>N/A</v>
      </c>
      <c r="G113" s="8">
        <v>0.60113868270000004</v>
      </c>
      <c r="H113" s="9" t="str">
        <f t="shared" si="21"/>
        <v>N/A</v>
      </c>
      <c r="I113" s="10">
        <v>6.3520000000000003</v>
      </c>
      <c r="J113" s="10">
        <v>3.8039999999999998</v>
      </c>
      <c r="K113" s="9" t="str">
        <f t="shared" si="22"/>
        <v>Yes</v>
      </c>
    </row>
    <row r="114" spans="1:11" x14ac:dyDescent="0.2">
      <c r="A114" s="81" t="s">
        <v>914</v>
      </c>
      <c r="B114" s="34" t="s">
        <v>217</v>
      </c>
      <c r="C114" s="90">
        <v>4.4342662000000001E-3</v>
      </c>
      <c r="D114" s="9" t="str">
        <f t="shared" si="19"/>
        <v>N/A</v>
      </c>
      <c r="E114" s="9">
        <v>4.5555196999999999E-3</v>
      </c>
      <c r="F114" s="9" t="str">
        <f t="shared" si="20"/>
        <v>N/A</v>
      </c>
      <c r="G114" s="8">
        <v>4.6781219999999998E-3</v>
      </c>
      <c r="H114" s="9" t="str">
        <f t="shared" si="21"/>
        <v>N/A</v>
      </c>
      <c r="I114" s="10">
        <v>2.734</v>
      </c>
      <c r="J114" s="10">
        <v>2.6909999999999998</v>
      </c>
      <c r="K114" s="9" t="str">
        <f t="shared" si="22"/>
        <v>Yes</v>
      </c>
    </row>
    <row r="115" spans="1:11" x14ac:dyDescent="0.2">
      <c r="A115" s="81" t="s">
        <v>915</v>
      </c>
      <c r="B115" s="34" t="s">
        <v>217</v>
      </c>
      <c r="C115" s="90">
        <v>5.85774077E-2</v>
      </c>
      <c r="D115" s="9" t="str">
        <f t="shared" si="19"/>
        <v>N/A</v>
      </c>
      <c r="E115" s="9">
        <v>5.5132963E-2</v>
      </c>
      <c r="F115" s="9" t="str">
        <f t="shared" si="20"/>
        <v>N/A</v>
      </c>
      <c r="G115" s="8">
        <v>4.5935916200000003E-2</v>
      </c>
      <c r="H115" s="9" t="str">
        <f t="shared" si="21"/>
        <v>N/A</v>
      </c>
      <c r="I115" s="10">
        <v>-5.88</v>
      </c>
      <c r="J115" s="10">
        <v>-16.7</v>
      </c>
      <c r="K115" s="9" t="str">
        <f t="shared" si="22"/>
        <v>Yes</v>
      </c>
    </row>
    <row r="116" spans="1:11" x14ac:dyDescent="0.2">
      <c r="A116" s="81" t="s">
        <v>916</v>
      </c>
      <c r="B116" s="34" t="s">
        <v>217</v>
      </c>
      <c r="C116" s="90">
        <v>0.1098796127</v>
      </c>
      <c r="D116" s="9" t="str">
        <f t="shared" si="19"/>
        <v>N/A</v>
      </c>
      <c r="E116" s="9">
        <v>0.13569269370000001</v>
      </c>
      <c r="F116" s="9" t="str">
        <f t="shared" si="20"/>
        <v>N/A</v>
      </c>
      <c r="G116" s="8">
        <v>0.135578693</v>
      </c>
      <c r="H116" s="9" t="str">
        <f t="shared" si="21"/>
        <v>N/A</v>
      </c>
      <c r="I116" s="10">
        <v>23.49</v>
      </c>
      <c r="J116" s="10">
        <v>-8.4000000000000005E-2</v>
      </c>
      <c r="K116" s="9" t="str">
        <f t="shared" si="22"/>
        <v>Yes</v>
      </c>
    </row>
    <row r="117" spans="1:11" x14ac:dyDescent="0.2">
      <c r="A117" s="81" t="s">
        <v>917</v>
      </c>
      <c r="B117" s="34" t="s">
        <v>217</v>
      </c>
      <c r="C117" s="90">
        <v>4.5176905000000003E-2</v>
      </c>
      <c r="D117" s="9" t="str">
        <f t="shared" si="19"/>
        <v>N/A</v>
      </c>
      <c r="E117" s="9">
        <v>4.4621742300000003E-2</v>
      </c>
      <c r="F117" s="9" t="str">
        <f t="shared" si="20"/>
        <v>N/A</v>
      </c>
      <c r="G117" s="8">
        <v>4.2803658799999998E-2</v>
      </c>
      <c r="H117" s="9" t="str">
        <f t="shared" si="21"/>
        <v>N/A</v>
      </c>
      <c r="I117" s="10">
        <v>-1.23</v>
      </c>
      <c r="J117" s="10">
        <v>-4.07</v>
      </c>
      <c r="K117" s="9" t="str">
        <f t="shared" si="22"/>
        <v>Yes</v>
      </c>
    </row>
    <row r="118" spans="1:11" x14ac:dyDescent="0.2">
      <c r="A118" s="81" t="s">
        <v>918</v>
      </c>
      <c r="B118" s="34" t="s">
        <v>217</v>
      </c>
      <c r="C118" s="90">
        <v>2.2649104267000002</v>
      </c>
      <c r="D118" s="9" t="str">
        <f t="shared" si="19"/>
        <v>N/A</v>
      </c>
      <c r="E118" s="9">
        <v>2.2152446882999999</v>
      </c>
      <c r="F118" s="9" t="str">
        <f t="shared" si="20"/>
        <v>N/A</v>
      </c>
      <c r="G118" s="8">
        <v>2.2307289162999999</v>
      </c>
      <c r="H118" s="9" t="str">
        <f t="shared" si="21"/>
        <v>N/A</v>
      </c>
      <c r="I118" s="10">
        <v>-2.19</v>
      </c>
      <c r="J118" s="10">
        <v>0.69899999999999995</v>
      </c>
      <c r="K118" s="9" t="str">
        <f t="shared" si="22"/>
        <v>Yes</v>
      </c>
    </row>
    <row r="119" spans="1:11" x14ac:dyDescent="0.2">
      <c r="A119" s="81" t="s">
        <v>919</v>
      </c>
      <c r="B119" s="34" t="s">
        <v>217</v>
      </c>
      <c r="C119" s="90">
        <v>39.564506960999999</v>
      </c>
      <c r="D119" s="9" t="str">
        <f t="shared" si="19"/>
        <v>N/A</v>
      </c>
      <c r="E119" s="9">
        <v>35.811722279000001</v>
      </c>
      <c r="F119" s="9" t="str">
        <f t="shared" si="20"/>
        <v>N/A</v>
      </c>
      <c r="G119" s="8">
        <v>32.535620889</v>
      </c>
      <c r="H119" s="9" t="str">
        <f t="shared" si="21"/>
        <v>N/A</v>
      </c>
      <c r="I119" s="10">
        <v>-9.49</v>
      </c>
      <c r="J119" s="10">
        <v>-9.15</v>
      </c>
      <c r="K119" s="9" t="str">
        <f t="shared" si="22"/>
        <v>Yes</v>
      </c>
    </row>
    <row r="120" spans="1:11" x14ac:dyDescent="0.2">
      <c r="A120" s="81" t="s">
        <v>920</v>
      </c>
      <c r="B120" s="34" t="s">
        <v>217</v>
      </c>
      <c r="C120" s="90">
        <v>3.4113786700000003E-2</v>
      </c>
      <c r="D120" s="9" t="str">
        <f t="shared" si="19"/>
        <v>N/A</v>
      </c>
      <c r="E120" s="9">
        <v>3.0534471600000002E-2</v>
      </c>
      <c r="F120" s="9" t="str">
        <f t="shared" si="20"/>
        <v>N/A</v>
      </c>
      <c r="G120" s="8">
        <v>3.7529191900000002E-2</v>
      </c>
      <c r="H120" s="9" t="str">
        <f t="shared" si="21"/>
        <v>N/A</v>
      </c>
      <c r="I120" s="10">
        <v>-10.5</v>
      </c>
      <c r="J120" s="10">
        <v>22.91</v>
      </c>
      <c r="K120" s="9" t="str">
        <f t="shared" si="22"/>
        <v>Yes</v>
      </c>
    </row>
    <row r="121" spans="1:11" x14ac:dyDescent="0.2">
      <c r="A121" s="81" t="s">
        <v>921</v>
      </c>
      <c r="B121" s="34" t="s">
        <v>217</v>
      </c>
      <c r="C121" s="90">
        <v>0</v>
      </c>
      <c r="D121" s="9" t="str">
        <f t="shared" si="19"/>
        <v>N/A</v>
      </c>
      <c r="E121" s="9">
        <v>0</v>
      </c>
      <c r="F121" s="9" t="str">
        <f t="shared" si="20"/>
        <v>N/A</v>
      </c>
      <c r="G121" s="8">
        <v>0</v>
      </c>
      <c r="H121" s="9" t="str">
        <f t="shared" si="21"/>
        <v>N/A</v>
      </c>
      <c r="I121" s="10" t="s">
        <v>1743</v>
      </c>
      <c r="J121" s="10" t="s">
        <v>1743</v>
      </c>
      <c r="K121" s="9" t="str">
        <f t="shared" si="22"/>
        <v>N/A</v>
      </c>
    </row>
    <row r="122" spans="1:11" x14ac:dyDescent="0.2">
      <c r="A122" s="81" t="s">
        <v>922</v>
      </c>
      <c r="B122" s="34" t="s">
        <v>217</v>
      </c>
      <c r="C122" s="90">
        <v>0</v>
      </c>
      <c r="D122" s="9" t="str">
        <f t="shared" si="19"/>
        <v>N/A</v>
      </c>
      <c r="E122" s="9">
        <v>0</v>
      </c>
      <c r="F122" s="9" t="str">
        <f t="shared" si="20"/>
        <v>N/A</v>
      </c>
      <c r="G122" s="8">
        <v>0</v>
      </c>
      <c r="H122" s="9" t="str">
        <f t="shared" si="21"/>
        <v>N/A</v>
      </c>
      <c r="I122" s="10" t="s">
        <v>1743</v>
      </c>
      <c r="J122" s="10" t="s">
        <v>1743</v>
      </c>
      <c r="K122" s="9" t="str">
        <f t="shared" si="22"/>
        <v>N/A</v>
      </c>
    </row>
    <row r="123" spans="1:11" x14ac:dyDescent="0.2">
      <c r="A123" s="81" t="s">
        <v>923</v>
      </c>
      <c r="B123" s="34" t="s">
        <v>217</v>
      </c>
      <c r="C123" s="90">
        <v>9.3525813553999999</v>
      </c>
      <c r="D123" s="9" t="str">
        <f t="shared" si="19"/>
        <v>N/A</v>
      </c>
      <c r="E123" s="9">
        <v>8.3538633009000005</v>
      </c>
      <c r="F123" s="9" t="str">
        <f t="shared" si="20"/>
        <v>N/A</v>
      </c>
      <c r="G123" s="8">
        <v>7.6533613464999997</v>
      </c>
      <c r="H123" s="9" t="str">
        <f t="shared" si="21"/>
        <v>N/A</v>
      </c>
      <c r="I123" s="10">
        <v>-10.7</v>
      </c>
      <c r="J123" s="10">
        <v>-8.39</v>
      </c>
      <c r="K123" s="9" t="str">
        <f t="shared" si="22"/>
        <v>Yes</v>
      </c>
    </row>
    <row r="124" spans="1:11" x14ac:dyDescent="0.2">
      <c r="A124" s="81" t="s">
        <v>924</v>
      </c>
      <c r="B124" s="34" t="s">
        <v>217</v>
      </c>
      <c r="C124" s="90">
        <v>13.909376075000001</v>
      </c>
      <c r="D124" s="9" t="str">
        <f t="shared" si="19"/>
        <v>N/A</v>
      </c>
      <c r="E124" s="9">
        <v>13.062587777999999</v>
      </c>
      <c r="F124" s="9" t="str">
        <f t="shared" si="20"/>
        <v>N/A</v>
      </c>
      <c r="G124" s="8">
        <v>11.993784351</v>
      </c>
      <c r="H124" s="9" t="str">
        <f t="shared" si="21"/>
        <v>N/A</v>
      </c>
      <c r="I124" s="10">
        <v>-6.09</v>
      </c>
      <c r="J124" s="10">
        <v>-8.18</v>
      </c>
      <c r="K124" s="9" t="str">
        <f t="shared" si="22"/>
        <v>Yes</v>
      </c>
    </row>
    <row r="125" spans="1:11" x14ac:dyDescent="0.2">
      <c r="A125" s="81" t="s">
        <v>925</v>
      </c>
      <c r="B125" s="34" t="s">
        <v>217</v>
      </c>
      <c r="C125" s="90">
        <v>16.165883944000001</v>
      </c>
      <c r="D125" s="9" t="str">
        <f t="shared" si="19"/>
        <v>N/A</v>
      </c>
      <c r="E125" s="9">
        <v>14.261846405</v>
      </c>
      <c r="F125" s="9" t="str">
        <f t="shared" si="20"/>
        <v>N/A</v>
      </c>
      <c r="G125" s="8">
        <v>12.749706344</v>
      </c>
      <c r="H125" s="9" t="str">
        <f t="shared" si="21"/>
        <v>N/A</v>
      </c>
      <c r="I125" s="10">
        <v>-11.8</v>
      </c>
      <c r="J125" s="10">
        <v>-10.6</v>
      </c>
      <c r="K125" s="9" t="str">
        <f t="shared" si="22"/>
        <v>Yes</v>
      </c>
    </row>
    <row r="126" spans="1:11" x14ac:dyDescent="0.2">
      <c r="A126" s="81" t="s">
        <v>926</v>
      </c>
      <c r="B126" s="34" t="s">
        <v>217</v>
      </c>
      <c r="C126" s="90">
        <v>0</v>
      </c>
      <c r="D126" s="9" t="str">
        <f t="shared" si="19"/>
        <v>N/A</v>
      </c>
      <c r="E126" s="9">
        <v>0</v>
      </c>
      <c r="F126" s="9" t="str">
        <f t="shared" si="20"/>
        <v>N/A</v>
      </c>
      <c r="G126" s="8">
        <v>0</v>
      </c>
      <c r="H126" s="9" t="str">
        <f t="shared" si="21"/>
        <v>N/A</v>
      </c>
      <c r="I126" s="10" t="s">
        <v>1743</v>
      </c>
      <c r="J126" s="10" t="s">
        <v>1743</v>
      </c>
      <c r="K126" s="9" t="str">
        <f t="shared" si="22"/>
        <v>N/A</v>
      </c>
    </row>
    <row r="127" spans="1:11" x14ac:dyDescent="0.2">
      <c r="A127" s="81" t="s">
        <v>927</v>
      </c>
      <c r="B127" s="34" t="s">
        <v>217</v>
      </c>
      <c r="C127" s="90">
        <v>0</v>
      </c>
      <c r="D127" s="9" t="str">
        <f t="shared" si="19"/>
        <v>N/A</v>
      </c>
      <c r="E127" s="9">
        <v>0</v>
      </c>
      <c r="F127" s="9" t="str">
        <f t="shared" si="20"/>
        <v>N/A</v>
      </c>
      <c r="G127" s="8">
        <v>0</v>
      </c>
      <c r="H127" s="9" t="str">
        <f t="shared" si="21"/>
        <v>N/A</v>
      </c>
      <c r="I127" s="10" t="s">
        <v>1743</v>
      </c>
      <c r="J127" s="10" t="s">
        <v>1743</v>
      </c>
      <c r="K127" s="9" t="str">
        <f t="shared" si="22"/>
        <v>N/A</v>
      </c>
    </row>
    <row r="128" spans="1:11" x14ac:dyDescent="0.2">
      <c r="A128" s="81" t="s">
        <v>928</v>
      </c>
      <c r="B128" s="34" t="s">
        <v>217</v>
      </c>
      <c r="C128" s="90">
        <v>0</v>
      </c>
      <c r="D128" s="9" t="str">
        <f t="shared" si="19"/>
        <v>N/A</v>
      </c>
      <c r="E128" s="9">
        <v>0</v>
      </c>
      <c r="F128" s="9" t="str">
        <f t="shared" si="20"/>
        <v>N/A</v>
      </c>
      <c r="G128" s="8">
        <v>0</v>
      </c>
      <c r="H128" s="9" t="str">
        <f t="shared" si="21"/>
        <v>N/A</v>
      </c>
      <c r="I128" s="10" t="s">
        <v>1743</v>
      </c>
      <c r="J128" s="10" t="s">
        <v>1743</v>
      </c>
      <c r="K128" s="9" t="str">
        <f t="shared" si="22"/>
        <v>N/A</v>
      </c>
    </row>
    <row r="129" spans="1:11" x14ac:dyDescent="0.2">
      <c r="A129" s="81" t="s">
        <v>929</v>
      </c>
      <c r="B129" s="34" t="s">
        <v>217</v>
      </c>
      <c r="C129" s="90">
        <v>0</v>
      </c>
      <c r="D129" s="9" t="str">
        <f t="shared" si="19"/>
        <v>N/A</v>
      </c>
      <c r="E129" s="9">
        <v>0</v>
      </c>
      <c r="F129" s="9" t="str">
        <f t="shared" si="20"/>
        <v>N/A</v>
      </c>
      <c r="G129" s="8">
        <v>0</v>
      </c>
      <c r="H129" s="9" t="str">
        <f t="shared" si="21"/>
        <v>N/A</v>
      </c>
      <c r="I129" s="10" t="s">
        <v>1743</v>
      </c>
      <c r="J129" s="10" t="s">
        <v>1743</v>
      </c>
      <c r="K129" s="9" t="str">
        <f t="shared" si="22"/>
        <v>N/A</v>
      </c>
    </row>
    <row r="130" spans="1:11" x14ac:dyDescent="0.2">
      <c r="A130" s="81" t="s">
        <v>930</v>
      </c>
      <c r="B130" s="34" t="s">
        <v>217</v>
      </c>
      <c r="C130" s="90">
        <v>0.1025517999</v>
      </c>
      <c r="D130" s="9" t="str">
        <f t="shared" si="19"/>
        <v>N/A</v>
      </c>
      <c r="E130" s="9">
        <v>0.10289032269999999</v>
      </c>
      <c r="F130" s="9" t="str">
        <f t="shared" si="20"/>
        <v>N/A</v>
      </c>
      <c r="G130" s="8">
        <v>0.101239656</v>
      </c>
      <c r="H130" s="9" t="str">
        <f t="shared" si="21"/>
        <v>N/A</v>
      </c>
      <c r="I130" s="10">
        <v>0.3301</v>
      </c>
      <c r="J130" s="10">
        <v>-1.6</v>
      </c>
      <c r="K130" s="9" t="str">
        <f t="shared" si="22"/>
        <v>Yes</v>
      </c>
    </row>
    <row r="131" spans="1:11" ht="12" customHeight="1" x14ac:dyDescent="0.2">
      <c r="A131" s="170" t="s">
        <v>1649</v>
      </c>
      <c r="B131" s="171"/>
      <c r="C131" s="171"/>
      <c r="D131" s="171"/>
      <c r="E131" s="171"/>
      <c r="F131" s="171"/>
      <c r="G131" s="171"/>
      <c r="H131" s="171"/>
      <c r="I131" s="171"/>
      <c r="J131" s="171"/>
      <c r="K131" s="172"/>
    </row>
    <row r="132" spans="1:11" x14ac:dyDescent="0.2">
      <c r="A132" s="167" t="s">
        <v>1647</v>
      </c>
      <c r="B132" s="168"/>
      <c r="C132" s="168"/>
      <c r="D132" s="168"/>
      <c r="E132" s="168"/>
      <c r="F132" s="168"/>
      <c r="G132" s="168"/>
      <c r="H132" s="168"/>
      <c r="I132" s="168"/>
      <c r="J132" s="168"/>
      <c r="K132" s="169"/>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ht="13.5" customHeight="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2063168</v>
      </c>
      <c r="D6" s="9" t="str">
        <f>IF($B6="N/A","N/A",IF(C6&gt;15,"No",IF(C6&lt;-15,"No","Yes")))</f>
        <v>N/A</v>
      </c>
      <c r="E6" s="35">
        <v>2177518</v>
      </c>
      <c r="F6" s="9" t="str">
        <f>IF($B6="N/A","N/A",IF(E6&gt;15,"No",IF(E6&lt;-15,"No","Yes")))</f>
        <v>N/A</v>
      </c>
      <c r="G6" s="35">
        <v>1745021</v>
      </c>
      <c r="H6" s="9" t="str">
        <f>IF($B6="N/A","N/A",IF(G6&gt;15,"No",IF(G6&lt;-15,"No","Yes")))</f>
        <v>N/A</v>
      </c>
      <c r="I6" s="10">
        <v>5.5419999999999998</v>
      </c>
      <c r="J6" s="10">
        <v>-19.899999999999999</v>
      </c>
      <c r="K6" s="9" t="str">
        <f t="shared" ref="K6:K13"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83">
        <v>51.292617470000003</v>
      </c>
      <c r="D9" s="9" t="str">
        <f t="shared" ref="D9:D17" si="1">IF($B9="N/A","N/A",IF(C9&gt;15,"No",IF(C9&lt;-15,"No","Yes")))</f>
        <v>N/A</v>
      </c>
      <c r="E9" s="36">
        <v>52.645873880000003</v>
      </c>
      <c r="F9" s="9" t="str">
        <f>IF($B9="N/A","N/A",IF(E9&gt;15,"No",IF(E9&lt;-15,"No","Yes")))</f>
        <v>N/A</v>
      </c>
      <c r="G9" s="36">
        <v>61.710742736</v>
      </c>
      <c r="H9" s="9" t="str">
        <f>IF($B9="N/A","N/A",IF(G9&gt;15,"No",IF(G9&lt;-15,"No","Yes")))</f>
        <v>N/A</v>
      </c>
      <c r="I9" s="10">
        <v>2.6379999999999999</v>
      </c>
      <c r="J9" s="10">
        <v>17.22</v>
      </c>
      <c r="K9" s="9" t="str">
        <f t="shared" si="0"/>
        <v>Yes</v>
      </c>
    </row>
    <row r="10" spans="1:11" x14ac:dyDescent="0.2">
      <c r="A10" s="81" t="s">
        <v>16</v>
      </c>
      <c r="B10" s="34" t="s">
        <v>217</v>
      </c>
      <c r="C10" s="80">
        <v>11.19307783</v>
      </c>
      <c r="D10" s="9" t="str">
        <f t="shared" si="1"/>
        <v>N/A</v>
      </c>
      <c r="E10" s="8">
        <v>10.623792777</v>
      </c>
      <c r="F10" s="9" t="str">
        <f>IF($B10="N/A","N/A",IF(E10&gt;15,"No",IF(E10&lt;-15,"No","Yes")))</f>
        <v>N/A</v>
      </c>
      <c r="G10" s="8">
        <v>11.485993578</v>
      </c>
      <c r="H10" s="9" t="str">
        <f>IF($B10="N/A","N/A",IF(G10&gt;15,"No",IF(G10&lt;-15,"No","Yes")))</f>
        <v>N/A</v>
      </c>
      <c r="I10" s="10">
        <v>-5.09</v>
      </c>
      <c r="J10" s="10">
        <v>8.1159999999999997</v>
      </c>
      <c r="K10" s="9" t="str">
        <f t="shared" si="0"/>
        <v>Yes</v>
      </c>
    </row>
    <row r="11" spans="1:11" x14ac:dyDescent="0.2">
      <c r="A11" s="81" t="s">
        <v>36</v>
      </c>
      <c r="B11" s="34" t="s">
        <v>217</v>
      </c>
      <c r="C11" s="80">
        <v>13.405357169</v>
      </c>
      <c r="D11" s="9" t="str">
        <f t="shared" si="1"/>
        <v>N/A</v>
      </c>
      <c r="E11" s="8">
        <v>12.818784315</v>
      </c>
      <c r="F11" s="9" t="str">
        <f>IF($B11="N/A","N/A",IF(E11&gt;15,"No",IF(E11&lt;-15,"No","Yes")))</f>
        <v>N/A</v>
      </c>
      <c r="G11" s="8">
        <v>13.711255827</v>
      </c>
      <c r="H11" s="9" t="str">
        <f>IF($B11="N/A","N/A",IF(G11&gt;15,"No",IF(G11&lt;-15,"No","Yes")))</f>
        <v>N/A</v>
      </c>
      <c r="I11" s="10">
        <v>-4.38</v>
      </c>
      <c r="J11" s="10">
        <v>6.9619999999999997</v>
      </c>
      <c r="K11" s="9" t="str">
        <f t="shared" si="0"/>
        <v>Yes</v>
      </c>
    </row>
    <row r="12" spans="1:11" x14ac:dyDescent="0.2">
      <c r="A12" s="81" t="s">
        <v>37</v>
      </c>
      <c r="B12" s="34" t="s">
        <v>217</v>
      </c>
      <c r="C12" s="80" t="s">
        <v>1743</v>
      </c>
      <c r="D12" s="9" t="str">
        <f t="shared" si="1"/>
        <v>N/A</v>
      </c>
      <c r="E12" s="8" t="s">
        <v>1743</v>
      </c>
      <c r="F12" s="9" t="str">
        <f>IF($B12="N/A","N/A",IF(E12&gt;15,"No",IF(E12&lt;-15,"No","Yes")))</f>
        <v>N/A</v>
      </c>
      <c r="G12" s="8" t="s">
        <v>1743</v>
      </c>
      <c r="H12" s="9" t="str">
        <f>IF($B12="N/A","N/A",IF(G12&gt;15,"No",IF(G12&lt;-15,"No","Yes")))</f>
        <v>N/A</v>
      </c>
      <c r="I12" s="10" t="s">
        <v>1743</v>
      </c>
      <c r="J12" s="10" t="s">
        <v>1743</v>
      </c>
      <c r="K12" s="9" t="str">
        <f t="shared" si="0"/>
        <v>N/A</v>
      </c>
    </row>
    <row r="13" spans="1:11" x14ac:dyDescent="0.2">
      <c r="A13" s="81" t="s">
        <v>38</v>
      </c>
      <c r="B13" s="34" t="s">
        <v>217</v>
      </c>
      <c r="C13" s="80">
        <v>11.036079761</v>
      </c>
      <c r="D13" s="9" t="str">
        <f t="shared" si="1"/>
        <v>N/A</v>
      </c>
      <c r="E13" s="8">
        <v>10.492242481</v>
      </c>
      <c r="F13" s="9" t="str">
        <f>IF($B13="N/A","N/A",IF(E13&gt;15,"No",IF(E13&lt;-15,"No","Yes")))</f>
        <v>N/A</v>
      </c>
      <c r="G13" s="8">
        <v>11.332786563000001</v>
      </c>
      <c r="H13" s="9" t="str">
        <f>IF($B13="N/A","N/A",IF(G13&gt;15,"No",IF(G13&lt;-15,"No","Yes")))</f>
        <v>N/A</v>
      </c>
      <c r="I13" s="10">
        <v>-4.93</v>
      </c>
      <c r="J13" s="10">
        <v>8.0109999999999992</v>
      </c>
      <c r="K13" s="9" t="str">
        <f t="shared" si="0"/>
        <v>Yes</v>
      </c>
    </row>
    <row r="14" spans="1:11" x14ac:dyDescent="0.2">
      <c r="A14" s="81" t="s">
        <v>676</v>
      </c>
      <c r="B14" s="34" t="s">
        <v>217</v>
      </c>
      <c r="C14" s="80">
        <v>50.165376741000003</v>
      </c>
      <c r="D14" s="9" t="str">
        <f t="shared" si="1"/>
        <v>N/A</v>
      </c>
      <c r="E14" s="8">
        <v>50.990944736000003</v>
      </c>
      <c r="F14" s="9" t="str">
        <f t="shared" ref="F14:F33" si="2">IF($B14="N/A","N/A",IF(E14&gt;15,"No",IF(E14&lt;-15,"No","Yes")))</f>
        <v>N/A</v>
      </c>
      <c r="G14" s="8">
        <v>47.725385539999998</v>
      </c>
      <c r="H14" s="9" t="str">
        <f t="shared" ref="H14:H33" si="3">IF($B14="N/A","N/A",IF(G14&gt;15,"No",IF(G14&lt;-15,"No","Yes")))</f>
        <v>N/A</v>
      </c>
      <c r="I14" s="10">
        <v>1.6459999999999999</v>
      </c>
      <c r="J14" s="10">
        <v>-6.4</v>
      </c>
      <c r="K14" s="9" t="str">
        <f t="shared" ref="K14:K30" si="4">IF(J14="Div by 0", "N/A", IF(J14="N/A","N/A", IF(J14&gt;30, "No", IF(J14&lt;-30, "No", "Yes"))))</f>
        <v>Yes</v>
      </c>
    </row>
    <row r="15" spans="1:11" x14ac:dyDescent="0.2">
      <c r="A15" s="81" t="s">
        <v>677</v>
      </c>
      <c r="B15" s="34" t="s">
        <v>217</v>
      </c>
      <c r="C15" s="80">
        <v>2.8802792599</v>
      </c>
      <c r="D15" s="9" t="str">
        <f t="shared" si="1"/>
        <v>N/A</v>
      </c>
      <c r="E15" s="8">
        <v>2.6485200122000001</v>
      </c>
      <c r="F15" s="9" t="str">
        <f t="shared" si="2"/>
        <v>N/A</v>
      </c>
      <c r="G15" s="8">
        <v>1.9289166148000001</v>
      </c>
      <c r="H15" s="9" t="str">
        <f t="shared" si="3"/>
        <v>N/A</v>
      </c>
      <c r="I15" s="10">
        <v>-8.0500000000000007</v>
      </c>
      <c r="J15" s="10">
        <v>-27.2</v>
      </c>
      <c r="K15" s="9" t="str">
        <f t="shared" si="4"/>
        <v>Yes</v>
      </c>
    </row>
    <row r="16" spans="1:11" x14ac:dyDescent="0.2">
      <c r="A16" s="81" t="s">
        <v>380</v>
      </c>
      <c r="B16" s="34" t="s">
        <v>217</v>
      </c>
      <c r="C16" s="80">
        <v>6.6264114217000003</v>
      </c>
      <c r="D16" s="9" t="str">
        <f t="shared" si="1"/>
        <v>N/A</v>
      </c>
      <c r="E16" s="8">
        <v>5.6543275416999998</v>
      </c>
      <c r="F16" s="9" t="str">
        <f t="shared" si="2"/>
        <v>N/A</v>
      </c>
      <c r="G16" s="8">
        <v>6.4414124528999999</v>
      </c>
      <c r="H16" s="9" t="str">
        <f t="shared" si="3"/>
        <v>N/A</v>
      </c>
      <c r="I16" s="10">
        <v>-14.7</v>
      </c>
      <c r="J16" s="10">
        <v>13.92</v>
      </c>
      <c r="K16" s="9" t="str">
        <f t="shared" si="4"/>
        <v>Yes</v>
      </c>
    </row>
    <row r="17" spans="1:11" x14ac:dyDescent="0.2">
      <c r="A17" s="81" t="s">
        <v>381</v>
      </c>
      <c r="B17" s="34" t="s">
        <v>217</v>
      </c>
      <c r="C17" s="80">
        <v>1.2845294226999999</v>
      </c>
      <c r="D17" s="9" t="str">
        <f t="shared" si="1"/>
        <v>N/A</v>
      </c>
      <c r="E17" s="8">
        <v>1.3343632521</v>
      </c>
      <c r="F17" s="9" t="str">
        <f t="shared" si="2"/>
        <v>N/A</v>
      </c>
      <c r="G17" s="8">
        <v>1.5000965604000001</v>
      </c>
      <c r="H17" s="9" t="str">
        <f t="shared" si="3"/>
        <v>N/A</v>
      </c>
      <c r="I17" s="10">
        <v>3.88</v>
      </c>
      <c r="J17" s="10">
        <v>12.42</v>
      </c>
      <c r="K17" s="9" t="str">
        <f t="shared" si="4"/>
        <v>Yes</v>
      </c>
    </row>
    <row r="18" spans="1:11" x14ac:dyDescent="0.2">
      <c r="A18" s="81" t="s">
        <v>382</v>
      </c>
      <c r="B18" s="34" t="s">
        <v>217</v>
      </c>
      <c r="C18" s="80">
        <v>0</v>
      </c>
      <c r="D18" s="9" t="str">
        <f t="shared" ref="D18:D33" si="5">IF($B18="N/A","N/A",IF(C18&gt;15,"No",IF(C18&lt;-15,"No","Yes")))</f>
        <v>N/A</v>
      </c>
      <c r="E18" s="8">
        <v>0</v>
      </c>
      <c r="F18" s="9" t="str">
        <f t="shared" si="2"/>
        <v>N/A</v>
      </c>
      <c r="G18" s="8">
        <v>0</v>
      </c>
      <c r="H18" s="9" t="str">
        <f t="shared" si="3"/>
        <v>N/A</v>
      </c>
      <c r="I18" s="10" t="s">
        <v>1743</v>
      </c>
      <c r="J18" s="10" t="s">
        <v>1743</v>
      </c>
      <c r="K18" s="9" t="str">
        <f t="shared" si="4"/>
        <v>N/A</v>
      </c>
    </row>
    <row r="19" spans="1:11" x14ac:dyDescent="0.2">
      <c r="A19" s="81" t="s">
        <v>383</v>
      </c>
      <c r="B19" s="34" t="s">
        <v>217</v>
      </c>
      <c r="C19" s="80">
        <v>16.673436191</v>
      </c>
      <c r="D19" s="9" t="str">
        <f t="shared" si="5"/>
        <v>N/A</v>
      </c>
      <c r="E19" s="8">
        <v>16.167949014000001</v>
      </c>
      <c r="F19" s="9" t="str">
        <f t="shared" si="2"/>
        <v>N/A</v>
      </c>
      <c r="G19" s="8">
        <v>14.610998950999999</v>
      </c>
      <c r="H19" s="9" t="str">
        <f t="shared" si="3"/>
        <v>N/A</v>
      </c>
      <c r="I19" s="10">
        <v>-3.03</v>
      </c>
      <c r="J19" s="10">
        <v>-9.6300000000000008</v>
      </c>
      <c r="K19" s="9" t="str">
        <f t="shared" si="4"/>
        <v>Yes</v>
      </c>
    </row>
    <row r="20" spans="1:11" x14ac:dyDescent="0.2">
      <c r="A20" s="81" t="s">
        <v>385</v>
      </c>
      <c r="B20" s="34" t="s">
        <v>217</v>
      </c>
      <c r="C20" s="80">
        <v>2.9376667339</v>
      </c>
      <c r="D20" s="9" t="str">
        <f t="shared" si="5"/>
        <v>N/A</v>
      </c>
      <c r="E20" s="8">
        <v>2.6217004865</v>
      </c>
      <c r="F20" s="9" t="str">
        <f t="shared" si="2"/>
        <v>N/A</v>
      </c>
      <c r="G20" s="8">
        <v>2.6569307761999998</v>
      </c>
      <c r="H20" s="9" t="str">
        <f t="shared" si="3"/>
        <v>N/A</v>
      </c>
      <c r="I20" s="10">
        <v>-10.8</v>
      </c>
      <c r="J20" s="10">
        <v>1.3440000000000001</v>
      </c>
      <c r="K20" s="9" t="str">
        <f t="shared" si="4"/>
        <v>Yes</v>
      </c>
    </row>
    <row r="21" spans="1:11" x14ac:dyDescent="0.2">
      <c r="A21" s="81" t="s">
        <v>386</v>
      </c>
      <c r="B21" s="34" t="s">
        <v>217</v>
      </c>
      <c r="C21" s="80">
        <v>6.5007309148000001</v>
      </c>
      <c r="D21" s="9" t="str">
        <f t="shared" si="5"/>
        <v>N/A</v>
      </c>
      <c r="E21" s="8">
        <v>7.2811338414</v>
      </c>
      <c r="F21" s="9" t="str">
        <f t="shared" si="2"/>
        <v>N/A</v>
      </c>
      <c r="G21" s="8">
        <v>10.522681389000001</v>
      </c>
      <c r="H21" s="9" t="str">
        <f t="shared" si="3"/>
        <v>N/A</v>
      </c>
      <c r="I21" s="10">
        <v>12</v>
      </c>
      <c r="J21" s="10">
        <v>44.52</v>
      </c>
      <c r="K21" s="9" t="str">
        <f t="shared" si="4"/>
        <v>No</v>
      </c>
    </row>
    <row r="22" spans="1:11" x14ac:dyDescent="0.2">
      <c r="A22" s="81" t="s">
        <v>387</v>
      </c>
      <c r="B22" s="34" t="s">
        <v>217</v>
      </c>
      <c r="C22" s="80">
        <v>1.9995947978999999</v>
      </c>
      <c r="D22" s="9" t="str">
        <f t="shared" si="5"/>
        <v>N/A</v>
      </c>
      <c r="E22" s="8">
        <v>2.1403267389999998</v>
      </c>
      <c r="F22" s="9" t="str">
        <f t="shared" si="2"/>
        <v>N/A</v>
      </c>
      <c r="G22" s="8">
        <v>2.4797409314999999</v>
      </c>
      <c r="H22" s="9" t="str">
        <f t="shared" si="3"/>
        <v>N/A</v>
      </c>
      <c r="I22" s="10">
        <v>7.0380000000000003</v>
      </c>
      <c r="J22" s="10">
        <v>15.86</v>
      </c>
      <c r="K22" s="9" t="str">
        <f t="shared" si="4"/>
        <v>Yes</v>
      </c>
    </row>
    <row r="23" spans="1:11" x14ac:dyDescent="0.2">
      <c r="A23" s="81" t="s">
        <v>390</v>
      </c>
      <c r="B23" s="34" t="s">
        <v>217</v>
      </c>
      <c r="C23" s="80">
        <v>0</v>
      </c>
      <c r="D23" s="9" t="str">
        <f t="shared" si="5"/>
        <v>N/A</v>
      </c>
      <c r="E23" s="8">
        <v>0</v>
      </c>
      <c r="F23" s="9" t="str">
        <f t="shared" si="2"/>
        <v>N/A</v>
      </c>
      <c r="G23" s="8">
        <v>0</v>
      </c>
      <c r="H23" s="9" t="str">
        <f t="shared" si="3"/>
        <v>N/A</v>
      </c>
      <c r="I23" s="10" t="s">
        <v>1743</v>
      </c>
      <c r="J23" s="10" t="s">
        <v>1743</v>
      </c>
      <c r="K23" s="9" t="str">
        <f t="shared" si="4"/>
        <v>N/A</v>
      </c>
    </row>
    <row r="24" spans="1:11" x14ac:dyDescent="0.2">
      <c r="A24" s="81" t="s">
        <v>391</v>
      </c>
      <c r="B24" s="34" t="s">
        <v>217</v>
      </c>
      <c r="C24" s="80">
        <v>0</v>
      </c>
      <c r="D24" s="9" t="str">
        <f t="shared" si="5"/>
        <v>N/A</v>
      </c>
      <c r="E24" s="8">
        <v>0</v>
      </c>
      <c r="F24" s="9" t="str">
        <f t="shared" si="2"/>
        <v>N/A</v>
      </c>
      <c r="G24" s="8">
        <v>0</v>
      </c>
      <c r="H24" s="9" t="str">
        <f t="shared" si="3"/>
        <v>N/A</v>
      </c>
      <c r="I24" s="10" t="s">
        <v>1743</v>
      </c>
      <c r="J24" s="10" t="s">
        <v>1743</v>
      </c>
      <c r="K24" s="9" t="str">
        <f t="shared" si="4"/>
        <v>N/A</v>
      </c>
    </row>
    <row r="25" spans="1:11" x14ac:dyDescent="0.2">
      <c r="A25" s="81" t="s">
        <v>392</v>
      </c>
      <c r="B25" s="34" t="s">
        <v>217</v>
      </c>
      <c r="C25" s="80">
        <v>0</v>
      </c>
      <c r="D25" s="9" t="str">
        <f t="shared" si="5"/>
        <v>N/A</v>
      </c>
      <c r="E25" s="8">
        <v>0</v>
      </c>
      <c r="F25" s="9" t="str">
        <f t="shared" si="2"/>
        <v>N/A</v>
      </c>
      <c r="G25" s="8">
        <v>0</v>
      </c>
      <c r="H25" s="9" t="str">
        <f t="shared" si="3"/>
        <v>N/A</v>
      </c>
      <c r="I25" s="10" t="s">
        <v>1743</v>
      </c>
      <c r="J25" s="10" t="s">
        <v>1743</v>
      </c>
      <c r="K25" s="9" t="str">
        <f t="shared" si="4"/>
        <v>N/A</v>
      </c>
    </row>
    <row r="26" spans="1:11" x14ac:dyDescent="0.2">
      <c r="A26" s="81" t="s">
        <v>393</v>
      </c>
      <c r="B26" s="34" t="s">
        <v>217</v>
      </c>
      <c r="C26" s="80">
        <v>1.8490011476999999</v>
      </c>
      <c r="D26" s="9" t="str">
        <f t="shared" si="5"/>
        <v>N/A</v>
      </c>
      <c r="E26" s="8">
        <v>2.0460910081999999</v>
      </c>
      <c r="F26" s="9" t="str">
        <f t="shared" si="2"/>
        <v>N/A</v>
      </c>
      <c r="G26" s="8">
        <v>2.5597972746000002</v>
      </c>
      <c r="H26" s="9" t="str">
        <f t="shared" si="3"/>
        <v>N/A</v>
      </c>
      <c r="I26" s="10">
        <v>10.66</v>
      </c>
      <c r="J26" s="10">
        <v>25.11</v>
      </c>
      <c r="K26" s="9" t="str">
        <f t="shared" si="4"/>
        <v>Yes</v>
      </c>
    </row>
    <row r="27" spans="1:11" x14ac:dyDescent="0.2">
      <c r="A27" s="81" t="s">
        <v>394</v>
      </c>
      <c r="B27" s="34" t="s">
        <v>217</v>
      </c>
      <c r="C27" s="80">
        <v>0</v>
      </c>
      <c r="D27" s="9" t="str">
        <f t="shared" si="5"/>
        <v>N/A</v>
      </c>
      <c r="E27" s="8">
        <v>0</v>
      </c>
      <c r="F27" s="9" t="str">
        <f t="shared" si="2"/>
        <v>N/A</v>
      </c>
      <c r="G27" s="8">
        <v>0</v>
      </c>
      <c r="H27" s="9" t="str">
        <f t="shared" si="3"/>
        <v>N/A</v>
      </c>
      <c r="I27" s="10" t="s">
        <v>1743</v>
      </c>
      <c r="J27" s="10" t="s">
        <v>1743</v>
      </c>
      <c r="K27" s="9" t="str">
        <f t="shared" si="4"/>
        <v>N/A</v>
      </c>
    </row>
    <row r="28" spans="1:11" x14ac:dyDescent="0.2">
      <c r="A28" s="81" t="s">
        <v>399</v>
      </c>
      <c r="B28" s="34" t="s">
        <v>217</v>
      </c>
      <c r="C28" s="80">
        <v>4.84692E-5</v>
      </c>
      <c r="D28" s="9" t="str">
        <f t="shared" si="5"/>
        <v>N/A</v>
      </c>
      <c r="E28" s="8">
        <v>0</v>
      </c>
      <c r="F28" s="9" t="str">
        <f t="shared" si="2"/>
        <v>N/A</v>
      </c>
      <c r="G28" s="8">
        <v>0</v>
      </c>
      <c r="H28" s="9" t="str">
        <f t="shared" si="3"/>
        <v>N/A</v>
      </c>
      <c r="I28" s="10">
        <v>-100</v>
      </c>
      <c r="J28" s="10" t="s">
        <v>1743</v>
      </c>
      <c r="K28" s="9" t="str">
        <f t="shared" si="4"/>
        <v>N/A</v>
      </c>
    </row>
    <row r="29" spans="1:11" x14ac:dyDescent="0.2">
      <c r="A29" s="81" t="s">
        <v>400</v>
      </c>
      <c r="B29" s="34" t="s">
        <v>217</v>
      </c>
      <c r="C29" s="80">
        <v>8.3765839718000006</v>
      </c>
      <c r="D29" s="9" t="str">
        <f t="shared" si="5"/>
        <v>N/A</v>
      </c>
      <c r="E29" s="8">
        <v>8.7118453211000002</v>
      </c>
      <c r="F29" s="9" t="str">
        <f t="shared" si="2"/>
        <v>N/A</v>
      </c>
      <c r="G29" s="8">
        <v>9.2586278331000003</v>
      </c>
      <c r="H29" s="9" t="str">
        <f t="shared" si="3"/>
        <v>N/A</v>
      </c>
      <c r="I29" s="10">
        <v>4.0019999999999998</v>
      </c>
      <c r="J29" s="10">
        <v>6.2759999999999998</v>
      </c>
      <c r="K29" s="9" t="str">
        <f t="shared" si="4"/>
        <v>Yes</v>
      </c>
    </row>
    <row r="30" spans="1:11" x14ac:dyDescent="0.2">
      <c r="A30" s="81" t="s">
        <v>401</v>
      </c>
      <c r="B30" s="34" t="s">
        <v>217</v>
      </c>
      <c r="C30" s="80">
        <v>0</v>
      </c>
      <c r="D30" s="9" t="str">
        <f t="shared" si="5"/>
        <v>N/A</v>
      </c>
      <c r="E30" s="8">
        <v>0</v>
      </c>
      <c r="F30" s="9" t="str">
        <f t="shared" si="2"/>
        <v>N/A</v>
      </c>
      <c r="G30" s="8">
        <v>0</v>
      </c>
      <c r="H30" s="9" t="str">
        <f t="shared" si="3"/>
        <v>N/A</v>
      </c>
      <c r="I30" s="10" t="s">
        <v>1743</v>
      </c>
      <c r="J30" s="10" t="s">
        <v>1743</v>
      </c>
      <c r="K30" s="9" t="str">
        <f t="shared" si="4"/>
        <v>N/A</v>
      </c>
    </row>
    <row r="31" spans="1:11" x14ac:dyDescent="0.2">
      <c r="A31" s="81" t="s">
        <v>32</v>
      </c>
      <c r="B31" s="34" t="s">
        <v>217</v>
      </c>
      <c r="C31" s="80">
        <v>99.960982333999993</v>
      </c>
      <c r="D31" s="9" t="str">
        <f t="shared" si="5"/>
        <v>N/A</v>
      </c>
      <c r="E31" s="8">
        <v>99.972399769000006</v>
      </c>
      <c r="F31" s="9" t="str">
        <f t="shared" si="2"/>
        <v>N/A</v>
      </c>
      <c r="G31" s="8">
        <v>99.982235170999999</v>
      </c>
      <c r="H31" s="9" t="str">
        <f t="shared" si="3"/>
        <v>N/A</v>
      </c>
      <c r="I31" s="10">
        <v>1.14E-2</v>
      </c>
      <c r="J31" s="10">
        <v>9.7999999999999997E-3</v>
      </c>
      <c r="K31" s="9" t="str">
        <f t="shared" ref="K31:K43" si="6">IF(J31="Div by 0", "N/A", IF(J31="N/A","N/A", IF(J31&gt;30, "No", IF(J31&lt;-30, "No", "Yes"))))</f>
        <v>Yes</v>
      </c>
    </row>
    <row r="32" spans="1:11" x14ac:dyDescent="0.2">
      <c r="A32" s="81" t="s">
        <v>39</v>
      </c>
      <c r="B32" s="34" t="s">
        <v>271</v>
      </c>
      <c r="C32" s="80">
        <v>99.983225004999994</v>
      </c>
      <c r="D32" s="9" t="str">
        <f>IF($B32="N/A","N/A",IF(C32&gt;100,"No",IF(C32&lt;85,"No","Yes")))</f>
        <v>Yes</v>
      </c>
      <c r="E32" s="8">
        <v>99.984000214999995</v>
      </c>
      <c r="F32" s="9" t="str">
        <f>IF($B32="N/A","N/A",IF(E32&gt;100,"No",IF(E32&lt;85,"No","Yes")))</f>
        <v>Yes</v>
      </c>
      <c r="G32" s="8">
        <v>99.986720184000006</v>
      </c>
      <c r="H32" s="9" t="str">
        <f>IF($B32="N/A","N/A",IF(G32&gt;100,"No",IF(G32&lt;85,"No","Yes")))</f>
        <v>Yes</v>
      </c>
      <c r="I32" s="10">
        <v>8.0000000000000004E-4</v>
      </c>
      <c r="J32" s="10">
        <v>2.7000000000000001E-3</v>
      </c>
      <c r="K32" s="9" t="str">
        <f t="shared" si="6"/>
        <v>Yes</v>
      </c>
    </row>
    <row r="33" spans="1:11" x14ac:dyDescent="0.2">
      <c r="A33" s="81" t="s">
        <v>904</v>
      </c>
      <c r="B33" s="34" t="s">
        <v>217</v>
      </c>
      <c r="C33" s="80">
        <v>55.429766729000001</v>
      </c>
      <c r="D33" s="9" t="str">
        <f t="shared" si="5"/>
        <v>N/A</v>
      </c>
      <c r="E33" s="8">
        <v>54.843845676999997</v>
      </c>
      <c r="F33" s="9" t="str">
        <f t="shared" si="2"/>
        <v>N/A</v>
      </c>
      <c r="G33" s="8">
        <v>54.810796744999998</v>
      </c>
      <c r="H33" s="9" t="str">
        <f t="shared" si="3"/>
        <v>N/A</v>
      </c>
      <c r="I33" s="10">
        <v>-1.06</v>
      </c>
      <c r="J33" s="10">
        <v>-0.06</v>
      </c>
      <c r="K33" s="9" t="str">
        <f t="shared" si="6"/>
        <v>Yes</v>
      </c>
    </row>
    <row r="34" spans="1:11" x14ac:dyDescent="0.2">
      <c r="A34" s="81" t="s">
        <v>845</v>
      </c>
      <c r="B34" s="34" t="s">
        <v>272</v>
      </c>
      <c r="C34" s="80">
        <v>5.7438481974000002</v>
      </c>
      <c r="D34" s="9" t="str">
        <f>IF($B34="N/A","N/A",IF(C34&gt;25,"No",IF(C34&lt;5,"No","Yes")))</f>
        <v>Yes</v>
      </c>
      <c r="E34" s="8">
        <v>5.5148175148999998</v>
      </c>
      <c r="F34" s="9" t="str">
        <f>IF($B34="N/A","N/A",IF(E34&gt;25,"No",IF(E34&lt;5,"No","Yes")))</f>
        <v>Yes</v>
      </c>
      <c r="G34" s="8">
        <v>5.5599466043000003</v>
      </c>
      <c r="H34" s="9" t="str">
        <f>IF($B34="N/A","N/A",IF(G34&gt;25,"No",IF(G34&lt;5,"No","Yes")))</f>
        <v>Yes</v>
      </c>
      <c r="I34" s="10">
        <v>-3.99</v>
      </c>
      <c r="J34" s="10">
        <v>0.81830000000000003</v>
      </c>
      <c r="K34" s="9" t="str">
        <f t="shared" si="6"/>
        <v>Yes</v>
      </c>
    </row>
    <row r="35" spans="1:11" x14ac:dyDescent="0.2">
      <c r="A35" s="81" t="s">
        <v>846</v>
      </c>
      <c r="B35" s="34" t="s">
        <v>273</v>
      </c>
      <c r="C35" s="80">
        <v>41.680926200000002</v>
      </c>
      <c r="D35" s="9" t="str">
        <f>IF($B35="N/A","N/A",IF(C35&gt;70,"No",IF(C35&lt;40,"No","Yes")))</f>
        <v>Yes</v>
      </c>
      <c r="E35" s="8">
        <v>41.260048040000001</v>
      </c>
      <c r="F35" s="9" t="str">
        <f>IF($B35="N/A","N/A",IF(E35&gt;70,"No",IF(E35&lt;40,"No","Yes")))</f>
        <v>Yes</v>
      </c>
      <c r="G35" s="8">
        <v>39.567756494000001</v>
      </c>
      <c r="H35" s="9" t="str">
        <f>IF($B35="N/A","N/A",IF(G35&gt;70,"No",IF(G35&lt;40,"No","Yes")))</f>
        <v>No</v>
      </c>
      <c r="I35" s="10">
        <v>-1.01</v>
      </c>
      <c r="J35" s="10">
        <v>-4.0999999999999996</v>
      </c>
      <c r="K35" s="9" t="str">
        <f t="shared" si="6"/>
        <v>Yes</v>
      </c>
    </row>
    <row r="36" spans="1:11" x14ac:dyDescent="0.2">
      <c r="A36" s="81" t="s">
        <v>847</v>
      </c>
      <c r="B36" s="34" t="s">
        <v>274</v>
      </c>
      <c r="C36" s="80">
        <v>52.574643746</v>
      </c>
      <c r="D36" s="9" t="str">
        <f>IF($B36="N/A","N/A",IF(C36&gt;55,"No",IF(C36&lt;20,"No","Yes")))</f>
        <v>Yes</v>
      </c>
      <c r="E36" s="8">
        <v>53.223986031999999</v>
      </c>
      <c r="F36" s="9" t="str">
        <f>IF($B36="N/A","N/A",IF(E36&gt;55,"No",IF(E36&lt;20,"No","Yes")))</f>
        <v>Yes</v>
      </c>
      <c r="G36" s="8">
        <v>54.871551793000002</v>
      </c>
      <c r="H36" s="9" t="str">
        <f>IF($B36="N/A","N/A",IF(G36&gt;55,"No",IF(G36&lt;20,"No","Yes")))</f>
        <v>Yes</v>
      </c>
      <c r="I36" s="10">
        <v>1.2350000000000001</v>
      </c>
      <c r="J36" s="10">
        <v>3.0960000000000001</v>
      </c>
      <c r="K36" s="9" t="str">
        <f t="shared" si="6"/>
        <v>Yes</v>
      </c>
    </row>
    <row r="37" spans="1:11" x14ac:dyDescent="0.2">
      <c r="A37" s="81" t="s">
        <v>167</v>
      </c>
      <c r="B37" s="34" t="s">
        <v>250</v>
      </c>
      <c r="C37" s="80">
        <v>98.730447545000004</v>
      </c>
      <c r="D37" s="9" t="str">
        <f>IF($B37="N/A","N/A",IF(C37&gt;95,"Yes","No"))</f>
        <v>Yes</v>
      </c>
      <c r="E37" s="8">
        <v>97.235017115999995</v>
      </c>
      <c r="F37" s="9" t="str">
        <f>IF($B37="N/A","N/A",IF(E37&gt;95,"Yes","No"))</f>
        <v>Yes</v>
      </c>
      <c r="G37" s="8">
        <v>95.199140869999994</v>
      </c>
      <c r="H37" s="9" t="str">
        <f>IF($B37="N/A","N/A",IF(G37&gt;95,"Yes","No"))</f>
        <v>Yes</v>
      </c>
      <c r="I37" s="10">
        <v>-1.51</v>
      </c>
      <c r="J37" s="10">
        <v>-2.09</v>
      </c>
      <c r="K37" s="9" t="str">
        <f t="shared" si="6"/>
        <v>Yes</v>
      </c>
    </row>
    <row r="38" spans="1:11" x14ac:dyDescent="0.2">
      <c r="A38" s="81" t="s">
        <v>41</v>
      </c>
      <c r="B38" s="34" t="s">
        <v>217</v>
      </c>
      <c r="C38" s="80">
        <v>99.990491098000007</v>
      </c>
      <c r="D38" s="9" t="str">
        <f t="shared" ref="D38:D47" si="7">IF($B38="N/A","N/A",IF(C38&gt;15,"No",IF(C38&lt;-15,"No","Yes")))</f>
        <v>N/A</v>
      </c>
      <c r="E38" s="8">
        <v>99.999187810999999</v>
      </c>
      <c r="F38" s="9" t="str">
        <f>IF($B38="N/A","N/A",IF(E38&gt;15,"No",IF(E38&lt;-15,"No","Yes")))</f>
        <v>N/A</v>
      </c>
      <c r="G38" s="8">
        <v>100</v>
      </c>
      <c r="H38" s="9" t="str">
        <f>IF($B38="N/A","N/A",IF(G38&gt;15,"No",IF(G38&lt;-15,"No","Yes")))</f>
        <v>N/A</v>
      </c>
      <c r="I38" s="10">
        <v>8.6999999999999994E-3</v>
      </c>
      <c r="J38" s="10">
        <v>8.0000000000000004E-4</v>
      </c>
      <c r="K38" s="9" t="str">
        <f t="shared" si="6"/>
        <v>Yes</v>
      </c>
    </row>
    <row r="39" spans="1:11" x14ac:dyDescent="0.2">
      <c r="A39" s="81" t="s">
        <v>42</v>
      </c>
      <c r="B39" s="34" t="s">
        <v>217</v>
      </c>
      <c r="C39" s="80" t="s">
        <v>1743</v>
      </c>
      <c r="D39" s="9" t="str">
        <f t="shared" si="7"/>
        <v>N/A</v>
      </c>
      <c r="E39" s="8" t="s">
        <v>1743</v>
      </c>
      <c r="F39" s="9" t="str">
        <f>IF($B39="N/A","N/A",IF(E39&gt;15,"No",IF(E39&lt;-15,"No","Yes")))</f>
        <v>N/A</v>
      </c>
      <c r="G39" s="8" t="s">
        <v>1743</v>
      </c>
      <c r="H39" s="9" t="str">
        <f>IF($B39="N/A","N/A",IF(G39&gt;15,"No",IF(G39&lt;-15,"No","Yes")))</f>
        <v>N/A</v>
      </c>
      <c r="I39" s="10" t="s">
        <v>1743</v>
      </c>
      <c r="J39" s="10" t="s">
        <v>1743</v>
      </c>
      <c r="K39" s="9" t="str">
        <f t="shared" si="6"/>
        <v>N/A</v>
      </c>
    </row>
    <row r="40" spans="1:11" x14ac:dyDescent="0.2">
      <c r="A40" s="81" t="s">
        <v>43</v>
      </c>
      <c r="B40" s="34" t="s">
        <v>227</v>
      </c>
      <c r="C40" s="80">
        <v>99.495549854999993</v>
      </c>
      <c r="D40" s="9" t="str">
        <f>IF($B40="N/A","N/A",IF(C40&gt;100,"No",IF(C40&lt;98,"No","Yes")))</f>
        <v>Yes</v>
      </c>
      <c r="E40" s="8">
        <v>98.604065238000004</v>
      </c>
      <c r="F40" s="9" t="str">
        <f>IF($B40="N/A","N/A",IF(E40&gt;100,"No",IF(E40&lt;98,"No","Yes")))</f>
        <v>Yes</v>
      </c>
      <c r="G40" s="8">
        <v>97.593005586000004</v>
      </c>
      <c r="H40" s="9" t="str">
        <f>IF($B40="N/A","N/A",IF(G40&gt;100,"No",IF(G40&lt;98,"No","Yes")))</f>
        <v>No</v>
      </c>
      <c r="I40" s="10">
        <v>-0.89600000000000002</v>
      </c>
      <c r="J40" s="10">
        <v>-1.03</v>
      </c>
      <c r="K40" s="9" t="str">
        <f t="shared" si="6"/>
        <v>Yes</v>
      </c>
    </row>
    <row r="41" spans="1:11" x14ac:dyDescent="0.2">
      <c r="A41" s="81" t="s">
        <v>44</v>
      </c>
      <c r="B41" s="34" t="s">
        <v>217</v>
      </c>
      <c r="C41" s="80">
        <v>84.898292811999994</v>
      </c>
      <c r="D41" s="9" t="str">
        <f t="shared" si="7"/>
        <v>N/A</v>
      </c>
      <c r="E41" s="8">
        <v>85.933424959000007</v>
      </c>
      <c r="F41" s="9" t="str">
        <f t="shared" ref="F41:F47" si="8">IF($B41="N/A","N/A",IF(E41&gt;15,"No",IF(E41&lt;-15,"No","Yes")))</f>
        <v>N/A</v>
      </c>
      <c r="G41" s="8">
        <v>83.269234820999998</v>
      </c>
      <c r="H41" s="9" t="str">
        <f t="shared" ref="H41:H47" si="9">IF($B41="N/A","N/A",IF(G41&gt;15,"No",IF(G41&lt;-15,"No","Yes")))</f>
        <v>N/A</v>
      </c>
      <c r="I41" s="10">
        <v>1.2190000000000001</v>
      </c>
      <c r="J41" s="10">
        <v>-3.1</v>
      </c>
      <c r="K41" s="9" t="str">
        <f t="shared" si="6"/>
        <v>Yes</v>
      </c>
    </row>
    <row r="42" spans="1:11" x14ac:dyDescent="0.2">
      <c r="A42" s="81" t="s">
        <v>45</v>
      </c>
      <c r="B42" s="34" t="s">
        <v>217</v>
      </c>
      <c r="C42" s="80">
        <v>14.506952712</v>
      </c>
      <c r="D42" s="9" t="str">
        <f t="shared" si="7"/>
        <v>N/A</v>
      </c>
      <c r="E42" s="8">
        <v>13.708479154999999</v>
      </c>
      <c r="F42" s="9" t="str">
        <f t="shared" si="8"/>
        <v>N/A</v>
      </c>
      <c r="G42" s="8">
        <v>16.551321449</v>
      </c>
      <c r="H42" s="9" t="str">
        <f t="shared" si="9"/>
        <v>N/A</v>
      </c>
      <c r="I42" s="10">
        <v>-5.5</v>
      </c>
      <c r="J42" s="10">
        <v>20.74</v>
      </c>
      <c r="K42" s="9" t="str">
        <f t="shared" si="6"/>
        <v>Yes</v>
      </c>
    </row>
    <row r="43" spans="1:11" x14ac:dyDescent="0.2">
      <c r="A43" s="81" t="s">
        <v>50</v>
      </c>
      <c r="B43" s="34" t="s">
        <v>217</v>
      </c>
      <c r="C43" s="80">
        <v>1.04566821E-2</v>
      </c>
      <c r="D43" s="9" t="str">
        <f t="shared" si="7"/>
        <v>N/A</v>
      </c>
      <c r="E43" s="8">
        <v>1.11934483E-2</v>
      </c>
      <c r="F43" s="9" t="str">
        <f t="shared" si="8"/>
        <v>N/A</v>
      </c>
      <c r="G43" s="8">
        <v>1.7516982699999999E-2</v>
      </c>
      <c r="H43" s="9" t="str">
        <f t="shared" si="9"/>
        <v>N/A</v>
      </c>
      <c r="I43" s="10">
        <v>7.0460000000000003</v>
      </c>
      <c r="J43" s="10">
        <v>56.49</v>
      </c>
      <c r="K43" s="9" t="str">
        <f t="shared" si="6"/>
        <v>No</v>
      </c>
    </row>
    <row r="44" spans="1:11" x14ac:dyDescent="0.2">
      <c r="A44" s="81" t="s">
        <v>907</v>
      </c>
      <c r="B44" s="34" t="s">
        <v>217</v>
      </c>
      <c r="C44" s="80">
        <v>91.542375609000004</v>
      </c>
      <c r="D44" s="9" t="str">
        <f t="shared" si="7"/>
        <v>N/A</v>
      </c>
      <c r="E44" s="8">
        <v>90.746253303000003</v>
      </c>
      <c r="F44" s="9" t="str">
        <f t="shared" si="8"/>
        <v>N/A</v>
      </c>
      <c r="G44" s="8">
        <v>87.402673090999997</v>
      </c>
      <c r="H44" s="9" t="str">
        <f t="shared" si="9"/>
        <v>N/A</v>
      </c>
      <c r="I44" s="10">
        <v>-0.87</v>
      </c>
      <c r="J44" s="10">
        <v>-3.68</v>
      </c>
      <c r="K44" s="9" t="str">
        <f>IF(J44="Div by 0", "N/A", IF(J44="N/A","N/A", IF(J44&gt;30, "No", IF(J44&lt;-30, "No", "Yes"))))</f>
        <v>Yes</v>
      </c>
    </row>
    <row r="45" spans="1:11" x14ac:dyDescent="0.2">
      <c r="A45" s="81" t="s">
        <v>908</v>
      </c>
      <c r="B45" s="34" t="s">
        <v>217</v>
      </c>
      <c r="C45" s="80">
        <v>8.4576243911999995</v>
      </c>
      <c r="D45" s="9" t="str">
        <f t="shared" si="7"/>
        <v>N/A</v>
      </c>
      <c r="E45" s="8">
        <v>9.2537466969000004</v>
      </c>
      <c r="F45" s="9" t="str">
        <f t="shared" si="8"/>
        <v>N/A</v>
      </c>
      <c r="G45" s="8">
        <v>12.597326909</v>
      </c>
      <c r="H45" s="9" t="str">
        <f t="shared" si="9"/>
        <v>N/A</v>
      </c>
      <c r="I45" s="10">
        <v>9.4130000000000003</v>
      </c>
      <c r="J45" s="10">
        <v>36.130000000000003</v>
      </c>
      <c r="K45" s="9" t="str">
        <f>IF(J45="Div by 0", "N/A", IF(J45="N/A","N/A", IF(J45&gt;30, "No", IF(J45&lt;-30, "No", "Yes"))))</f>
        <v>No</v>
      </c>
    </row>
    <row r="46" spans="1:11" x14ac:dyDescent="0.2">
      <c r="A46" s="81" t="s">
        <v>931</v>
      </c>
      <c r="B46" s="34" t="s">
        <v>217</v>
      </c>
      <c r="C46" s="80">
        <v>4.84692E-5</v>
      </c>
      <c r="D46" s="9" t="str">
        <f t="shared" si="7"/>
        <v>N/A</v>
      </c>
      <c r="E46" s="8">
        <v>0</v>
      </c>
      <c r="F46" s="9" t="str">
        <f t="shared" si="8"/>
        <v>N/A</v>
      </c>
      <c r="G46" s="8">
        <v>0</v>
      </c>
      <c r="H46" s="9" t="str">
        <f t="shared" si="9"/>
        <v>N/A</v>
      </c>
      <c r="I46" s="10">
        <v>-100</v>
      </c>
      <c r="J46" s="10" t="s">
        <v>1743</v>
      </c>
      <c r="K46" s="9" t="str">
        <f>IF(J46="Div by 0", "N/A", IF(J46="N/A","N/A", IF(J46&gt;30, "No", IF(J46&lt;-30, "No", "Yes"))))</f>
        <v>N/A</v>
      </c>
    </row>
    <row r="47" spans="1:11" x14ac:dyDescent="0.2">
      <c r="A47" s="81" t="s">
        <v>919</v>
      </c>
      <c r="B47" s="34" t="s">
        <v>217</v>
      </c>
      <c r="C47" s="80">
        <v>0</v>
      </c>
      <c r="D47" s="9" t="str">
        <f t="shared" si="7"/>
        <v>N/A</v>
      </c>
      <c r="E47" s="8">
        <v>0</v>
      </c>
      <c r="F47" s="9" t="str">
        <f t="shared" si="8"/>
        <v>N/A</v>
      </c>
      <c r="G47" s="8">
        <v>0</v>
      </c>
      <c r="H47" s="9" t="str">
        <f t="shared" si="9"/>
        <v>N/A</v>
      </c>
      <c r="I47" s="10" t="s">
        <v>1743</v>
      </c>
      <c r="J47" s="10" t="s">
        <v>1743</v>
      </c>
      <c r="K47" s="9" t="str">
        <f>IF(J47="Div by 0", "N/A", IF(J47="N/A","N/A", IF(J47&gt;30, "No", IF(J47&lt;-30, "No", "Yes"))))</f>
        <v>N/A</v>
      </c>
    </row>
    <row r="48" spans="1:11" ht="12" customHeight="1" x14ac:dyDescent="0.2">
      <c r="A48" s="170" t="s">
        <v>1649</v>
      </c>
      <c r="B48" s="171"/>
      <c r="C48" s="171"/>
      <c r="D48" s="171"/>
      <c r="E48" s="171"/>
      <c r="F48" s="171"/>
      <c r="G48" s="171"/>
      <c r="H48" s="171"/>
      <c r="I48" s="171"/>
      <c r="J48" s="171"/>
      <c r="K48" s="172"/>
    </row>
    <row r="49" spans="1:11" x14ac:dyDescent="0.2">
      <c r="A49" s="167" t="s">
        <v>1647</v>
      </c>
      <c r="B49" s="168"/>
      <c r="C49" s="168"/>
      <c r="D49" s="168"/>
      <c r="E49" s="168"/>
      <c r="F49" s="168"/>
      <c r="G49" s="168"/>
      <c r="H49" s="168"/>
      <c r="I49" s="168"/>
      <c r="J49" s="168"/>
      <c r="K49" s="169"/>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5" t="s">
        <v>217</v>
      </c>
      <c r="C6" s="79" t="s">
        <v>217</v>
      </c>
      <c r="D6" s="9" t="str">
        <f t="shared" ref="D6:D15" si="0">IF($B6="N/A","N/A",IF(C6&lt;0,"No","Yes"))</f>
        <v>N/A</v>
      </c>
      <c r="E6" s="79">
        <v>14285317</v>
      </c>
      <c r="F6" s="9" t="str">
        <f t="shared" ref="F6:F15" si="1">IF($B6="N/A","N/A",IF(E6&lt;0,"No","Yes"))</f>
        <v>N/A</v>
      </c>
      <c r="G6" s="79">
        <v>18494900</v>
      </c>
      <c r="H6" s="9" t="str">
        <f t="shared" ref="H6:H15" si="2">IF($B6="N/A","N/A",IF(G6&lt;0,"No","Yes"))</f>
        <v>N/A</v>
      </c>
      <c r="I6" s="10" t="s">
        <v>217</v>
      </c>
      <c r="J6" s="10">
        <v>29.47</v>
      </c>
      <c r="K6" s="9" t="str">
        <f t="shared" ref="K6:K15" si="3">IF(J6="Div by 0", "N/A", IF(J6="N/A","N/A", IF(J6&gt;30, "No", IF(J6&lt;-30, "No", "Yes"))))</f>
        <v>Yes</v>
      </c>
    </row>
    <row r="7" spans="1:11" x14ac:dyDescent="0.2">
      <c r="A7" s="78" t="s">
        <v>445</v>
      </c>
      <c r="B7" s="5" t="s">
        <v>217</v>
      </c>
      <c r="C7" s="80" t="s">
        <v>217</v>
      </c>
      <c r="D7" s="9" t="str">
        <f t="shared" si="0"/>
        <v>N/A</v>
      </c>
      <c r="E7" s="80">
        <v>1.9607545300000001E-2</v>
      </c>
      <c r="F7" s="9" t="str">
        <f t="shared" si="1"/>
        <v>N/A</v>
      </c>
      <c r="G7" s="80">
        <v>0.1716851673</v>
      </c>
      <c r="H7" s="9" t="str">
        <f t="shared" si="2"/>
        <v>N/A</v>
      </c>
      <c r="I7" s="10" t="s">
        <v>217</v>
      </c>
      <c r="J7" s="10">
        <v>775.6</v>
      </c>
      <c r="K7" s="9" t="str">
        <f t="shared" si="3"/>
        <v>No</v>
      </c>
    </row>
    <row r="8" spans="1:11" x14ac:dyDescent="0.2">
      <c r="A8" s="78" t="s">
        <v>446</v>
      </c>
      <c r="B8" s="5" t="s">
        <v>217</v>
      </c>
      <c r="C8" s="80" t="s">
        <v>217</v>
      </c>
      <c r="D8" s="9" t="str">
        <f t="shared" si="0"/>
        <v>N/A</v>
      </c>
      <c r="E8" s="80">
        <v>20.862722192</v>
      </c>
      <c r="F8" s="9" t="str">
        <f t="shared" si="1"/>
        <v>N/A</v>
      </c>
      <c r="G8" s="80">
        <v>22.461846239</v>
      </c>
      <c r="H8" s="9" t="str">
        <f t="shared" si="2"/>
        <v>N/A</v>
      </c>
      <c r="I8" s="10" t="s">
        <v>217</v>
      </c>
      <c r="J8" s="10">
        <v>7.665</v>
      </c>
      <c r="K8" s="9" t="str">
        <f t="shared" si="3"/>
        <v>Yes</v>
      </c>
    </row>
    <row r="9" spans="1:11" x14ac:dyDescent="0.2">
      <c r="A9" s="78" t="s">
        <v>447</v>
      </c>
      <c r="B9" s="5" t="s">
        <v>217</v>
      </c>
      <c r="C9" s="80" t="s">
        <v>217</v>
      </c>
      <c r="D9" s="9" t="str">
        <f t="shared" si="0"/>
        <v>N/A</v>
      </c>
      <c r="E9" s="80">
        <v>51.935228318999997</v>
      </c>
      <c r="F9" s="9" t="str">
        <f t="shared" si="1"/>
        <v>N/A</v>
      </c>
      <c r="G9" s="80">
        <v>43.279336465999997</v>
      </c>
      <c r="H9" s="9" t="str">
        <f t="shared" si="2"/>
        <v>N/A</v>
      </c>
      <c r="I9" s="10" t="s">
        <v>217</v>
      </c>
      <c r="J9" s="10">
        <v>-16.7</v>
      </c>
      <c r="K9" s="9" t="str">
        <f t="shared" si="3"/>
        <v>Yes</v>
      </c>
    </row>
    <row r="10" spans="1:11" x14ac:dyDescent="0.2">
      <c r="A10" s="78" t="s">
        <v>448</v>
      </c>
      <c r="B10" s="5" t="s">
        <v>217</v>
      </c>
      <c r="C10" s="80" t="s">
        <v>217</v>
      </c>
      <c r="D10" s="9" t="str">
        <f t="shared" si="0"/>
        <v>N/A</v>
      </c>
      <c r="E10" s="80">
        <v>27.144766896</v>
      </c>
      <c r="F10" s="9" t="str">
        <f t="shared" si="1"/>
        <v>N/A</v>
      </c>
      <c r="G10" s="80">
        <v>33.921654078000003</v>
      </c>
      <c r="H10" s="9" t="str">
        <f t="shared" si="2"/>
        <v>N/A</v>
      </c>
      <c r="I10" s="10" t="s">
        <v>217</v>
      </c>
      <c r="J10" s="10">
        <v>24.97</v>
      </c>
      <c r="K10" s="9" t="str">
        <f t="shared" si="3"/>
        <v>Yes</v>
      </c>
    </row>
    <row r="11" spans="1:11" x14ac:dyDescent="0.2">
      <c r="A11" s="78" t="s">
        <v>1644</v>
      </c>
      <c r="B11" s="5" t="s">
        <v>217</v>
      </c>
      <c r="C11" s="80" t="s">
        <v>217</v>
      </c>
      <c r="D11" s="9" t="str">
        <f t="shared" si="0"/>
        <v>N/A</v>
      </c>
      <c r="E11" s="80">
        <v>91.118047993000005</v>
      </c>
      <c r="F11" s="9" t="str">
        <f t="shared" si="1"/>
        <v>N/A</v>
      </c>
      <c r="G11" s="80">
        <v>76.939253523999994</v>
      </c>
      <c r="H11" s="9" t="str">
        <f t="shared" si="2"/>
        <v>N/A</v>
      </c>
      <c r="I11" s="10" t="s">
        <v>217</v>
      </c>
      <c r="J11" s="10">
        <v>-15.6</v>
      </c>
      <c r="K11" s="9" t="str">
        <f t="shared" si="3"/>
        <v>Yes</v>
      </c>
    </row>
    <row r="12" spans="1:11" x14ac:dyDescent="0.2">
      <c r="A12" s="78" t="s">
        <v>16</v>
      </c>
      <c r="B12" s="5" t="s">
        <v>217</v>
      </c>
      <c r="C12" s="80" t="s">
        <v>217</v>
      </c>
      <c r="D12" s="9" t="str">
        <f t="shared" si="0"/>
        <v>N/A</v>
      </c>
      <c r="E12" s="80">
        <v>0.92879982989999998</v>
      </c>
      <c r="F12" s="9" t="str">
        <f t="shared" si="1"/>
        <v>N/A</v>
      </c>
      <c r="G12" s="80">
        <v>2.0201244667</v>
      </c>
      <c r="H12" s="9" t="str">
        <f t="shared" si="2"/>
        <v>N/A</v>
      </c>
      <c r="I12" s="10" t="s">
        <v>217</v>
      </c>
      <c r="J12" s="10">
        <v>117.5</v>
      </c>
      <c r="K12" s="9" t="str">
        <f t="shared" si="3"/>
        <v>No</v>
      </c>
    </row>
    <row r="13" spans="1:11" x14ac:dyDescent="0.2">
      <c r="A13" s="78" t="s">
        <v>36</v>
      </c>
      <c r="B13" s="5" t="s">
        <v>217</v>
      </c>
      <c r="C13" s="80" t="s">
        <v>217</v>
      </c>
      <c r="D13" s="9" t="str">
        <f t="shared" si="0"/>
        <v>N/A</v>
      </c>
      <c r="E13" s="80">
        <v>1.1532667612</v>
      </c>
      <c r="F13" s="9" t="str">
        <f t="shared" si="1"/>
        <v>N/A</v>
      </c>
      <c r="G13" s="80">
        <v>3.7444372772999999</v>
      </c>
      <c r="H13" s="9" t="str">
        <f t="shared" si="2"/>
        <v>N/A</v>
      </c>
      <c r="I13" s="10" t="s">
        <v>217</v>
      </c>
      <c r="J13" s="10">
        <v>224.7</v>
      </c>
      <c r="K13" s="9" t="str">
        <f t="shared" si="3"/>
        <v>No</v>
      </c>
    </row>
    <row r="14" spans="1:11" x14ac:dyDescent="0.2">
      <c r="A14" s="78" t="s">
        <v>37</v>
      </c>
      <c r="B14" s="5" t="s">
        <v>217</v>
      </c>
      <c r="C14" s="80" t="s">
        <v>217</v>
      </c>
      <c r="D14" s="9" t="str">
        <f t="shared" si="0"/>
        <v>N/A</v>
      </c>
      <c r="E14" s="80">
        <v>11.1668728</v>
      </c>
      <c r="F14" s="9" t="str">
        <f t="shared" si="1"/>
        <v>N/A</v>
      </c>
      <c r="G14" s="80">
        <v>16.280078039999999</v>
      </c>
      <c r="H14" s="9" t="str">
        <f t="shared" si="2"/>
        <v>N/A</v>
      </c>
      <c r="I14" s="10" t="s">
        <v>217</v>
      </c>
      <c r="J14" s="10">
        <v>45.79</v>
      </c>
      <c r="K14" s="9" t="str">
        <f t="shared" si="3"/>
        <v>No</v>
      </c>
    </row>
    <row r="15" spans="1:11" x14ac:dyDescent="0.2">
      <c r="A15" s="78" t="s">
        <v>38</v>
      </c>
      <c r="B15" s="5" t="s">
        <v>217</v>
      </c>
      <c r="C15" s="80" t="s">
        <v>217</v>
      </c>
      <c r="D15" s="9" t="str">
        <f t="shared" si="0"/>
        <v>N/A</v>
      </c>
      <c r="E15" s="80">
        <v>0.86333802140000004</v>
      </c>
      <c r="F15" s="9" t="str">
        <f t="shared" si="1"/>
        <v>N/A</v>
      </c>
      <c r="G15" s="80">
        <v>1.4790217913999999</v>
      </c>
      <c r="H15" s="9" t="str">
        <f t="shared" si="2"/>
        <v>N/A</v>
      </c>
      <c r="I15" s="10" t="s">
        <v>217</v>
      </c>
      <c r="J15" s="10">
        <v>71.31</v>
      </c>
      <c r="K15" s="9" t="str">
        <f t="shared" si="3"/>
        <v>No</v>
      </c>
    </row>
    <row r="16" spans="1:11" x14ac:dyDescent="0.2">
      <c r="A16" s="78" t="s">
        <v>377</v>
      </c>
      <c r="B16" s="5" t="s">
        <v>217</v>
      </c>
      <c r="C16" s="8" t="s">
        <v>217</v>
      </c>
      <c r="D16" s="9" t="str">
        <f t="shared" ref="D16:D41" si="4">IF($B16="N/A","N/A",IF(C16&lt;0,"No","Yes"))</f>
        <v>N/A</v>
      </c>
      <c r="E16" s="8">
        <v>63.846577572999998</v>
      </c>
      <c r="F16" s="9" t="str">
        <f t="shared" ref="F16:F41" si="5">IF($B16="N/A","N/A",IF(E16&lt;0,"No","Yes"))</f>
        <v>N/A</v>
      </c>
      <c r="G16" s="8">
        <v>57.972143672000001</v>
      </c>
      <c r="H16" s="9" t="str">
        <f t="shared" ref="H16:H41" si="6">IF($B16="N/A","N/A",IF(G16&lt;0,"No","Yes"))</f>
        <v>N/A</v>
      </c>
      <c r="I16" s="10" t="s">
        <v>217</v>
      </c>
      <c r="J16" s="10">
        <v>-9.1999999999999993</v>
      </c>
      <c r="K16" s="9" t="str">
        <f t="shared" ref="K16:K41" si="7">IF(J16="Div by 0", "N/A", IF(J16="N/A","N/A", IF(J16&gt;30, "No", IF(J16&lt;-30, "No", "Yes"))))</f>
        <v>Yes</v>
      </c>
    </row>
    <row r="17" spans="1:11" x14ac:dyDescent="0.2">
      <c r="A17" s="78" t="s">
        <v>378</v>
      </c>
      <c r="B17" s="5" t="s">
        <v>217</v>
      </c>
      <c r="C17" s="8" t="s">
        <v>217</v>
      </c>
      <c r="D17" s="9" t="str">
        <f t="shared" si="4"/>
        <v>N/A</v>
      </c>
      <c r="E17" s="8">
        <v>7.1186869706999998</v>
      </c>
      <c r="F17" s="9" t="str">
        <f t="shared" si="5"/>
        <v>N/A</v>
      </c>
      <c r="G17" s="8">
        <v>0.86475190459999995</v>
      </c>
      <c r="H17" s="9" t="str">
        <f t="shared" si="6"/>
        <v>N/A</v>
      </c>
      <c r="I17" s="10" t="s">
        <v>217</v>
      </c>
      <c r="J17" s="10">
        <v>-87.9</v>
      </c>
      <c r="K17" s="9" t="str">
        <f t="shared" si="7"/>
        <v>No</v>
      </c>
    </row>
    <row r="18" spans="1:11" x14ac:dyDescent="0.2">
      <c r="A18" s="78" t="s">
        <v>379</v>
      </c>
      <c r="B18" s="5" t="s">
        <v>217</v>
      </c>
      <c r="C18" s="8" t="s">
        <v>217</v>
      </c>
      <c r="D18" s="9" t="str">
        <f t="shared" si="4"/>
        <v>N/A</v>
      </c>
      <c r="E18" s="8">
        <v>1.72484797E-2</v>
      </c>
      <c r="F18" s="9" t="str">
        <f t="shared" si="5"/>
        <v>N/A</v>
      </c>
      <c r="G18" s="8">
        <v>2.0416439099999999E-2</v>
      </c>
      <c r="H18" s="9" t="str">
        <f t="shared" si="6"/>
        <v>N/A</v>
      </c>
      <c r="I18" s="10" t="s">
        <v>217</v>
      </c>
      <c r="J18" s="10">
        <v>18.37</v>
      </c>
      <c r="K18" s="9" t="str">
        <f t="shared" si="7"/>
        <v>Yes</v>
      </c>
    </row>
    <row r="19" spans="1:11" x14ac:dyDescent="0.2">
      <c r="A19" s="78" t="s">
        <v>380</v>
      </c>
      <c r="B19" s="5" t="s">
        <v>217</v>
      </c>
      <c r="C19" s="8" t="s">
        <v>217</v>
      </c>
      <c r="D19" s="9" t="str">
        <f t="shared" si="4"/>
        <v>N/A</v>
      </c>
      <c r="E19" s="8">
        <v>12.119129033</v>
      </c>
      <c r="F19" s="9" t="str">
        <f t="shared" si="5"/>
        <v>N/A</v>
      </c>
      <c r="G19" s="8">
        <v>22.581695494000002</v>
      </c>
      <c r="H19" s="9" t="str">
        <f t="shared" si="6"/>
        <v>N/A</v>
      </c>
      <c r="I19" s="10" t="s">
        <v>217</v>
      </c>
      <c r="J19" s="10">
        <v>86.33</v>
      </c>
      <c r="K19" s="9" t="str">
        <f t="shared" si="7"/>
        <v>No</v>
      </c>
    </row>
    <row r="20" spans="1:11" x14ac:dyDescent="0.2">
      <c r="A20" s="78" t="s">
        <v>381</v>
      </c>
      <c r="B20" s="5" t="s">
        <v>217</v>
      </c>
      <c r="C20" s="8" t="s">
        <v>217</v>
      </c>
      <c r="D20" s="9" t="str">
        <f t="shared" si="4"/>
        <v>N/A</v>
      </c>
      <c r="E20" s="8">
        <v>1.4359149328</v>
      </c>
      <c r="F20" s="9" t="str">
        <f t="shared" si="5"/>
        <v>N/A</v>
      </c>
      <c r="G20" s="8">
        <v>1.5190728254999999</v>
      </c>
      <c r="H20" s="9" t="str">
        <f t="shared" si="6"/>
        <v>N/A</v>
      </c>
      <c r="I20" s="10" t="s">
        <v>217</v>
      </c>
      <c r="J20" s="10">
        <v>5.7910000000000004</v>
      </c>
      <c r="K20" s="9" t="str">
        <f t="shared" si="7"/>
        <v>Yes</v>
      </c>
    </row>
    <row r="21" spans="1:11" x14ac:dyDescent="0.2">
      <c r="A21" s="78" t="s">
        <v>382</v>
      </c>
      <c r="B21" s="5" t="s">
        <v>217</v>
      </c>
      <c r="C21" s="8" t="s">
        <v>217</v>
      </c>
      <c r="D21" s="9" t="str">
        <f t="shared" si="4"/>
        <v>N/A</v>
      </c>
      <c r="E21" s="8">
        <v>0.2943161849</v>
      </c>
      <c r="F21" s="9" t="str">
        <f t="shared" si="5"/>
        <v>N/A</v>
      </c>
      <c r="G21" s="8">
        <v>0.1995360883</v>
      </c>
      <c r="H21" s="9" t="str">
        <f t="shared" si="6"/>
        <v>N/A</v>
      </c>
      <c r="I21" s="10" t="s">
        <v>217</v>
      </c>
      <c r="J21" s="10">
        <v>-32.200000000000003</v>
      </c>
      <c r="K21" s="9" t="str">
        <f t="shared" si="7"/>
        <v>No</v>
      </c>
    </row>
    <row r="22" spans="1:11" x14ac:dyDescent="0.2">
      <c r="A22" s="78" t="s">
        <v>383</v>
      </c>
      <c r="B22" s="5" t="s">
        <v>217</v>
      </c>
      <c r="C22" s="8" t="s">
        <v>217</v>
      </c>
      <c r="D22" s="9" t="str">
        <f t="shared" si="4"/>
        <v>N/A</v>
      </c>
      <c r="E22" s="8">
        <v>7.9954543535999996</v>
      </c>
      <c r="F22" s="9" t="str">
        <f t="shared" si="5"/>
        <v>N/A</v>
      </c>
      <c r="G22" s="8">
        <v>8.4204618570999994</v>
      </c>
      <c r="H22" s="9" t="str">
        <f t="shared" si="6"/>
        <v>N/A</v>
      </c>
      <c r="I22" s="10" t="s">
        <v>217</v>
      </c>
      <c r="J22" s="10">
        <v>5.3159999999999998</v>
      </c>
      <c r="K22" s="9" t="str">
        <f t="shared" si="7"/>
        <v>Yes</v>
      </c>
    </row>
    <row r="23" spans="1:11" x14ac:dyDescent="0.2">
      <c r="A23" s="78" t="s">
        <v>384</v>
      </c>
      <c r="B23" s="5" t="s">
        <v>217</v>
      </c>
      <c r="C23" s="8" t="s">
        <v>217</v>
      </c>
      <c r="D23" s="9" t="str">
        <f t="shared" si="4"/>
        <v>N/A</v>
      </c>
      <c r="E23" s="8">
        <v>0</v>
      </c>
      <c r="F23" s="9" t="str">
        <f t="shared" si="5"/>
        <v>N/A</v>
      </c>
      <c r="G23" s="8">
        <v>0</v>
      </c>
      <c r="H23" s="9" t="str">
        <f t="shared" si="6"/>
        <v>N/A</v>
      </c>
      <c r="I23" s="10" t="s">
        <v>217</v>
      </c>
      <c r="J23" s="10" t="s">
        <v>1743</v>
      </c>
      <c r="K23" s="9" t="str">
        <f t="shared" si="7"/>
        <v>N/A</v>
      </c>
    </row>
    <row r="24" spans="1:11" x14ac:dyDescent="0.2">
      <c r="A24" s="78" t="s">
        <v>385</v>
      </c>
      <c r="B24" s="5" t="s">
        <v>217</v>
      </c>
      <c r="C24" s="8" t="s">
        <v>217</v>
      </c>
      <c r="D24" s="9" t="str">
        <f t="shared" si="4"/>
        <v>N/A</v>
      </c>
      <c r="E24" s="8">
        <v>3.8887691467000001</v>
      </c>
      <c r="F24" s="9" t="str">
        <f t="shared" si="5"/>
        <v>N/A</v>
      </c>
      <c r="G24" s="8">
        <v>4.0632066137000002</v>
      </c>
      <c r="H24" s="9" t="str">
        <f t="shared" si="6"/>
        <v>N/A</v>
      </c>
      <c r="I24" s="10" t="s">
        <v>217</v>
      </c>
      <c r="J24" s="10">
        <v>4.4859999999999998</v>
      </c>
      <c r="K24" s="9" t="str">
        <f t="shared" si="7"/>
        <v>Yes</v>
      </c>
    </row>
    <row r="25" spans="1:11" x14ac:dyDescent="0.2">
      <c r="A25" s="78" t="s">
        <v>386</v>
      </c>
      <c r="B25" s="5" t="s">
        <v>217</v>
      </c>
      <c r="C25" s="8" t="s">
        <v>217</v>
      </c>
      <c r="D25" s="9" t="str">
        <f t="shared" si="4"/>
        <v>N/A</v>
      </c>
      <c r="E25" s="8">
        <v>0.54727521970000004</v>
      </c>
      <c r="F25" s="9" t="str">
        <f t="shared" si="5"/>
        <v>N/A</v>
      </c>
      <c r="G25" s="8">
        <v>0.71507821069999999</v>
      </c>
      <c r="H25" s="9" t="str">
        <f t="shared" si="6"/>
        <v>N/A</v>
      </c>
      <c r="I25" s="10" t="s">
        <v>217</v>
      </c>
      <c r="J25" s="10">
        <v>30.66</v>
      </c>
      <c r="K25" s="9" t="str">
        <f t="shared" si="7"/>
        <v>No</v>
      </c>
    </row>
    <row r="26" spans="1:11" x14ac:dyDescent="0.2">
      <c r="A26" s="78" t="s">
        <v>387</v>
      </c>
      <c r="B26" s="5" t="s">
        <v>217</v>
      </c>
      <c r="C26" s="8" t="s">
        <v>217</v>
      </c>
      <c r="D26" s="9" t="str">
        <f t="shared" si="4"/>
        <v>N/A</v>
      </c>
      <c r="E26" s="8">
        <v>0.1142781781</v>
      </c>
      <c r="F26" s="9" t="str">
        <f t="shared" si="5"/>
        <v>N/A</v>
      </c>
      <c r="G26" s="8">
        <v>9.6642858299999995E-2</v>
      </c>
      <c r="H26" s="9" t="str">
        <f t="shared" si="6"/>
        <v>N/A</v>
      </c>
      <c r="I26" s="10" t="s">
        <v>217</v>
      </c>
      <c r="J26" s="10">
        <v>-15.4</v>
      </c>
      <c r="K26" s="9" t="str">
        <f t="shared" si="7"/>
        <v>Yes</v>
      </c>
    </row>
    <row r="27" spans="1:11" x14ac:dyDescent="0.2">
      <c r="A27" s="78" t="s">
        <v>388</v>
      </c>
      <c r="B27" s="5" t="s">
        <v>217</v>
      </c>
      <c r="C27" s="8" t="s">
        <v>217</v>
      </c>
      <c r="D27" s="9" t="str">
        <f t="shared" si="4"/>
        <v>N/A</v>
      </c>
      <c r="E27" s="8">
        <v>4.0531127E-3</v>
      </c>
      <c r="F27" s="9" t="str">
        <f t="shared" si="5"/>
        <v>N/A</v>
      </c>
      <c r="G27" s="8">
        <v>2.7045293599999999E-2</v>
      </c>
      <c r="H27" s="9" t="str">
        <f t="shared" si="6"/>
        <v>N/A</v>
      </c>
      <c r="I27" s="10" t="s">
        <v>217</v>
      </c>
      <c r="J27" s="10">
        <v>567.29999999999995</v>
      </c>
      <c r="K27" s="9" t="str">
        <f t="shared" si="7"/>
        <v>No</v>
      </c>
    </row>
    <row r="28" spans="1:11" x14ac:dyDescent="0.2">
      <c r="A28" s="78" t="s">
        <v>389</v>
      </c>
      <c r="B28" s="5" t="s">
        <v>217</v>
      </c>
      <c r="C28" s="8" t="s">
        <v>217</v>
      </c>
      <c r="D28" s="9" t="str">
        <f t="shared" si="4"/>
        <v>N/A</v>
      </c>
      <c r="E28" s="8">
        <v>6.0201670000000005E-4</v>
      </c>
      <c r="F28" s="9" t="str">
        <f t="shared" si="5"/>
        <v>N/A</v>
      </c>
      <c r="G28" s="8">
        <v>4.4877239999999998E-4</v>
      </c>
      <c r="H28" s="9" t="str">
        <f t="shared" si="6"/>
        <v>N/A</v>
      </c>
      <c r="I28" s="10" t="s">
        <v>217</v>
      </c>
      <c r="J28" s="10">
        <v>-25.5</v>
      </c>
      <c r="K28" s="9" t="str">
        <f t="shared" si="7"/>
        <v>Yes</v>
      </c>
    </row>
    <row r="29" spans="1:11" x14ac:dyDescent="0.2">
      <c r="A29" s="78" t="s">
        <v>390</v>
      </c>
      <c r="B29" s="5" t="s">
        <v>217</v>
      </c>
      <c r="C29" s="8" t="s">
        <v>217</v>
      </c>
      <c r="D29" s="9" t="str">
        <f t="shared" si="4"/>
        <v>N/A</v>
      </c>
      <c r="E29" s="8">
        <v>0</v>
      </c>
      <c r="F29" s="9" t="str">
        <f t="shared" si="5"/>
        <v>N/A</v>
      </c>
      <c r="G29" s="8">
        <v>0</v>
      </c>
      <c r="H29" s="9" t="str">
        <f t="shared" si="6"/>
        <v>N/A</v>
      </c>
      <c r="I29" s="10" t="s">
        <v>217</v>
      </c>
      <c r="J29" s="10" t="s">
        <v>1743</v>
      </c>
      <c r="K29" s="9" t="str">
        <f t="shared" si="7"/>
        <v>N/A</v>
      </c>
    </row>
    <row r="30" spans="1:11" x14ac:dyDescent="0.2">
      <c r="A30" s="78" t="s">
        <v>391</v>
      </c>
      <c r="B30" s="5" t="s">
        <v>217</v>
      </c>
      <c r="C30" s="8" t="s">
        <v>217</v>
      </c>
      <c r="D30" s="9" t="str">
        <f t="shared" si="4"/>
        <v>N/A</v>
      </c>
      <c r="E30" s="8">
        <v>2.2610628800000001E-2</v>
      </c>
      <c r="F30" s="9" t="str">
        <f t="shared" si="5"/>
        <v>N/A</v>
      </c>
      <c r="G30" s="8">
        <v>2.0978756300000002E-2</v>
      </c>
      <c r="H30" s="9" t="str">
        <f t="shared" si="6"/>
        <v>N/A</v>
      </c>
      <c r="I30" s="10" t="s">
        <v>217</v>
      </c>
      <c r="J30" s="10">
        <v>-7.22</v>
      </c>
      <c r="K30" s="9" t="str">
        <f t="shared" si="7"/>
        <v>Yes</v>
      </c>
    </row>
    <row r="31" spans="1:11" x14ac:dyDescent="0.2">
      <c r="A31" s="78" t="s">
        <v>392</v>
      </c>
      <c r="B31" s="5" t="s">
        <v>217</v>
      </c>
      <c r="C31" s="8" t="s">
        <v>217</v>
      </c>
      <c r="D31" s="9" t="str">
        <f t="shared" si="4"/>
        <v>N/A</v>
      </c>
      <c r="E31" s="8">
        <v>1.8200510000000001E-4</v>
      </c>
      <c r="F31" s="9" t="str">
        <f t="shared" si="5"/>
        <v>N/A</v>
      </c>
      <c r="G31" s="8">
        <v>9.5161370000000005E-4</v>
      </c>
      <c r="H31" s="9" t="str">
        <f t="shared" si="6"/>
        <v>N/A</v>
      </c>
      <c r="I31" s="10" t="s">
        <v>217</v>
      </c>
      <c r="J31" s="10">
        <v>422.9</v>
      </c>
      <c r="K31" s="9" t="str">
        <f t="shared" si="7"/>
        <v>No</v>
      </c>
    </row>
    <row r="32" spans="1:11" x14ac:dyDescent="0.2">
      <c r="A32" s="78" t="s">
        <v>393</v>
      </c>
      <c r="B32" s="5" t="s">
        <v>217</v>
      </c>
      <c r="C32" s="8" t="s">
        <v>217</v>
      </c>
      <c r="D32" s="9" t="str">
        <f t="shared" si="4"/>
        <v>N/A</v>
      </c>
      <c r="E32" s="8">
        <v>0.65507121749999997</v>
      </c>
      <c r="F32" s="9" t="str">
        <f t="shared" si="5"/>
        <v>N/A</v>
      </c>
      <c r="G32" s="8">
        <v>0.7852380927</v>
      </c>
      <c r="H32" s="9" t="str">
        <f t="shared" si="6"/>
        <v>N/A</v>
      </c>
      <c r="I32" s="10" t="s">
        <v>217</v>
      </c>
      <c r="J32" s="10">
        <v>19.87</v>
      </c>
      <c r="K32" s="9" t="str">
        <f t="shared" si="7"/>
        <v>Yes</v>
      </c>
    </row>
    <row r="33" spans="1:11" x14ac:dyDescent="0.2">
      <c r="A33" s="78" t="s">
        <v>394</v>
      </c>
      <c r="B33" s="5" t="s">
        <v>217</v>
      </c>
      <c r="C33" s="8" t="s">
        <v>217</v>
      </c>
      <c r="D33" s="9" t="str">
        <f t="shared" si="4"/>
        <v>N/A</v>
      </c>
      <c r="E33" s="8">
        <v>2.1084586400000001E-2</v>
      </c>
      <c r="F33" s="9" t="str">
        <f t="shared" si="5"/>
        <v>N/A</v>
      </c>
      <c r="G33" s="8">
        <v>6.1097924300000002E-2</v>
      </c>
      <c r="H33" s="9" t="str">
        <f t="shared" si="6"/>
        <v>N/A</v>
      </c>
      <c r="I33" s="10" t="s">
        <v>217</v>
      </c>
      <c r="J33" s="10">
        <v>189.8</v>
      </c>
      <c r="K33" s="9" t="str">
        <f t="shared" si="7"/>
        <v>No</v>
      </c>
    </row>
    <row r="34" spans="1:11" x14ac:dyDescent="0.2">
      <c r="A34" s="78" t="s">
        <v>395</v>
      </c>
      <c r="B34" s="5" t="s">
        <v>217</v>
      </c>
      <c r="C34" s="8" t="s">
        <v>217</v>
      </c>
      <c r="D34" s="9" t="str">
        <f t="shared" si="4"/>
        <v>N/A</v>
      </c>
      <c r="E34" s="8">
        <v>0.34557861049999999</v>
      </c>
      <c r="F34" s="9" t="str">
        <f t="shared" si="5"/>
        <v>N/A</v>
      </c>
      <c r="G34" s="8">
        <v>0.3596504982</v>
      </c>
      <c r="H34" s="9" t="str">
        <f t="shared" si="6"/>
        <v>N/A</v>
      </c>
      <c r="I34" s="10" t="s">
        <v>217</v>
      </c>
      <c r="J34" s="10">
        <v>4.0720000000000001</v>
      </c>
      <c r="K34" s="9" t="str">
        <f t="shared" si="7"/>
        <v>Yes</v>
      </c>
    </row>
    <row r="35" spans="1:11" x14ac:dyDescent="0.2">
      <c r="A35" s="78" t="s">
        <v>396</v>
      </c>
      <c r="B35" s="5" t="s">
        <v>217</v>
      </c>
      <c r="C35" s="8" t="s">
        <v>217</v>
      </c>
      <c r="D35" s="9" t="str">
        <f t="shared" si="4"/>
        <v>N/A</v>
      </c>
      <c r="E35" s="8">
        <v>0.83400319359999997</v>
      </c>
      <c r="F35" s="9" t="str">
        <f t="shared" si="5"/>
        <v>N/A</v>
      </c>
      <c r="G35" s="8">
        <v>0.78350247910000004</v>
      </c>
      <c r="H35" s="9" t="str">
        <f t="shared" si="6"/>
        <v>N/A</v>
      </c>
      <c r="I35" s="10" t="s">
        <v>217</v>
      </c>
      <c r="J35" s="10">
        <v>-6.06</v>
      </c>
      <c r="K35" s="9" t="str">
        <f t="shared" si="7"/>
        <v>Yes</v>
      </c>
    </row>
    <row r="36" spans="1:11" x14ac:dyDescent="0.2">
      <c r="A36" s="78" t="s">
        <v>397</v>
      </c>
      <c r="B36" s="5" t="s">
        <v>217</v>
      </c>
      <c r="C36" s="8" t="s">
        <v>217</v>
      </c>
      <c r="D36" s="9" t="str">
        <f t="shared" si="4"/>
        <v>N/A</v>
      </c>
      <c r="E36" s="8">
        <v>1.890053E-4</v>
      </c>
      <c r="F36" s="9" t="str">
        <f t="shared" si="5"/>
        <v>N/A</v>
      </c>
      <c r="G36" s="8">
        <v>9.1917199999999995E-5</v>
      </c>
      <c r="H36" s="9" t="str">
        <f t="shared" si="6"/>
        <v>N/A</v>
      </c>
      <c r="I36" s="10" t="s">
        <v>217</v>
      </c>
      <c r="J36" s="10">
        <v>-51.4</v>
      </c>
      <c r="K36" s="9" t="str">
        <f t="shared" si="7"/>
        <v>No</v>
      </c>
    </row>
    <row r="37" spans="1:11" x14ac:dyDescent="0.2">
      <c r="A37" s="78" t="s">
        <v>398</v>
      </c>
      <c r="B37" s="5" t="s">
        <v>217</v>
      </c>
      <c r="C37" s="8" t="s">
        <v>217</v>
      </c>
      <c r="D37" s="9" t="str">
        <f t="shared" si="4"/>
        <v>N/A</v>
      </c>
      <c r="E37" s="8">
        <v>0</v>
      </c>
      <c r="F37" s="9" t="str">
        <f t="shared" si="5"/>
        <v>N/A</v>
      </c>
      <c r="G37" s="8">
        <v>0</v>
      </c>
      <c r="H37" s="9" t="str">
        <f t="shared" si="6"/>
        <v>N/A</v>
      </c>
      <c r="I37" s="10" t="s">
        <v>217</v>
      </c>
      <c r="J37" s="10" t="s">
        <v>1743</v>
      </c>
      <c r="K37" s="9" t="str">
        <f t="shared" si="7"/>
        <v>N/A</v>
      </c>
    </row>
    <row r="38" spans="1:11" x14ac:dyDescent="0.2">
      <c r="A38" s="78" t="s">
        <v>399</v>
      </c>
      <c r="B38" s="5" t="s">
        <v>217</v>
      </c>
      <c r="C38" s="8" t="s">
        <v>217</v>
      </c>
      <c r="D38" s="9" t="str">
        <f t="shared" si="4"/>
        <v>N/A</v>
      </c>
      <c r="E38" s="8">
        <v>0</v>
      </c>
      <c r="F38" s="9" t="str">
        <f t="shared" si="5"/>
        <v>N/A</v>
      </c>
      <c r="G38" s="8">
        <v>0</v>
      </c>
      <c r="H38" s="9" t="str">
        <f t="shared" si="6"/>
        <v>N/A</v>
      </c>
      <c r="I38" s="10" t="s">
        <v>217</v>
      </c>
      <c r="J38" s="10" t="s">
        <v>1743</v>
      </c>
      <c r="K38" s="9" t="str">
        <f t="shared" si="7"/>
        <v>N/A</v>
      </c>
    </row>
    <row r="39" spans="1:11" x14ac:dyDescent="0.2">
      <c r="A39" s="78" t="s">
        <v>400</v>
      </c>
      <c r="B39" s="5" t="s">
        <v>217</v>
      </c>
      <c r="C39" s="8" t="s">
        <v>217</v>
      </c>
      <c r="D39" s="9" t="str">
        <f t="shared" si="4"/>
        <v>N/A</v>
      </c>
      <c r="E39" s="8">
        <v>0.3997461169</v>
      </c>
      <c r="F39" s="9" t="str">
        <f t="shared" si="5"/>
        <v>N/A</v>
      </c>
      <c r="G39" s="8">
        <v>1.0512465599</v>
      </c>
      <c r="H39" s="9" t="str">
        <f t="shared" si="6"/>
        <v>N/A</v>
      </c>
      <c r="I39" s="10" t="s">
        <v>217</v>
      </c>
      <c r="J39" s="10">
        <v>163</v>
      </c>
      <c r="K39" s="9" t="str">
        <f t="shared" si="7"/>
        <v>No</v>
      </c>
    </row>
    <row r="40" spans="1:11" x14ac:dyDescent="0.2">
      <c r="A40" s="78" t="s">
        <v>401</v>
      </c>
      <c r="B40" s="5" t="s">
        <v>217</v>
      </c>
      <c r="C40" s="8" t="s">
        <v>217</v>
      </c>
      <c r="D40" s="9" t="str">
        <f t="shared" si="4"/>
        <v>N/A</v>
      </c>
      <c r="E40" s="8">
        <v>0</v>
      </c>
      <c r="F40" s="9" t="str">
        <f t="shared" si="5"/>
        <v>N/A</v>
      </c>
      <c r="G40" s="8">
        <v>0</v>
      </c>
      <c r="H40" s="9" t="str">
        <f t="shared" si="6"/>
        <v>N/A</v>
      </c>
      <c r="I40" s="10" t="s">
        <v>217</v>
      </c>
      <c r="J40" s="10" t="s">
        <v>1743</v>
      </c>
      <c r="K40" s="9" t="str">
        <f t="shared" si="7"/>
        <v>N/A</v>
      </c>
    </row>
    <row r="41" spans="1:11" x14ac:dyDescent="0.2">
      <c r="A41" s="78" t="s">
        <v>402</v>
      </c>
      <c r="B41" s="5" t="s">
        <v>217</v>
      </c>
      <c r="C41" s="8" t="s">
        <v>217</v>
      </c>
      <c r="D41" s="9" t="str">
        <f t="shared" si="4"/>
        <v>N/A</v>
      </c>
      <c r="E41" s="8">
        <v>0.339229434</v>
      </c>
      <c r="F41" s="9" t="str">
        <f t="shared" si="5"/>
        <v>N/A</v>
      </c>
      <c r="G41" s="8">
        <v>0.45674212889999999</v>
      </c>
      <c r="H41" s="9" t="str">
        <f t="shared" si="6"/>
        <v>N/A</v>
      </c>
      <c r="I41" s="10" t="s">
        <v>217</v>
      </c>
      <c r="J41" s="10">
        <v>34.64</v>
      </c>
      <c r="K41" s="9" t="str">
        <f t="shared" si="7"/>
        <v>No</v>
      </c>
    </row>
    <row r="42" spans="1:11" x14ac:dyDescent="0.2">
      <c r="A42" s="78" t="s">
        <v>32</v>
      </c>
      <c r="B42" s="5" t="s">
        <v>217</v>
      </c>
      <c r="C42" s="8" t="s">
        <v>217</v>
      </c>
      <c r="D42" s="9" t="str">
        <f t="shared" ref="D42:D51" si="8">IF($B42="N/A","N/A",IF(C42&lt;0,"No","Yes"))</f>
        <v>N/A</v>
      </c>
      <c r="E42" s="8">
        <v>92.356298429000006</v>
      </c>
      <c r="F42" s="9" t="str">
        <f t="shared" ref="F42:F51" si="9">IF($B42="N/A","N/A",IF(E42&lt;0,"No","Yes"))</f>
        <v>N/A</v>
      </c>
      <c r="G42" s="8">
        <v>99.068424268000001</v>
      </c>
      <c r="H42" s="9" t="str">
        <f t="shared" ref="H42:H51" si="10">IF($B42="N/A","N/A",IF(G42&lt;0,"No","Yes"))</f>
        <v>N/A</v>
      </c>
      <c r="I42" s="10" t="s">
        <v>217</v>
      </c>
      <c r="J42" s="10">
        <v>7.2679999999999998</v>
      </c>
      <c r="K42" s="9" t="str">
        <f t="shared" ref="K42:K51" si="11">IF(J42="Div by 0", "N/A", IF(J42="N/A","N/A", IF(J42&gt;30, "No", IF(J42&lt;-30, "No", "Yes"))))</f>
        <v>Yes</v>
      </c>
    </row>
    <row r="43" spans="1:11" x14ac:dyDescent="0.2">
      <c r="A43" s="78" t="s">
        <v>39</v>
      </c>
      <c r="B43" s="5" t="s">
        <v>217</v>
      </c>
      <c r="C43" s="8" t="s">
        <v>217</v>
      </c>
      <c r="D43" s="9" t="str">
        <f t="shared" si="8"/>
        <v>N/A</v>
      </c>
      <c r="E43" s="8">
        <v>99.962530751000003</v>
      </c>
      <c r="F43" s="9" t="str">
        <f t="shared" si="9"/>
        <v>N/A</v>
      </c>
      <c r="G43" s="8">
        <v>99.967561093</v>
      </c>
      <c r="H43" s="9" t="str">
        <f t="shared" si="10"/>
        <v>N/A</v>
      </c>
      <c r="I43" s="10" t="s">
        <v>217</v>
      </c>
      <c r="J43" s="10">
        <v>5.0000000000000001E-3</v>
      </c>
      <c r="K43" s="9" t="str">
        <f t="shared" si="11"/>
        <v>Yes</v>
      </c>
    </row>
    <row r="44" spans="1:11" x14ac:dyDescent="0.2">
      <c r="A44" s="78" t="s">
        <v>40</v>
      </c>
      <c r="B44" s="5" t="s">
        <v>217</v>
      </c>
      <c r="C44" s="8" t="s">
        <v>217</v>
      </c>
      <c r="D44" s="9" t="str">
        <f t="shared" si="8"/>
        <v>N/A</v>
      </c>
      <c r="E44" s="8">
        <v>47.797374290999997</v>
      </c>
      <c r="F44" s="9" t="str">
        <f t="shared" si="9"/>
        <v>N/A</v>
      </c>
      <c r="G44" s="8">
        <v>52.09958125</v>
      </c>
      <c r="H44" s="9" t="str">
        <f t="shared" si="10"/>
        <v>N/A</v>
      </c>
      <c r="I44" s="10" t="s">
        <v>217</v>
      </c>
      <c r="J44" s="10">
        <v>9.0009999999999994</v>
      </c>
      <c r="K44" s="9" t="str">
        <f t="shared" si="11"/>
        <v>Yes</v>
      </c>
    </row>
    <row r="45" spans="1:11" x14ac:dyDescent="0.2">
      <c r="A45" s="78" t="s">
        <v>167</v>
      </c>
      <c r="B45" s="5" t="s">
        <v>217</v>
      </c>
      <c r="C45" s="8" t="s">
        <v>217</v>
      </c>
      <c r="D45" s="9" t="str">
        <f t="shared" si="8"/>
        <v>N/A</v>
      </c>
      <c r="E45" s="8">
        <v>49.287810694000001</v>
      </c>
      <c r="F45" s="9" t="str">
        <f t="shared" si="9"/>
        <v>N/A</v>
      </c>
      <c r="G45" s="8">
        <v>54.844681506999997</v>
      </c>
      <c r="H45" s="9" t="str">
        <f t="shared" si="10"/>
        <v>N/A</v>
      </c>
      <c r="I45" s="10" t="s">
        <v>217</v>
      </c>
      <c r="J45" s="10">
        <v>11.27</v>
      </c>
      <c r="K45" s="9" t="str">
        <f t="shared" si="11"/>
        <v>Yes</v>
      </c>
    </row>
    <row r="46" spans="1:11" x14ac:dyDescent="0.2">
      <c r="A46" s="78" t="s">
        <v>41</v>
      </c>
      <c r="B46" s="5" t="s">
        <v>217</v>
      </c>
      <c r="C46" s="8" t="s">
        <v>217</v>
      </c>
      <c r="D46" s="9" t="str">
        <f t="shared" si="8"/>
        <v>N/A</v>
      </c>
      <c r="E46" s="8">
        <v>76.969783786999997</v>
      </c>
      <c r="F46" s="9" t="str">
        <f t="shared" si="9"/>
        <v>N/A</v>
      </c>
      <c r="G46" s="8">
        <v>94.082096281000005</v>
      </c>
      <c r="H46" s="9" t="str">
        <f t="shared" si="10"/>
        <v>N/A</v>
      </c>
      <c r="I46" s="10" t="s">
        <v>217</v>
      </c>
      <c r="J46" s="10">
        <v>22.23</v>
      </c>
      <c r="K46" s="9" t="str">
        <f t="shared" si="11"/>
        <v>Yes</v>
      </c>
    </row>
    <row r="47" spans="1:11" x14ac:dyDescent="0.2">
      <c r="A47" s="78" t="s">
        <v>42</v>
      </c>
      <c r="B47" s="5" t="s">
        <v>217</v>
      </c>
      <c r="C47" s="8" t="s">
        <v>217</v>
      </c>
      <c r="D47" s="9" t="str">
        <f t="shared" si="8"/>
        <v>N/A</v>
      </c>
      <c r="E47" s="8">
        <v>100</v>
      </c>
      <c r="F47" s="9" t="str">
        <f t="shared" si="9"/>
        <v>N/A</v>
      </c>
      <c r="G47" s="8">
        <v>100</v>
      </c>
      <c r="H47" s="9" t="str">
        <f t="shared" si="10"/>
        <v>N/A</v>
      </c>
      <c r="I47" s="10" t="s">
        <v>217</v>
      </c>
      <c r="J47" s="10">
        <v>0</v>
      </c>
      <c r="K47" s="9" t="str">
        <f t="shared" si="11"/>
        <v>Yes</v>
      </c>
    </row>
    <row r="48" spans="1:11" x14ac:dyDescent="0.2">
      <c r="A48" s="78" t="s">
        <v>43</v>
      </c>
      <c r="B48" s="5" t="s">
        <v>217</v>
      </c>
      <c r="C48" s="8" t="s">
        <v>217</v>
      </c>
      <c r="D48" s="9" t="str">
        <f t="shared" si="8"/>
        <v>N/A</v>
      </c>
      <c r="E48" s="8">
        <v>50.370511805</v>
      </c>
      <c r="F48" s="9" t="str">
        <f t="shared" si="9"/>
        <v>N/A</v>
      </c>
      <c r="G48" s="8">
        <v>50.579083451000002</v>
      </c>
      <c r="H48" s="9" t="str">
        <f t="shared" si="10"/>
        <v>N/A</v>
      </c>
      <c r="I48" s="10" t="s">
        <v>217</v>
      </c>
      <c r="J48" s="10">
        <v>0.41410000000000002</v>
      </c>
      <c r="K48" s="9" t="str">
        <f t="shared" si="11"/>
        <v>Yes</v>
      </c>
    </row>
    <row r="49" spans="1:12" x14ac:dyDescent="0.2">
      <c r="A49" s="78" t="s">
        <v>44</v>
      </c>
      <c r="B49" s="5" t="s">
        <v>217</v>
      </c>
      <c r="C49" s="8" t="s">
        <v>217</v>
      </c>
      <c r="D49" s="9" t="str">
        <f t="shared" si="8"/>
        <v>N/A</v>
      </c>
      <c r="E49" s="8">
        <v>0.20213267579999999</v>
      </c>
      <c r="F49" s="9" t="str">
        <f t="shared" si="9"/>
        <v>N/A</v>
      </c>
      <c r="G49" s="8">
        <v>4.5053619999999997E-3</v>
      </c>
      <c r="H49" s="9" t="str">
        <f t="shared" si="10"/>
        <v>N/A</v>
      </c>
      <c r="I49" s="10" t="s">
        <v>217</v>
      </c>
      <c r="J49" s="10">
        <v>-97.8</v>
      </c>
      <c r="K49" s="9" t="str">
        <f t="shared" si="11"/>
        <v>No</v>
      </c>
    </row>
    <row r="50" spans="1:12" x14ac:dyDescent="0.2">
      <c r="A50" s="78" t="s">
        <v>45</v>
      </c>
      <c r="B50" s="5" t="s">
        <v>217</v>
      </c>
      <c r="C50" s="8" t="s">
        <v>217</v>
      </c>
      <c r="D50" s="9" t="str">
        <f t="shared" si="8"/>
        <v>N/A</v>
      </c>
      <c r="E50" s="8">
        <v>0</v>
      </c>
      <c r="F50" s="9" t="str">
        <f t="shared" si="9"/>
        <v>N/A</v>
      </c>
      <c r="G50" s="8">
        <v>0</v>
      </c>
      <c r="H50" s="9" t="str">
        <f t="shared" si="10"/>
        <v>N/A</v>
      </c>
      <c r="I50" s="10" t="s">
        <v>217</v>
      </c>
      <c r="J50" s="10" t="s">
        <v>1743</v>
      </c>
      <c r="K50" s="9" t="str">
        <f t="shared" si="11"/>
        <v>N/A</v>
      </c>
    </row>
    <row r="51" spans="1:12" x14ac:dyDescent="0.2">
      <c r="A51" s="78" t="s">
        <v>50</v>
      </c>
      <c r="B51" s="5" t="s">
        <v>217</v>
      </c>
      <c r="C51" s="8" t="s">
        <v>217</v>
      </c>
      <c r="D51" s="9" t="str">
        <f t="shared" si="8"/>
        <v>N/A</v>
      </c>
      <c r="E51" s="8">
        <v>99.797867323999995</v>
      </c>
      <c r="F51" s="9" t="str">
        <f t="shared" si="9"/>
        <v>N/A</v>
      </c>
      <c r="G51" s="8">
        <v>99.995494637999997</v>
      </c>
      <c r="H51" s="9" t="str">
        <f t="shared" si="10"/>
        <v>N/A</v>
      </c>
      <c r="I51" s="10" t="s">
        <v>217</v>
      </c>
      <c r="J51" s="10">
        <v>0.19800000000000001</v>
      </c>
      <c r="K51" s="9" t="str">
        <f t="shared" si="11"/>
        <v>Yes</v>
      </c>
      <c r="L51" s="59"/>
    </row>
    <row r="52" spans="1:12" ht="12" customHeight="1" x14ac:dyDescent="0.2">
      <c r="A52" s="170" t="s">
        <v>1649</v>
      </c>
      <c r="B52" s="171"/>
      <c r="C52" s="171"/>
      <c r="D52" s="171"/>
      <c r="E52" s="171"/>
      <c r="F52" s="171"/>
      <c r="G52" s="171"/>
      <c r="H52" s="171"/>
      <c r="I52" s="171"/>
      <c r="J52" s="171"/>
      <c r="K52" s="172"/>
    </row>
    <row r="53" spans="1:12" x14ac:dyDescent="0.2">
      <c r="A53" s="167" t="s">
        <v>1647</v>
      </c>
      <c r="B53" s="168"/>
      <c r="C53" s="168"/>
      <c r="D53" s="168"/>
      <c r="E53" s="168"/>
      <c r="F53" s="168"/>
      <c r="G53" s="168"/>
      <c r="H53" s="168"/>
      <c r="I53" s="168"/>
      <c r="J53" s="168"/>
      <c r="K53" s="169"/>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ht="12.75" customHeight="1" x14ac:dyDescent="0.2">
      <c r="A6" s="2" t="s">
        <v>348</v>
      </c>
      <c r="B6" s="9" t="s">
        <v>217</v>
      </c>
      <c r="C6" s="26">
        <v>7</v>
      </c>
      <c r="D6" s="9" t="s">
        <v>217</v>
      </c>
      <c r="E6" s="26">
        <v>7</v>
      </c>
      <c r="F6" s="9" t="s">
        <v>217</v>
      </c>
      <c r="G6" s="26">
        <v>7</v>
      </c>
      <c r="H6" s="9" t="s">
        <v>217</v>
      </c>
      <c r="I6" s="10" t="s">
        <v>217</v>
      </c>
      <c r="J6" s="10" t="s">
        <v>217</v>
      </c>
      <c r="K6" s="9" t="s">
        <v>217</v>
      </c>
    </row>
    <row r="7" spans="1:11" x14ac:dyDescent="0.2">
      <c r="A7" s="3" t="s">
        <v>12</v>
      </c>
      <c r="B7" s="29" t="s">
        <v>217</v>
      </c>
      <c r="C7" s="30">
        <v>6635036</v>
      </c>
      <c r="D7" s="31" t="str">
        <f>IF($B7="N/A","N/A",IF(C7&gt;15,"No",IF(C7&lt;-15,"No","Yes")))</f>
        <v>N/A</v>
      </c>
      <c r="E7" s="30">
        <v>8092549</v>
      </c>
      <c r="F7" s="31" t="str">
        <f>IF($B7="N/A","N/A",IF(E7&gt;15,"No",IF(E7&lt;-15,"No","Yes")))</f>
        <v>N/A</v>
      </c>
      <c r="G7" s="30">
        <v>9212384</v>
      </c>
      <c r="H7" s="31" t="str">
        <f>IF($B7="N/A","N/A",IF(G7&gt;15,"No",IF(G7&lt;-15,"No","Yes")))</f>
        <v>N/A</v>
      </c>
      <c r="I7" s="32">
        <v>21.97</v>
      </c>
      <c r="J7" s="32">
        <v>13.84</v>
      </c>
      <c r="K7" s="31" t="str">
        <f t="shared" ref="K7:K22" si="0">IF(J7="Div by 0", "N/A", IF(J7="N/A","N/A", IF(J7&gt;30, "No", IF(J7&lt;-30, "No", "Yes"))))</f>
        <v>Yes</v>
      </c>
    </row>
    <row r="8" spans="1:11" x14ac:dyDescent="0.2">
      <c r="A8" s="3" t="s">
        <v>366</v>
      </c>
      <c r="B8" s="29" t="s">
        <v>217</v>
      </c>
      <c r="C8" s="30" t="s">
        <v>217</v>
      </c>
      <c r="D8" s="31" t="str">
        <f>IF($B8="N/A","N/A",IF(C8&gt;15,"No",IF(C8&lt;-15,"No","Yes")))</f>
        <v>N/A</v>
      </c>
      <c r="E8" s="30" t="s">
        <v>217</v>
      </c>
      <c r="F8" s="31" t="str">
        <f>IF($B8="N/A","N/A",IF(E8&gt;15,"No",IF(E8&lt;-15,"No","Yes")))</f>
        <v>N/A</v>
      </c>
      <c r="G8" s="33">
        <v>29.633979652000001</v>
      </c>
      <c r="H8" s="31" t="str">
        <f>IF($B8="N/A","N/A",IF(G8&gt;15,"No",IF(G8&lt;-15,"No","Yes")))</f>
        <v>N/A</v>
      </c>
      <c r="I8" s="32" t="s">
        <v>217</v>
      </c>
      <c r="J8" s="32" t="s">
        <v>217</v>
      </c>
      <c r="K8" s="31" t="str">
        <f t="shared" si="0"/>
        <v>N/A</v>
      </c>
    </row>
    <row r="9" spans="1:11" x14ac:dyDescent="0.2">
      <c r="A9" s="3" t="s">
        <v>119</v>
      </c>
      <c r="B9" s="34" t="s">
        <v>217</v>
      </c>
      <c r="C9" s="9">
        <v>66.307778888000001</v>
      </c>
      <c r="D9" s="9" t="str">
        <f>IF($B9="N/A","N/A",IF(C9&gt;15,"No",IF(C9&lt;-15,"No","Yes")))</f>
        <v>N/A</v>
      </c>
      <c r="E9" s="9">
        <v>69.391399422000006</v>
      </c>
      <c r="F9" s="9" t="str">
        <f>IF($B9="N/A","N/A",IF(E9&gt;15,"No",IF(E9&lt;-15,"No","Yes")))</f>
        <v>N/A</v>
      </c>
      <c r="G9" s="9">
        <v>70.366020348000006</v>
      </c>
      <c r="H9" s="9" t="str">
        <f>IF($B9="N/A","N/A",IF(G9&gt;15,"No",IF(G9&lt;-15,"No","Yes")))</f>
        <v>N/A</v>
      </c>
      <c r="I9" s="10">
        <v>4.6500000000000004</v>
      </c>
      <c r="J9" s="10">
        <v>1.405</v>
      </c>
      <c r="K9" s="9" t="str">
        <f t="shared" si="0"/>
        <v>Yes</v>
      </c>
    </row>
    <row r="10" spans="1:11" x14ac:dyDescent="0.2">
      <c r="A10" s="3" t="s">
        <v>120</v>
      </c>
      <c r="B10" s="34" t="s">
        <v>217</v>
      </c>
      <c r="C10" s="9">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3" t="s">
        <v>833</v>
      </c>
      <c r="B11" s="34" t="s">
        <v>218</v>
      </c>
      <c r="C11" s="9" t="s">
        <v>217</v>
      </c>
      <c r="D11" s="9" t="str">
        <f>IF(OR($B11="N/A",$C11="N/A"),"N/A",IF(C11&gt;100,"No",IF(C11&lt;95,"No","Yes")))</f>
        <v>N/A</v>
      </c>
      <c r="E11" s="9">
        <v>30.608304009000001</v>
      </c>
      <c r="F11" s="9" t="str">
        <f>IF(OR($B11="N/A",$E11="N/A"),"N/A",IF(E11&gt;100,"No",IF(E11&lt;95,"No","Yes")))</f>
        <v>No</v>
      </c>
      <c r="G11" s="9">
        <v>29.633979652000001</v>
      </c>
      <c r="H11" s="9" t="str">
        <f>IF($B11="N/A","N/A",IF(G11&gt;100,"No",IF(G11&lt;95,"No","Yes")))</f>
        <v>No</v>
      </c>
      <c r="I11" s="10" t="s">
        <v>217</v>
      </c>
      <c r="J11" s="10">
        <v>-3.18</v>
      </c>
      <c r="K11" s="9" t="str">
        <f t="shared" si="0"/>
        <v>Yes</v>
      </c>
    </row>
    <row r="12" spans="1:11" x14ac:dyDescent="0.2">
      <c r="A12" s="3" t="s">
        <v>352</v>
      </c>
      <c r="B12" s="34"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1743</v>
      </c>
      <c r="K12" s="9" t="str">
        <f t="shared" si="0"/>
        <v>N/A</v>
      </c>
    </row>
    <row r="13" spans="1:11" x14ac:dyDescent="0.2">
      <c r="A13" s="3" t="s">
        <v>834</v>
      </c>
      <c r="B13" s="34" t="s">
        <v>218</v>
      </c>
      <c r="C13" s="9" t="s">
        <v>217</v>
      </c>
      <c r="D13" s="9" t="str">
        <f t="shared" si="1"/>
        <v>N/A</v>
      </c>
      <c r="E13" s="9">
        <v>0</v>
      </c>
      <c r="F13" s="9" t="str">
        <f t="shared" si="2"/>
        <v>No</v>
      </c>
      <c r="G13" s="9">
        <v>0</v>
      </c>
      <c r="H13" s="9" t="str">
        <f t="shared" si="3"/>
        <v>No</v>
      </c>
      <c r="I13" s="10" t="s">
        <v>217</v>
      </c>
      <c r="J13" s="10" t="s">
        <v>1743</v>
      </c>
      <c r="K13" s="9" t="str">
        <f t="shared" si="0"/>
        <v>N/A</v>
      </c>
    </row>
    <row r="14" spans="1:11" x14ac:dyDescent="0.2">
      <c r="A14" s="3" t="s">
        <v>13</v>
      </c>
      <c r="B14" s="34" t="s">
        <v>217</v>
      </c>
      <c r="C14" s="35">
        <v>2235491</v>
      </c>
      <c r="D14" s="9" t="str">
        <f>IF($B14="N/A","N/A",IF(C14&gt;15,"No",IF(C14&lt;-15,"No","Yes")))</f>
        <v>N/A</v>
      </c>
      <c r="E14" s="35">
        <v>2477016</v>
      </c>
      <c r="F14" s="9" t="str">
        <f>IF($B14="N/A","N/A",IF(E14&gt;15,"No",IF(E14&lt;-15,"No","Yes")))</f>
        <v>N/A</v>
      </c>
      <c r="G14" s="35">
        <v>2729996</v>
      </c>
      <c r="H14" s="9" t="str">
        <f>IF($B14="N/A","N/A",IF(G14&gt;15,"No",IF(G14&lt;-15,"No","Yes")))</f>
        <v>N/A</v>
      </c>
      <c r="I14" s="10">
        <v>10.8</v>
      </c>
      <c r="J14" s="10">
        <v>10.210000000000001</v>
      </c>
      <c r="K14" s="9" t="str">
        <f t="shared" si="0"/>
        <v>Yes</v>
      </c>
    </row>
    <row r="15" spans="1:11" ht="14.25" customHeight="1" x14ac:dyDescent="0.2">
      <c r="A15" s="3" t="s">
        <v>444</v>
      </c>
      <c r="B15" s="34" t="s">
        <v>217</v>
      </c>
      <c r="C15" s="9">
        <v>1.0023748697999999</v>
      </c>
      <c r="D15" s="9" t="str">
        <f>IF($B15="N/A","N/A",IF(C15&gt;15,"No",IF(C15&lt;-15,"No","Yes")))</f>
        <v>N/A</v>
      </c>
      <c r="E15" s="9">
        <v>0</v>
      </c>
      <c r="F15" s="9" t="str">
        <f>IF($B15="N/A","N/A",IF(E15&gt;15,"No",IF(E15&lt;-15,"No","Yes")))</f>
        <v>N/A</v>
      </c>
      <c r="G15" s="9">
        <v>0</v>
      </c>
      <c r="H15" s="9" t="str">
        <f>IF($B15="N/A","N/A",IF(G15&gt;15,"No",IF(G15&lt;-15,"No","Yes")))</f>
        <v>N/A</v>
      </c>
      <c r="I15" s="10">
        <v>-100</v>
      </c>
      <c r="J15" s="10" t="s">
        <v>1743</v>
      </c>
      <c r="K15" s="9" t="str">
        <f t="shared" si="0"/>
        <v>N/A</v>
      </c>
    </row>
    <row r="16" spans="1:11" ht="12.75" customHeight="1" x14ac:dyDescent="0.2">
      <c r="A16" s="3" t="s">
        <v>856</v>
      </c>
      <c r="B16" s="34" t="s">
        <v>217</v>
      </c>
      <c r="C16" s="36">
        <v>142.38258658000001</v>
      </c>
      <c r="D16" s="9" t="str">
        <f>IF($B16="N/A","N/A",IF(C16&gt;15,"No",IF(C16&lt;-15,"No","Yes")))</f>
        <v>N/A</v>
      </c>
      <c r="E16" s="36" t="s">
        <v>1743</v>
      </c>
      <c r="F16" s="9" t="str">
        <f>IF($B16="N/A","N/A",IF(E16&gt;15,"No",IF(E16&lt;-15,"No","Yes")))</f>
        <v>N/A</v>
      </c>
      <c r="G16" s="36" t="s">
        <v>1743</v>
      </c>
      <c r="H16" s="9" t="str">
        <f>IF($B16="N/A","N/A",IF(G16&gt;15,"No",IF(G16&lt;-15,"No","Yes")))</f>
        <v>N/A</v>
      </c>
      <c r="I16" s="10" t="s">
        <v>1743</v>
      </c>
      <c r="J16" s="10" t="s">
        <v>1743</v>
      </c>
      <c r="K16" s="9" t="str">
        <f t="shared" si="0"/>
        <v>N/A</v>
      </c>
    </row>
    <row r="17" spans="1:11" x14ac:dyDescent="0.2">
      <c r="A17" s="3" t="s">
        <v>131</v>
      </c>
      <c r="B17" s="34" t="s">
        <v>217</v>
      </c>
      <c r="C17" s="35">
        <v>4529</v>
      </c>
      <c r="D17" s="9" t="str">
        <f>IF($B17="N/A","N/A",IF(C17&gt;15,"No",IF(C17&lt;-15,"No","Yes")))</f>
        <v>N/A</v>
      </c>
      <c r="E17" s="35">
        <v>4692</v>
      </c>
      <c r="F17" s="9" t="str">
        <f>IF($B17="N/A","N/A",IF(E17&gt;15,"No",IF(E17&lt;-15,"No","Yes")))</f>
        <v>N/A</v>
      </c>
      <c r="G17" s="35">
        <v>4816</v>
      </c>
      <c r="H17" s="9" t="str">
        <f>IF($B17="N/A","N/A",IF(G17&gt;15,"No",IF(G17&lt;-15,"No","Yes")))</f>
        <v>N/A</v>
      </c>
      <c r="I17" s="10">
        <v>3.5990000000000002</v>
      </c>
      <c r="J17" s="10">
        <v>2.6429999999999998</v>
      </c>
      <c r="K17" s="9" t="str">
        <f t="shared" si="0"/>
        <v>Yes</v>
      </c>
    </row>
    <row r="18" spans="1:11" x14ac:dyDescent="0.2">
      <c r="A18" s="3" t="s">
        <v>350</v>
      </c>
      <c r="B18" s="34" t="s">
        <v>217</v>
      </c>
      <c r="C18" s="35" t="s">
        <v>217</v>
      </c>
      <c r="D18" s="9" t="str">
        <f>IF($B18="N/A","N/A",IF(C18&gt;15,"No",IF(C18&lt;-15,"No","Yes")))</f>
        <v>N/A</v>
      </c>
      <c r="E18" s="35" t="s">
        <v>217</v>
      </c>
      <c r="F18" s="9" t="str">
        <f>IF($B18="N/A","N/A",IF(E18&gt;15,"No",IF(E18&lt;-15,"No","Yes")))</f>
        <v>N/A</v>
      </c>
      <c r="G18" s="8">
        <v>5.2277456100000001E-2</v>
      </c>
      <c r="H18" s="9" t="str">
        <f>IF($B18="N/A","N/A",IF(G18&gt;15,"No",IF(G18&lt;-15,"No","Yes")))</f>
        <v>N/A</v>
      </c>
      <c r="I18" s="10" t="s">
        <v>217</v>
      </c>
      <c r="J18" s="10" t="s">
        <v>217</v>
      </c>
      <c r="K18" s="9" t="str">
        <f t="shared" si="0"/>
        <v>N/A</v>
      </c>
    </row>
    <row r="19" spans="1:11" ht="27.75" customHeight="1" x14ac:dyDescent="0.2">
      <c r="A19" s="3" t="s">
        <v>835</v>
      </c>
      <c r="B19" s="34" t="s">
        <v>217</v>
      </c>
      <c r="C19" s="36">
        <v>111.59704129000001</v>
      </c>
      <c r="D19" s="9" t="str">
        <f>IF($B19="N/A","N/A",IF(C19&gt;60,"No",IF(C19&lt;15,"No","Yes")))</f>
        <v>N/A</v>
      </c>
      <c r="E19" s="36">
        <v>91.108056266000006</v>
      </c>
      <c r="F19" s="9" t="str">
        <f>IF($B19="N/A","N/A",IF(E19&gt;60,"No",IF(E19&lt;15,"No","Yes")))</f>
        <v>N/A</v>
      </c>
      <c r="G19" s="36">
        <v>93.093646179000004</v>
      </c>
      <c r="H19" s="9" t="str">
        <f>IF($B19="N/A","N/A",IF(G19&gt;60,"No",IF(G19&lt;15,"No","Yes")))</f>
        <v>N/A</v>
      </c>
      <c r="I19" s="10">
        <v>-18.399999999999999</v>
      </c>
      <c r="J19" s="10">
        <v>2.1789999999999998</v>
      </c>
      <c r="K19" s="9" t="str">
        <f t="shared" si="0"/>
        <v>Yes</v>
      </c>
    </row>
    <row r="20" spans="1:11" x14ac:dyDescent="0.2">
      <c r="A20" s="3" t="s">
        <v>27</v>
      </c>
      <c r="B20" s="34" t="s">
        <v>221</v>
      </c>
      <c r="C20" s="35">
        <v>0</v>
      </c>
      <c r="D20" s="9" t="str">
        <f>IF($B20="N/A","N/A",IF(C20="N/A","N/A",IF(C20=0,"Yes","No")))</f>
        <v>Yes</v>
      </c>
      <c r="E20" s="35">
        <v>0</v>
      </c>
      <c r="F20" s="9" t="str">
        <f>IF($B20="N/A","N/A",IF(E20="N/A","N/A",IF(E20=0,"Yes","No")))</f>
        <v>Yes</v>
      </c>
      <c r="G20" s="35">
        <v>0</v>
      </c>
      <c r="H20" s="9" t="str">
        <f>IF($B20="N/A","N/A",IF(G20=0,"Yes","No"))</f>
        <v>Yes</v>
      </c>
      <c r="I20" s="10" t="s">
        <v>1743</v>
      </c>
      <c r="J20" s="10" t="s">
        <v>1743</v>
      </c>
      <c r="K20" s="9" t="str">
        <f t="shared" si="0"/>
        <v>N/A</v>
      </c>
    </row>
    <row r="21" spans="1:11" x14ac:dyDescent="0.2">
      <c r="A21" s="3" t="s">
        <v>836</v>
      </c>
      <c r="B21" s="34" t="s">
        <v>217</v>
      </c>
      <c r="C21" s="9">
        <v>0</v>
      </c>
      <c r="D21" s="9" t="str">
        <f>IF($B21="N/A","N/A",IF(C21&gt;15,"No",IF(C21&lt;-15,"No","Yes")))</f>
        <v>N/A</v>
      </c>
      <c r="E21" s="9">
        <v>0</v>
      </c>
      <c r="F21" s="9" t="str">
        <f>IF($B21="N/A","N/A",IF(E21&gt;15,"No",IF(E21&lt;-15,"No","Yes")))</f>
        <v>N/A</v>
      </c>
      <c r="G21" s="9">
        <v>0</v>
      </c>
      <c r="H21" s="9" t="str">
        <f>IF($B21="N/A","N/A",IF(G21&gt;15,"No",IF(G21&lt;-15,"No","Yes")))</f>
        <v>N/A</v>
      </c>
      <c r="I21" s="10" t="s">
        <v>1743</v>
      </c>
      <c r="J21" s="10" t="s">
        <v>1743</v>
      </c>
      <c r="K21" s="9" t="str">
        <f t="shared" si="0"/>
        <v>N/A</v>
      </c>
    </row>
    <row r="22" spans="1:11" x14ac:dyDescent="0.2">
      <c r="A22" s="3" t="s">
        <v>1723</v>
      </c>
      <c r="B22" s="34" t="s">
        <v>217</v>
      </c>
      <c r="C22" s="88">
        <v>0</v>
      </c>
      <c r="D22" s="9" t="str">
        <f>IF($B22="N/A","N/A",IF(C22&gt;15,"No",IF(C22&lt;-15,"No","Yes")))</f>
        <v>N/A</v>
      </c>
      <c r="E22" s="88">
        <v>0</v>
      </c>
      <c r="F22" s="9" t="str">
        <f>IF($B22="N/A","N/A",IF(E22&gt;15,"No",IF(E22&lt;-15,"No","Yes")))</f>
        <v>N/A</v>
      </c>
      <c r="G22" s="88">
        <v>0</v>
      </c>
      <c r="H22" s="9" t="str">
        <f>IF($B22="N/A","N/A",IF(G22&gt;15,"No",IF(G22&lt;-15,"No","Yes")))</f>
        <v>N/A</v>
      </c>
      <c r="I22" s="10" t="s">
        <v>1743</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3" t="s">
        <v>12</v>
      </c>
      <c r="B6" s="34" t="s">
        <v>217</v>
      </c>
      <c r="C6" s="35">
        <v>2235491</v>
      </c>
      <c r="D6" s="9" t="str">
        <f>IF($B6="N/A","N/A",IF(C6&gt;15,"No",IF(C6&lt;-15,"No","Yes")))</f>
        <v>N/A</v>
      </c>
      <c r="E6" s="35">
        <v>2477016</v>
      </c>
      <c r="F6" s="9" t="str">
        <f>IF($B6="N/A","N/A",IF(E6&gt;15,"No",IF(E6&lt;-15,"No","Yes")))</f>
        <v>N/A</v>
      </c>
      <c r="G6" s="35">
        <v>2729996</v>
      </c>
      <c r="H6" s="9" t="str">
        <f>IF($B6="N/A","N/A",IF(G6&gt;15,"No",IF(G6&lt;-15,"No","Yes")))</f>
        <v>N/A</v>
      </c>
      <c r="I6" s="10">
        <v>10.8</v>
      </c>
      <c r="J6" s="10">
        <v>10.210000000000001</v>
      </c>
      <c r="K6" s="9" t="str">
        <f t="shared" ref="K6:K18" si="0">IF(J6="Div by 0", "N/A", IF(J6="N/A","N/A", IF(J6&gt;30, "No", IF(J6&lt;-30, "No", "Yes"))))</f>
        <v>Yes</v>
      </c>
    </row>
    <row r="7" spans="1:11" x14ac:dyDescent="0.2">
      <c r="A7" s="3" t="s">
        <v>30</v>
      </c>
      <c r="B7" s="34"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4" t="s">
        <v>221</v>
      </c>
      <c r="C8" s="9">
        <v>0</v>
      </c>
      <c r="D8" s="9" t="str">
        <f>IF($B8="N/A","N/A",IF(C8=0,"Yes","No"))</f>
        <v>Yes</v>
      </c>
      <c r="E8" s="9">
        <v>0</v>
      </c>
      <c r="F8" s="9" t="str">
        <f>IF($B8="N/A","N/A",IF(E8=0,"Yes","No"))</f>
        <v>Yes</v>
      </c>
      <c r="G8" s="9">
        <v>0</v>
      </c>
      <c r="H8" s="9" t="str">
        <f>IF($B8="N/A","N/A",IF(G8=0,"Yes","No"))</f>
        <v>Yes</v>
      </c>
      <c r="I8" s="10" t="s">
        <v>1743</v>
      </c>
      <c r="J8" s="10" t="s">
        <v>1743</v>
      </c>
      <c r="K8" s="9" t="str">
        <f t="shared" si="0"/>
        <v>N/A</v>
      </c>
    </row>
    <row r="9" spans="1:11" x14ac:dyDescent="0.2">
      <c r="A9" s="3" t="s">
        <v>848</v>
      </c>
      <c r="B9" s="34" t="s">
        <v>275</v>
      </c>
      <c r="C9" s="36">
        <v>115.12474127999999</v>
      </c>
      <c r="D9" s="9" t="str">
        <f>IF($B9="N/A","N/A",IF(C9&gt;60,"No",IF(C9&lt;15,"No","Yes")))</f>
        <v>No</v>
      </c>
      <c r="E9" s="36">
        <v>109.41333241</v>
      </c>
      <c r="F9" s="9" t="str">
        <f>IF($B9="N/A","N/A",IF(E9&gt;60,"No",IF(E9&lt;15,"No","Yes")))</f>
        <v>No</v>
      </c>
      <c r="G9" s="36">
        <v>105.20100286</v>
      </c>
      <c r="H9" s="9" t="str">
        <f>IF($B9="N/A","N/A",IF(G9&gt;60,"No",IF(G9&lt;15,"No","Yes")))</f>
        <v>No</v>
      </c>
      <c r="I9" s="10">
        <v>-4.96</v>
      </c>
      <c r="J9" s="10">
        <v>-3.85</v>
      </c>
      <c r="K9" s="9" t="str">
        <f t="shared" si="0"/>
        <v>Yes</v>
      </c>
    </row>
    <row r="10" spans="1:11" x14ac:dyDescent="0.2">
      <c r="A10" s="3" t="s">
        <v>14</v>
      </c>
      <c r="B10" s="34" t="s">
        <v>276</v>
      </c>
      <c r="C10" s="9">
        <v>1.5147902631000001</v>
      </c>
      <c r="D10" s="9" t="str">
        <f>IF($B10="N/A","N/A",IF(C10&gt;15,"No",IF(C10&lt;=0,"No","Yes")))</f>
        <v>Yes</v>
      </c>
      <c r="E10" s="9">
        <v>1.2740733205000001</v>
      </c>
      <c r="F10" s="9" t="str">
        <f>IF($B10="N/A","N/A",IF(E10&gt;15,"No",IF(E10&lt;=0,"No","Yes")))</f>
        <v>Yes</v>
      </c>
      <c r="G10" s="9">
        <v>1.3593426511</v>
      </c>
      <c r="H10" s="9" t="str">
        <f>IF($B10="N/A","N/A",IF(G10&gt;15,"No",IF(G10&lt;=0,"No","Yes")))</f>
        <v>Yes</v>
      </c>
      <c r="I10" s="10">
        <v>-15.9</v>
      </c>
      <c r="J10" s="10">
        <v>6.6929999999999996</v>
      </c>
      <c r="K10" s="9" t="str">
        <f t="shared" si="0"/>
        <v>Yes</v>
      </c>
    </row>
    <row r="11" spans="1:11" x14ac:dyDescent="0.2">
      <c r="A11" s="3" t="s">
        <v>871</v>
      </c>
      <c r="B11" s="34" t="s">
        <v>217</v>
      </c>
      <c r="C11" s="36">
        <v>88.319257006000001</v>
      </c>
      <c r="D11" s="9" t="str">
        <f>IF($B11="N/A","N/A",IF(C11&gt;15,"No",IF(C11&lt;-15,"No","Yes")))</f>
        <v>N/A</v>
      </c>
      <c r="E11" s="36">
        <v>104.39405558</v>
      </c>
      <c r="F11" s="9" t="str">
        <f>IF($B11="N/A","N/A",IF(E11&gt;15,"No",IF(E11&lt;-15,"No","Yes")))</f>
        <v>N/A</v>
      </c>
      <c r="G11" s="36">
        <v>128.94300727999999</v>
      </c>
      <c r="H11" s="9" t="str">
        <f>IF($B11="N/A","N/A",IF(G11&gt;15,"No",IF(G11&lt;-15,"No","Yes")))</f>
        <v>N/A</v>
      </c>
      <c r="I11" s="10">
        <v>18.2</v>
      </c>
      <c r="J11" s="10">
        <v>23.52</v>
      </c>
      <c r="K11" s="9" t="str">
        <f t="shared" si="0"/>
        <v>Yes</v>
      </c>
    </row>
    <row r="12" spans="1:11" x14ac:dyDescent="0.2">
      <c r="A12" s="3" t="s">
        <v>932</v>
      </c>
      <c r="B12" s="34" t="s">
        <v>217</v>
      </c>
      <c r="C12" s="9">
        <v>8.94658E-5</v>
      </c>
      <c r="D12" s="9" t="str">
        <f>IF($B12="N/A","N/A",IF(C12&gt;15,"No",IF(C12&lt;-15,"No","Yes")))</f>
        <v>N/A</v>
      </c>
      <c r="E12" s="9">
        <v>0.7236126048</v>
      </c>
      <c r="F12" s="9" t="str">
        <f>IF($B12="N/A","N/A",IF(E12&gt;15,"No",IF(E12&lt;-15,"No","Yes")))</f>
        <v>N/A</v>
      </c>
      <c r="G12" s="9">
        <v>0.51234507299999998</v>
      </c>
      <c r="H12" s="9" t="str">
        <f>IF($B12="N/A","N/A",IF(G12&gt;15,"No",IF(G12&lt;-15,"No","Yes")))</f>
        <v>N/A</v>
      </c>
      <c r="I12" s="10">
        <v>809000</v>
      </c>
      <c r="J12" s="10">
        <v>-29.2</v>
      </c>
      <c r="K12" s="9" t="str">
        <f t="shared" si="0"/>
        <v>Yes</v>
      </c>
    </row>
    <row r="13" spans="1:11" x14ac:dyDescent="0.2">
      <c r="A13" s="3" t="s">
        <v>51</v>
      </c>
      <c r="B13" s="34" t="s">
        <v>277</v>
      </c>
      <c r="C13" s="9">
        <v>99.999597403999999</v>
      </c>
      <c r="D13" s="9" t="str">
        <f>IF($B13="N/A","N/A",IF(C13&gt;99,"No",IF(C13&lt;95,"No","Yes")))</f>
        <v>No</v>
      </c>
      <c r="E13" s="9">
        <v>99.276387395</v>
      </c>
      <c r="F13" s="9" t="str">
        <f>IF($B13="N/A","N/A",IF(E13&gt;99,"No",IF(E13&lt;95,"No","Yes")))</f>
        <v>No</v>
      </c>
      <c r="G13" s="9">
        <v>99.487654926999994</v>
      </c>
      <c r="H13" s="9" t="str">
        <f>IF($B13="N/A","N/A",IF(G13&gt;99,"No",IF(G13&lt;95,"No","Yes")))</f>
        <v>No</v>
      </c>
      <c r="I13" s="10">
        <v>-0.72299999999999998</v>
      </c>
      <c r="J13" s="10">
        <v>0.21279999999999999</v>
      </c>
      <c r="K13" s="9" t="str">
        <f t="shared" si="0"/>
        <v>Yes</v>
      </c>
    </row>
    <row r="14" spans="1:11" x14ac:dyDescent="0.2">
      <c r="A14" s="3" t="s">
        <v>52</v>
      </c>
      <c r="B14" s="34" t="s">
        <v>278</v>
      </c>
      <c r="C14" s="9">
        <v>4.025961E-4</v>
      </c>
      <c r="D14" s="9" t="str">
        <f>IF($B14="N/A","N/A",IF(C14&gt;6,"No",IF(C14&lt;=0,"No","Yes")))</f>
        <v>Yes</v>
      </c>
      <c r="E14" s="9">
        <v>0.7236126048</v>
      </c>
      <c r="F14" s="9" t="str">
        <f>IF($B14="N/A","N/A",IF(E14&gt;6,"No",IF(E14&lt;=0,"No","Yes")))</f>
        <v>Yes</v>
      </c>
      <c r="G14" s="9">
        <v>0.51234507299999998</v>
      </c>
      <c r="H14" s="9" t="str">
        <f>IF($B14="N/A","N/A",IF(G14&gt;6,"No",IF(G14&lt;=0,"No","Yes")))</f>
        <v>Yes</v>
      </c>
      <c r="I14" s="10">
        <v>180000</v>
      </c>
      <c r="J14" s="10">
        <v>-29.2</v>
      </c>
      <c r="K14" s="9" t="str">
        <f t="shared" si="0"/>
        <v>Yes</v>
      </c>
    </row>
    <row r="15" spans="1:11" x14ac:dyDescent="0.2">
      <c r="A15" s="3" t="s">
        <v>168</v>
      </c>
      <c r="B15" s="34" t="s">
        <v>217</v>
      </c>
      <c r="C15" s="9">
        <v>99.503775919000006</v>
      </c>
      <c r="D15" s="9" t="str">
        <f>IF($B15="N/A","N/A",IF(C15&gt;15,"No",IF(C15&lt;-15,"No","Yes")))</f>
        <v>N/A</v>
      </c>
      <c r="E15" s="9">
        <v>99.736284775000001</v>
      </c>
      <c r="F15" s="9" t="str">
        <f>IF($B15="N/A","N/A",IF(E15&gt;15,"No",IF(E15&lt;-15,"No","Yes")))</f>
        <v>N/A</v>
      </c>
      <c r="G15" s="9">
        <v>99.969477272999995</v>
      </c>
      <c r="H15" s="9" t="str">
        <f>IF($B15="N/A","N/A",IF(G15&gt;15,"No",IF(G15&lt;-15,"No","Yes")))</f>
        <v>N/A</v>
      </c>
      <c r="I15" s="10">
        <v>0.23369999999999999</v>
      </c>
      <c r="J15" s="10">
        <v>0.23380000000000001</v>
      </c>
      <c r="K15" s="9" t="str">
        <f t="shared" si="0"/>
        <v>Yes</v>
      </c>
    </row>
    <row r="16" spans="1:11" x14ac:dyDescent="0.2">
      <c r="A16" s="3" t="s">
        <v>169</v>
      </c>
      <c r="B16" s="34" t="s">
        <v>279</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4" t="s">
        <v>279</v>
      </c>
      <c r="C17" s="9">
        <v>99.929500661999995</v>
      </c>
      <c r="D17" s="9" t="str">
        <f>IF($B17="N/A","N/A",IF(C17&gt;98,"Yes","No"))</f>
        <v>Yes</v>
      </c>
      <c r="E17" s="9">
        <v>99.901345699999993</v>
      </c>
      <c r="F17" s="9" t="str">
        <f>IF($B17="N/A","N/A",IF(E17&gt;98,"Yes","No"))</f>
        <v>Yes</v>
      </c>
      <c r="G17" s="9">
        <v>99.894587978000004</v>
      </c>
      <c r="H17" s="9" t="str">
        <f>IF($B17="N/A","N/A",IF(G17&gt;98,"Yes","No"))</f>
        <v>Yes</v>
      </c>
      <c r="I17" s="10">
        <v>-2.8000000000000001E-2</v>
      </c>
      <c r="J17" s="10">
        <v>-7.0000000000000001E-3</v>
      </c>
      <c r="K17" s="9" t="str">
        <f t="shared" si="0"/>
        <v>Yes</v>
      </c>
    </row>
    <row r="18" spans="1:11" x14ac:dyDescent="0.2">
      <c r="A18" s="3" t="s">
        <v>53</v>
      </c>
      <c r="B18" s="34" t="s">
        <v>279</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678</v>
      </c>
      <c r="B19" s="34" t="s">
        <v>227</v>
      </c>
      <c r="C19" s="9">
        <v>99.538624847999998</v>
      </c>
      <c r="D19" s="9" t="str">
        <f>IF($B19="N/A","N/A",IF(C19&gt;100,"No",IF(C19&lt;98,"No","Yes")))</f>
        <v>Yes</v>
      </c>
      <c r="E19" s="9">
        <v>99.438639072000001</v>
      </c>
      <c r="F19" s="9" t="str">
        <f>IF($B19="N/A","N/A",IF(E19&gt;100,"No",IF(E19&lt;98,"No","Yes")))</f>
        <v>Yes</v>
      </c>
      <c r="G19" s="9">
        <v>99.140804602000003</v>
      </c>
      <c r="H19" s="9" t="str">
        <f>IF($B19="N/A","N/A",IF(G19&gt;100,"No",IF(G19&lt;98,"No","Yes")))</f>
        <v>Yes</v>
      </c>
      <c r="I19" s="10">
        <v>-0.1</v>
      </c>
      <c r="J19" s="10">
        <v>-0.3</v>
      </c>
      <c r="K19" s="9" t="str">
        <f>IF(J19="Div by 0", "N/A", IF(J19="N/A","N/A", IF(J19&gt;30, "No", IF(J19&lt;-30, "No", "Yes"))))</f>
        <v>Yes</v>
      </c>
    </row>
    <row r="20" spans="1:11" x14ac:dyDescent="0.2">
      <c r="A20" s="3" t="s">
        <v>679</v>
      </c>
      <c r="B20" s="34" t="s">
        <v>227</v>
      </c>
      <c r="C20" s="9">
        <v>99.669602784999995</v>
      </c>
      <c r="D20" s="9" t="str">
        <f>IF($B20="N/A","N/A",IF(C20&gt;100,"No",IF(C20&lt;98,"No","Yes")))</f>
        <v>Yes</v>
      </c>
      <c r="E20" s="9">
        <v>99.570410526000003</v>
      </c>
      <c r="F20" s="9" t="str">
        <f>IF($B20="N/A","N/A",IF(E20&gt;100,"No",IF(E20&lt;98,"No","Yes")))</f>
        <v>Yes</v>
      </c>
      <c r="G20" s="9">
        <v>99.539742915000005</v>
      </c>
      <c r="H20" s="9" t="str">
        <f>IF($B20="N/A","N/A",IF(G20&gt;100,"No",IF(G20&lt;98,"No","Yes")))</f>
        <v>Yes</v>
      </c>
      <c r="I20" s="10">
        <v>-0.1</v>
      </c>
      <c r="J20" s="10">
        <v>-3.1E-2</v>
      </c>
      <c r="K20" s="9" t="str">
        <f>IF(J20="Div by 0", "N/A", IF(J20="N/A","N/A", IF(J20&gt;30, "No", IF(J20&lt;-30, "No", "Yes"))))</f>
        <v>Yes</v>
      </c>
    </row>
    <row r="21" spans="1:11" x14ac:dyDescent="0.2">
      <c r="A21" s="3" t="s">
        <v>680</v>
      </c>
      <c r="B21" s="34" t="s">
        <v>227</v>
      </c>
      <c r="C21" s="9">
        <v>99.669602784999995</v>
      </c>
      <c r="D21" s="9" t="str">
        <f>IF($B21="N/A","N/A",IF(C21&gt;100,"No",IF(C21&lt;98,"No","Yes")))</f>
        <v>Yes</v>
      </c>
      <c r="E21" s="9">
        <v>99.570410526000003</v>
      </c>
      <c r="F21" s="9" t="str">
        <f>IF($B21="N/A","N/A",IF(E21&gt;100,"No",IF(E21&lt;98,"No","Yes")))</f>
        <v>Yes</v>
      </c>
      <c r="G21" s="9">
        <v>99.539742915000005</v>
      </c>
      <c r="H21" s="9" t="str">
        <f>IF($B21="N/A","N/A",IF(G21&gt;100,"No",IF(G21&lt;98,"No","Yes")))</f>
        <v>Yes</v>
      </c>
      <c r="I21" s="10">
        <v>-0.1</v>
      </c>
      <c r="J21" s="10">
        <v>-3.1E-2</v>
      </c>
      <c r="K21" s="9" t="str">
        <f>IF(J21="Div by 0", "N/A", IF(J21="N/A","N/A", IF(J21&gt;30, "No", IF(J21&lt;-30, "No", "Yes"))))</f>
        <v>Yes</v>
      </c>
    </row>
    <row r="22" spans="1:11" ht="13.5" customHeight="1" x14ac:dyDescent="0.2">
      <c r="A22" s="3" t="s">
        <v>1724</v>
      </c>
      <c r="B22" s="34" t="s">
        <v>217</v>
      </c>
      <c r="C22" s="9">
        <v>64.394041399000002</v>
      </c>
      <c r="D22" s="9" t="str">
        <f>IF($B22="N/A","N/A",IF(C22&gt;15,"No",IF(C22&lt;-15,"No","Yes")))</f>
        <v>N/A</v>
      </c>
      <c r="E22" s="9">
        <v>62.914934744</v>
      </c>
      <c r="F22" s="9" t="str">
        <f>IF($B22="N/A","N/A",IF(E22&gt;15,"No",IF(E22&lt;-15,"No","Yes")))</f>
        <v>N/A</v>
      </c>
      <c r="G22" s="9">
        <v>65.460608733000001</v>
      </c>
      <c r="H22" s="9" t="str">
        <f>IF($B22="N/A","N/A",IF(G22&gt;15,"No",IF(G22&lt;-15,"No","Yes")))</f>
        <v>N/A</v>
      </c>
      <c r="I22" s="10">
        <v>-2.2999999999999998</v>
      </c>
      <c r="J22" s="10">
        <v>4.0460000000000003</v>
      </c>
      <c r="K22" s="9" t="str">
        <f t="shared" ref="K22:K31" si="1">IF(J22="Div by 0", "N/A", IF(J22="N/A","N/A", IF(J22&gt;30, "No", IF(J22&lt;-30, "No", "Yes"))))</f>
        <v>Yes</v>
      </c>
    </row>
    <row r="23" spans="1:11" x14ac:dyDescent="0.2">
      <c r="A23" s="3" t="s">
        <v>933</v>
      </c>
      <c r="B23" s="34" t="s">
        <v>217</v>
      </c>
      <c r="C23" s="9">
        <v>34.981129424999999</v>
      </c>
      <c r="D23" s="9" t="str">
        <f>IF($B23="N/A","N/A",IF(C23&gt;15,"No",IF(C23&lt;-15,"No","Yes")))</f>
        <v>N/A</v>
      </c>
      <c r="E23" s="9">
        <v>36.359635949000001</v>
      </c>
      <c r="F23" s="9" t="str">
        <f>IF($B23="N/A","N/A",IF(E23&gt;15,"No",IF(E23&lt;-15,"No","Yes")))</f>
        <v>N/A</v>
      </c>
      <c r="G23" s="9">
        <v>33.779939603999999</v>
      </c>
      <c r="H23" s="9" t="str">
        <f>IF($B23="N/A","N/A",IF(G23&gt;15,"No",IF(G23&lt;-15,"No","Yes")))</f>
        <v>N/A</v>
      </c>
      <c r="I23" s="10">
        <v>3.9409999999999998</v>
      </c>
      <c r="J23" s="10">
        <v>-7.09</v>
      </c>
      <c r="K23" s="9" t="str">
        <f t="shared" si="1"/>
        <v>Yes</v>
      </c>
    </row>
    <row r="24" spans="1:11" ht="25.5" x14ac:dyDescent="0.2">
      <c r="A24" s="3" t="s">
        <v>934</v>
      </c>
      <c r="B24" s="34" t="s">
        <v>217</v>
      </c>
      <c r="C24" s="9">
        <v>0.27940170640000001</v>
      </c>
      <c r="D24" s="9" t="str">
        <f>IF($B24="N/A","N/A",IF(C24&gt;15,"No",IF(C24&lt;-15,"No","Yes")))</f>
        <v>N/A</v>
      </c>
      <c r="E24" s="9">
        <v>0.27464497609999999</v>
      </c>
      <c r="F24" s="9" t="str">
        <f>IF($B24="N/A","N/A",IF(E24&gt;15,"No",IF(E24&lt;-15,"No","Yes")))</f>
        <v>N/A</v>
      </c>
      <c r="G24" s="9">
        <v>0.27703337290000002</v>
      </c>
      <c r="H24" s="9" t="str">
        <f>IF($B24="N/A","N/A",IF(G24&gt;15,"No",IF(G24&lt;-15,"No","Yes")))</f>
        <v>N/A</v>
      </c>
      <c r="I24" s="10">
        <v>-1.7</v>
      </c>
      <c r="J24" s="10">
        <v>0.86960000000000004</v>
      </c>
      <c r="K24" s="9" t="str">
        <f t="shared" si="1"/>
        <v>Yes</v>
      </c>
    </row>
    <row r="25" spans="1:11" x14ac:dyDescent="0.2">
      <c r="A25" s="3" t="s">
        <v>170</v>
      </c>
      <c r="B25" s="34" t="s">
        <v>217</v>
      </c>
      <c r="C25" s="9">
        <v>99.669602784999995</v>
      </c>
      <c r="D25" s="9" t="str">
        <f t="shared" ref="D25:D27" si="2">IF($B25="N/A","N/A",IF(C25&gt;15,"No",IF(C25&lt;-15,"No","Yes")))</f>
        <v>N/A</v>
      </c>
      <c r="E25" s="9">
        <v>99.570410526000003</v>
      </c>
      <c r="F25" s="9" t="str">
        <f t="shared" ref="F25:F27" si="3">IF($B25="N/A","N/A",IF(E25&gt;15,"No",IF(E25&lt;-15,"No","Yes")))</f>
        <v>N/A</v>
      </c>
      <c r="G25" s="9">
        <v>99.539742915000005</v>
      </c>
      <c r="H25" s="9" t="str">
        <f t="shared" ref="H25:H27" si="4">IF($B25="N/A","N/A",IF(G25&gt;15,"No",IF(G25&lt;-15,"No","Yes")))</f>
        <v>N/A</v>
      </c>
      <c r="I25" s="10">
        <v>-0.1</v>
      </c>
      <c r="J25" s="10">
        <v>-3.1E-2</v>
      </c>
      <c r="K25" s="9" t="str">
        <f t="shared" si="1"/>
        <v>Yes</v>
      </c>
    </row>
    <row r="26" spans="1:11" x14ac:dyDescent="0.2">
      <c r="A26" s="3" t="s">
        <v>171</v>
      </c>
      <c r="B26" s="34" t="s">
        <v>217</v>
      </c>
      <c r="C26" s="9">
        <v>99.669602784999995</v>
      </c>
      <c r="D26" s="9" t="str">
        <f t="shared" si="2"/>
        <v>N/A</v>
      </c>
      <c r="E26" s="9">
        <v>99.570410526000003</v>
      </c>
      <c r="F26" s="9" t="str">
        <f t="shared" si="3"/>
        <v>N/A</v>
      </c>
      <c r="G26" s="9">
        <v>99.539742915000005</v>
      </c>
      <c r="H26" s="9" t="str">
        <f t="shared" si="4"/>
        <v>N/A</v>
      </c>
      <c r="I26" s="10">
        <v>-0.1</v>
      </c>
      <c r="J26" s="10">
        <v>-3.1E-2</v>
      </c>
      <c r="K26" s="9" t="str">
        <f t="shared" si="1"/>
        <v>Yes</v>
      </c>
    </row>
    <row r="27" spans="1:11" x14ac:dyDescent="0.2">
      <c r="A27" s="3" t="s">
        <v>172</v>
      </c>
      <c r="B27" s="34" t="s">
        <v>217</v>
      </c>
      <c r="C27" s="9">
        <v>99.669602784999995</v>
      </c>
      <c r="D27" s="9" t="str">
        <f t="shared" si="2"/>
        <v>N/A</v>
      </c>
      <c r="E27" s="9">
        <v>99.570410526000003</v>
      </c>
      <c r="F27" s="9" t="str">
        <f t="shared" si="3"/>
        <v>N/A</v>
      </c>
      <c r="G27" s="9">
        <v>99.539742915000005</v>
      </c>
      <c r="H27" s="9" t="str">
        <f t="shared" si="4"/>
        <v>N/A</v>
      </c>
      <c r="I27" s="10">
        <v>-0.1</v>
      </c>
      <c r="J27" s="10">
        <v>-3.1E-2</v>
      </c>
      <c r="K27" s="9" t="str">
        <f t="shared" si="1"/>
        <v>Yes</v>
      </c>
    </row>
    <row r="28" spans="1:11" x14ac:dyDescent="0.2">
      <c r="A28" s="3" t="s">
        <v>54</v>
      </c>
      <c r="B28" s="34" t="s">
        <v>217</v>
      </c>
      <c r="C28" s="9">
        <v>2.0182143430999999</v>
      </c>
      <c r="D28" s="9" t="str">
        <f>IF($B28="N/A","N/A",IF(C28&gt;15,"No",IF(C28&lt;-15,"No","Yes")))</f>
        <v>N/A</v>
      </c>
      <c r="E28" s="9">
        <v>1.9775003471999999</v>
      </c>
      <c r="F28" s="9" t="str">
        <f>IF($B28="N/A","N/A",IF(E28&gt;15,"No",IF(E28&lt;-15,"No","Yes")))</f>
        <v>N/A</v>
      </c>
      <c r="G28" s="9">
        <v>1.5457898107000001</v>
      </c>
      <c r="H28" s="9" t="str">
        <f>IF($B28="N/A","N/A",IF(G28&gt;15,"No",IF(G28&lt;-15,"No","Yes")))</f>
        <v>N/A</v>
      </c>
      <c r="I28" s="10">
        <v>-2.02</v>
      </c>
      <c r="J28" s="10">
        <v>-21.8</v>
      </c>
      <c r="K28" s="9" t="str">
        <f t="shared" si="1"/>
        <v>Yes</v>
      </c>
    </row>
    <row r="29" spans="1:11" x14ac:dyDescent="0.2">
      <c r="A29" s="3" t="s">
        <v>55</v>
      </c>
      <c r="B29" s="34" t="s">
        <v>217</v>
      </c>
      <c r="C29" s="9">
        <v>97.651388441999998</v>
      </c>
      <c r="D29" s="9" t="str">
        <f>IF($B29="N/A","N/A",IF(C29&gt;15,"No",IF(C29&lt;-15,"No","Yes")))</f>
        <v>N/A</v>
      </c>
      <c r="E29" s="9">
        <v>97.592910179</v>
      </c>
      <c r="F29" s="9" t="str">
        <f>IF($B29="N/A","N/A",IF(E29&gt;15,"No",IF(E29&lt;-15,"No","Yes")))</f>
        <v>N/A</v>
      </c>
      <c r="G29" s="9">
        <v>97.993953105000003</v>
      </c>
      <c r="H29" s="9" t="str">
        <f>IF($B29="N/A","N/A",IF(G29&gt;15,"No",IF(G29&lt;-15,"No","Yes")))</f>
        <v>N/A</v>
      </c>
      <c r="I29" s="10">
        <v>-0.06</v>
      </c>
      <c r="J29" s="10">
        <v>0.41089999999999999</v>
      </c>
      <c r="K29" s="9" t="str">
        <f t="shared" si="1"/>
        <v>Yes</v>
      </c>
    </row>
    <row r="30" spans="1:11" x14ac:dyDescent="0.2">
      <c r="A30" s="3" t="s">
        <v>56</v>
      </c>
      <c r="B30" s="34" t="s">
        <v>217</v>
      </c>
      <c r="C30" s="9">
        <v>59.589459318000003</v>
      </c>
      <c r="D30" s="9" t="str">
        <f>IF($B30="N/A","N/A",IF(C30&gt;15,"No",IF(C30&lt;-15,"No","Yes")))</f>
        <v>N/A</v>
      </c>
      <c r="E30" s="9">
        <v>64.847663479000005</v>
      </c>
      <c r="F30" s="9" t="str">
        <f>IF($B30="N/A","N/A",IF(E30&gt;15,"No",IF(E30&lt;-15,"No","Yes")))</f>
        <v>N/A</v>
      </c>
      <c r="G30" s="9">
        <v>68.224898498000002</v>
      </c>
      <c r="H30" s="9" t="str">
        <f>IF($B30="N/A","N/A",IF(G30&gt;15,"No",IF(G30&lt;-15,"No","Yes")))</f>
        <v>N/A</v>
      </c>
      <c r="I30" s="10">
        <v>8.8239999999999998</v>
      </c>
      <c r="J30" s="10">
        <v>5.2080000000000002</v>
      </c>
      <c r="K30" s="9" t="str">
        <f t="shared" si="1"/>
        <v>Yes</v>
      </c>
    </row>
    <row r="31" spans="1:11" x14ac:dyDescent="0.2">
      <c r="A31" s="3" t="s">
        <v>57</v>
      </c>
      <c r="B31" s="34" t="s">
        <v>217</v>
      </c>
      <c r="C31" s="9">
        <v>35.107902469999999</v>
      </c>
      <c r="D31" s="9" t="str">
        <f>IF($B31="N/A","N/A",IF(C31&gt;15,"No",IF(C31&lt;-15,"No","Yes")))</f>
        <v>N/A</v>
      </c>
      <c r="E31" s="9">
        <v>29.828511402</v>
      </c>
      <c r="F31" s="9" t="str">
        <f>IF($B31="N/A","N/A",IF(E31&gt;15,"No",IF(E31&lt;-15,"No","Yes")))</f>
        <v>N/A</v>
      </c>
      <c r="G31" s="9">
        <v>24.639999473</v>
      </c>
      <c r="H31" s="9" t="str">
        <f>IF($B31="N/A","N/A",IF(G31&gt;15,"No",IF(G31&lt;-15,"No","Yes")))</f>
        <v>N/A</v>
      </c>
      <c r="I31" s="10">
        <v>-15</v>
      </c>
      <c r="J31" s="10">
        <v>-17.399999999999999</v>
      </c>
      <c r="K31" s="9" t="str">
        <f t="shared" si="1"/>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2" t="s">
        <v>12</v>
      </c>
      <c r="B6" s="77" t="s">
        <v>217</v>
      </c>
      <c r="C6" s="35" t="s">
        <v>217</v>
      </c>
      <c r="D6" s="9" t="str">
        <f t="shared" ref="D6:F18" si="0">IF($B6="N/A","N/A",IF(C6&lt;0,"No","Yes"))</f>
        <v>N/A</v>
      </c>
      <c r="E6" s="35">
        <v>5615533</v>
      </c>
      <c r="F6" s="9" t="str">
        <f t="shared" si="0"/>
        <v>N/A</v>
      </c>
      <c r="G6" s="35">
        <v>6482388</v>
      </c>
      <c r="H6" s="9" t="str">
        <f t="shared" ref="H6:H18" si="1">IF($B6="N/A","N/A",IF(G6&lt;0,"No","Yes"))</f>
        <v>N/A</v>
      </c>
      <c r="I6" s="10" t="s">
        <v>217</v>
      </c>
      <c r="J6" s="10">
        <v>15.44</v>
      </c>
      <c r="K6" s="9" t="str">
        <f t="shared" ref="K6:K18" si="2">IF(J6="Div by 0", "N/A", IF(J6="N/A","N/A", IF(J6&gt;30, "No", IF(J6&lt;-30, "No", "Yes"))))</f>
        <v>Yes</v>
      </c>
    </row>
    <row r="7" spans="1:11" x14ac:dyDescent="0.2">
      <c r="A7" s="25" t="s">
        <v>445</v>
      </c>
      <c r="B7" s="77" t="s">
        <v>217</v>
      </c>
      <c r="C7" s="9" t="s">
        <v>217</v>
      </c>
      <c r="D7" s="9" t="str">
        <f t="shared" si="0"/>
        <v>N/A</v>
      </c>
      <c r="E7" s="9">
        <v>3.5312765500000003E-2</v>
      </c>
      <c r="F7" s="9" t="str">
        <f t="shared" si="0"/>
        <v>N/A</v>
      </c>
      <c r="G7" s="9">
        <v>0.38114040690000001</v>
      </c>
      <c r="H7" s="9" t="str">
        <f t="shared" si="1"/>
        <v>N/A</v>
      </c>
      <c r="I7" s="10" t="s">
        <v>217</v>
      </c>
      <c r="J7" s="10">
        <v>979.3</v>
      </c>
      <c r="K7" s="9" t="str">
        <f t="shared" si="2"/>
        <v>No</v>
      </c>
    </row>
    <row r="8" spans="1:11" x14ac:dyDescent="0.2">
      <c r="A8" s="25" t="s">
        <v>446</v>
      </c>
      <c r="B8" s="77" t="s">
        <v>217</v>
      </c>
      <c r="C8" s="9" t="s">
        <v>217</v>
      </c>
      <c r="D8" s="9" t="str">
        <f t="shared" si="0"/>
        <v>N/A</v>
      </c>
      <c r="E8" s="9">
        <v>34.652204875000002</v>
      </c>
      <c r="F8" s="9" t="str">
        <f t="shared" si="0"/>
        <v>N/A</v>
      </c>
      <c r="G8" s="9">
        <v>30.832727075000001</v>
      </c>
      <c r="H8" s="9" t="str">
        <f t="shared" si="1"/>
        <v>N/A</v>
      </c>
      <c r="I8" s="10" t="s">
        <v>217</v>
      </c>
      <c r="J8" s="10">
        <v>-11</v>
      </c>
      <c r="K8" s="9" t="str">
        <f t="shared" si="2"/>
        <v>Yes</v>
      </c>
    </row>
    <row r="9" spans="1:11" x14ac:dyDescent="0.2">
      <c r="A9" s="25" t="s">
        <v>447</v>
      </c>
      <c r="B9" s="77" t="s">
        <v>217</v>
      </c>
      <c r="C9" s="9" t="s">
        <v>217</v>
      </c>
      <c r="D9" s="9" t="str">
        <f t="shared" si="0"/>
        <v>N/A</v>
      </c>
      <c r="E9" s="9">
        <v>33.324726255000002</v>
      </c>
      <c r="F9" s="9" t="str">
        <f t="shared" si="0"/>
        <v>N/A</v>
      </c>
      <c r="G9" s="9">
        <v>30.675238816</v>
      </c>
      <c r="H9" s="9" t="str">
        <f t="shared" si="1"/>
        <v>N/A</v>
      </c>
      <c r="I9" s="10" t="s">
        <v>217</v>
      </c>
      <c r="J9" s="10">
        <v>-7.95</v>
      </c>
      <c r="K9" s="9" t="str">
        <f t="shared" si="2"/>
        <v>Yes</v>
      </c>
    </row>
    <row r="10" spans="1:11" x14ac:dyDescent="0.2">
      <c r="A10" s="25" t="s">
        <v>448</v>
      </c>
      <c r="B10" s="77" t="s">
        <v>217</v>
      </c>
      <c r="C10" s="9" t="s">
        <v>217</v>
      </c>
      <c r="D10" s="9" t="str">
        <f t="shared" si="0"/>
        <v>N/A</v>
      </c>
      <c r="E10" s="9">
        <v>31.941883344000001</v>
      </c>
      <c r="F10" s="9" t="str">
        <f t="shared" si="0"/>
        <v>N/A</v>
      </c>
      <c r="G10" s="9">
        <v>38.010143792999997</v>
      </c>
      <c r="H10" s="9" t="str">
        <f t="shared" si="1"/>
        <v>N/A</v>
      </c>
      <c r="I10" s="10" t="s">
        <v>217</v>
      </c>
      <c r="J10" s="10">
        <v>19</v>
      </c>
      <c r="K10" s="9" t="str">
        <f t="shared" si="2"/>
        <v>Yes</v>
      </c>
    </row>
    <row r="11" spans="1:11" x14ac:dyDescent="0.2">
      <c r="A11" s="2" t="s">
        <v>211</v>
      </c>
      <c r="B11" s="77" t="s">
        <v>217</v>
      </c>
      <c r="C11" s="9" t="s">
        <v>217</v>
      </c>
      <c r="D11" s="9" t="str">
        <f t="shared" si="0"/>
        <v>N/A</v>
      </c>
      <c r="E11" s="9">
        <v>7.40624265E-2</v>
      </c>
      <c r="F11" s="9" t="str">
        <f t="shared" si="0"/>
        <v>N/A</v>
      </c>
      <c r="G11" s="9">
        <v>6.6688387099999996E-2</v>
      </c>
      <c r="H11" s="9" t="str">
        <f t="shared" si="1"/>
        <v>N/A</v>
      </c>
      <c r="I11" s="10" t="s">
        <v>217</v>
      </c>
      <c r="J11" s="10">
        <v>-9.9600000000000009</v>
      </c>
      <c r="K11" s="9" t="str">
        <f t="shared" si="2"/>
        <v>Yes</v>
      </c>
    </row>
    <row r="12" spans="1:11" x14ac:dyDescent="0.2">
      <c r="A12" s="2" t="s">
        <v>932</v>
      </c>
      <c r="B12" s="77" t="s">
        <v>217</v>
      </c>
      <c r="C12" s="9" t="s">
        <v>217</v>
      </c>
      <c r="D12" s="9" t="str">
        <f t="shared" si="0"/>
        <v>N/A</v>
      </c>
      <c r="E12" s="9">
        <v>7.1230999999999996E-5</v>
      </c>
      <c r="F12" s="9" t="str">
        <f t="shared" si="0"/>
        <v>N/A</v>
      </c>
      <c r="G12" s="9">
        <v>4.1651319999999999E-4</v>
      </c>
      <c r="H12" s="9" t="str">
        <f t="shared" si="1"/>
        <v>N/A</v>
      </c>
      <c r="I12" s="10" t="s">
        <v>217</v>
      </c>
      <c r="J12" s="10">
        <v>484.7</v>
      </c>
      <c r="K12" s="9" t="str">
        <f t="shared" si="2"/>
        <v>No</v>
      </c>
    </row>
    <row r="13" spans="1:11" x14ac:dyDescent="0.2">
      <c r="A13" s="2" t="s">
        <v>51</v>
      </c>
      <c r="B13" s="77" t="s">
        <v>217</v>
      </c>
      <c r="C13" s="9" t="s">
        <v>217</v>
      </c>
      <c r="D13" s="9" t="str">
        <f t="shared" si="0"/>
        <v>N/A</v>
      </c>
      <c r="E13" s="9">
        <v>99.925349917999995</v>
      </c>
      <c r="F13" s="9" t="str">
        <f t="shared" si="0"/>
        <v>N/A</v>
      </c>
      <c r="G13" s="9">
        <v>99.932833393999999</v>
      </c>
      <c r="H13" s="9" t="str">
        <f t="shared" si="1"/>
        <v>N/A</v>
      </c>
      <c r="I13" s="10" t="s">
        <v>217</v>
      </c>
      <c r="J13" s="10">
        <v>7.4999999999999997E-3</v>
      </c>
      <c r="K13" s="9" t="str">
        <f t="shared" si="2"/>
        <v>Yes</v>
      </c>
    </row>
    <row r="14" spans="1:11" x14ac:dyDescent="0.2">
      <c r="A14" s="2" t="s">
        <v>52</v>
      </c>
      <c r="B14" s="77" t="s">
        <v>217</v>
      </c>
      <c r="C14" s="9" t="s">
        <v>217</v>
      </c>
      <c r="D14" s="9" t="str">
        <f t="shared" si="0"/>
        <v>N/A</v>
      </c>
      <c r="E14" s="9">
        <v>7.4650082199999995E-2</v>
      </c>
      <c r="F14" s="9" t="str">
        <f t="shared" si="0"/>
        <v>N/A</v>
      </c>
      <c r="G14" s="9">
        <v>6.7166605899999995E-2</v>
      </c>
      <c r="H14" s="9" t="str">
        <f t="shared" si="1"/>
        <v>N/A</v>
      </c>
      <c r="I14" s="10" t="s">
        <v>217</v>
      </c>
      <c r="J14" s="10">
        <v>-10</v>
      </c>
      <c r="K14" s="9" t="str">
        <f t="shared" si="2"/>
        <v>Yes</v>
      </c>
    </row>
    <row r="15" spans="1:11" x14ac:dyDescent="0.2">
      <c r="A15" s="2" t="s">
        <v>168</v>
      </c>
      <c r="B15" s="77" t="s">
        <v>217</v>
      </c>
      <c r="C15" s="9" t="s">
        <v>217</v>
      </c>
      <c r="D15" s="9" t="str">
        <f t="shared" si="0"/>
        <v>N/A</v>
      </c>
      <c r="E15" s="9">
        <v>100</v>
      </c>
      <c r="F15" s="9" t="str">
        <f t="shared" si="0"/>
        <v>N/A</v>
      </c>
      <c r="G15" s="9">
        <v>100</v>
      </c>
      <c r="H15" s="9" t="str">
        <f t="shared" si="1"/>
        <v>N/A</v>
      </c>
      <c r="I15" s="10" t="s">
        <v>217</v>
      </c>
      <c r="J15" s="10">
        <v>0</v>
      </c>
      <c r="K15" s="9" t="str">
        <f t="shared" si="2"/>
        <v>Yes</v>
      </c>
    </row>
    <row r="16" spans="1:11" x14ac:dyDescent="0.2">
      <c r="A16" s="2" t="s">
        <v>169</v>
      </c>
      <c r="B16" s="77" t="s">
        <v>217</v>
      </c>
      <c r="C16" s="9" t="s">
        <v>217</v>
      </c>
      <c r="D16" s="9" t="str">
        <f t="shared" si="0"/>
        <v>N/A</v>
      </c>
      <c r="E16" s="9">
        <v>98.693413926999995</v>
      </c>
      <c r="F16" s="9" t="str">
        <f t="shared" si="0"/>
        <v>N/A</v>
      </c>
      <c r="G16" s="9">
        <v>99.940352274000006</v>
      </c>
      <c r="H16" s="9" t="str">
        <f t="shared" si="1"/>
        <v>N/A</v>
      </c>
      <c r="I16" s="10" t="s">
        <v>217</v>
      </c>
      <c r="J16" s="10">
        <v>1.2629999999999999</v>
      </c>
      <c r="K16" s="9" t="str">
        <f t="shared" si="2"/>
        <v>Yes</v>
      </c>
    </row>
    <row r="17" spans="1:11" x14ac:dyDescent="0.2">
      <c r="A17" s="2" t="s">
        <v>21</v>
      </c>
      <c r="B17" s="77" t="s">
        <v>217</v>
      </c>
      <c r="C17" s="9" t="s">
        <v>217</v>
      </c>
      <c r="D17" s="9" t="str">
        <f t="shared" si="0"/>
        <v>N/A</v>
      </c>
      <c r="E17" s="9">
        <v>99.961702559000003</v>
      </c>
      <c r="F17" s="9" t="str">
        <f t="shared" si="0"/>
        <v>N/A</v>
      </c>
      <c r="G17" s="9">
        <v>99.947499504000007</v>
      </c>
      <c r="H17" s="9" t="str">
        <f t="shared" si="1"/>
        <v>N/A</v>
      </c>
      <c r="I17" s="10" t="s">
        <v>217</v>
      </c>
      <c r="J17" s="10">
        <v>-1.4E-2</v>
      </c>
      <c r="K17" s="9" t="str">
        <f t="shared" si="2"/>
        <v>Yes</v>
      </c>
    </row>
    <row r="18" spans="1:11" x14ac:dyDescent="0.2">
      <c r="A18" s="2" t="s">
        <v>53</v>
      </c>
      <c r="B18" s="77" t="s">
        <v>217</v>
      </c>
      <c r="C18" s="9" t="s">
        <v>217</v>
      </c>
      <c r="D18" s="9" t="str">
        <f t="shared" si="0"/>
        <v>N/A</v>
      </c>
      <c r="E18" s="9">
        <v>99.999304979000001</v>
      </c>
      <c r="F18" s="9" t="str">
        <f t="shared" si="0"/>
        <v>N/A</v>
      </c>
      <c r="G18" s="9">
        <v>99.999521459999997</v>
      </c>
      <c r="H18" s="9" t="str">
        <f t="shared" si="1"/>
        <v>N/A</v>
      </c>
      <c r="I18" s="10" t="s">
        <v>217</v>
      </c>
      <c r="J18" s="10">
        <v>2.0000000000000001E-4</v>
      </c>
      <c r="K18" s="9" t="str">
        <f t="shared" si="2"/>
        <v>Yes</v>
      </c>
    </row>
    <row r="19" spans="1:11" x14ac:dyDescent="0.2">
      <c r="A19" s="3" t="s">
        <v>678</v>
      </c>
      <c r="B19" s="77" t="s">
        <v>217</v>
      </c>
      <c r="C19" s="9" t="s">
        <v>217</v>
      </c>
      <c r="D19" s="9" t="str">
        <f t="shared" ref="D19:D21" si="3">IF($B19="N/A","N/A",IF(C19&lt;0,"No","Yes"))</f>
        <v>N/A</v>
      </c>
      <c r="E19" s="9">
        <v>99.599218809999996</v>
      </c>
      <c r="F19" s="9" t="str">
        <f t="shared" ref="F19:F21" si="4">IF($B19="N/A","N/A",IF(E19&lt;0,"No","Yes"))</f>
        <v>N/A</v>
      </c>
      <c r="G19" s="9">
        <v>99.385781906000005</v>
      </c>
      <c r="H19" s="9" t="str">
        <f t="shared" ref="H19:H21" si="5">IF($B19="N/A","N/A",IF(G19&lt;0,"No","Yes"))</f>
        <v>N/A</v>
      </c>
      <c r="I19" s="10" t="s">
        <v>217</v>
      </c>
      <c r="J19" s="10">
        <v>-0.214</v>
      </c>
      <c r="K19" s="9" t="str">
        <f>IF(J19="Div by 0", "N/A", IF(J19="N/A","N/A", IF(J19&gt;30, "No", IF(J19&lt;-30, "No", "Yes"))))</f>
        <v>Yes</v>
      </c>
    </row>
    <row r="20" spans="1:11" x14ac:dyDescent="0.2">
      <c r="A20" s="3" t="s">
        <v>679</v>
      </c>
      <c r="B20" s="77" t="s">
        <v>217</v>
      </c>
      <c r="C20" s="9" t="s">
        <v>217</v>
      </c>
      <c r="D20" s="9" t="str">
        <f t="shared" si="3"/>
        <v>N/A</v>
      </c>
      <c r="E20" s="9">
        <v>99.999715076000001</v>
      </c>
      <c r="F20" s="9" t="str">
        <f t="shared" si="4"/>
        <v>N/A</v>
      </c>
      <c r="G20" s="9">
        <v>99.999336663999998</v>
      </c>
      <c r="H20" s="9" t="str">
        <f t="shared" si="5"/>
        <v>N/A</v>
      </c>
      <c r="I20" s="10" t="s">
        <v>217</v>
      </c>
      <c r="J20" s="10">
        <v>0</v>
      </c>
      <c r="K20" s="9" t="str">
        <f>IF(J20="Div by 0", "N/A", IF(J20="N/A","N/A", IF(J20&gt;30, "No", IF(J20&lt;-30, "No", "Yes"))))</f>
        <v>Yes</v>
      </c>
    </row>
    <row r="21" spans="1:11" x14ac:dyDescent="0.2">
      <c r="A21" s="3" t="s">
        <v>680</v>
      </c>
      <c r="B21" s="77" t="s">
        <v>217</v>
      </c>
      <c r="C21" s="9" t="s">
        <v>217</v>
      </c>
      <c r="D21" s="9" t="str">
        <f t="shared" si="3"/>
        <v>N/A</v>
      </c>
      <c r="E21" s="9">
        <v>99.999715076000001</v>
      </c>
      <c r="F21" s="9" t="str">
        <f t="shared" si="4"/>
        <v>N/A</v>
      </c>
      <c r="G21" s="9">
        <v>99.999336663999998</v>
      </c>
      <c r="H21" s="9" t="str">
        <f t="shared" si="5"/>
        <v>N/A</v>
      </c>
      <c r="I21" s="10" t="s">
        <v>217</v>
      </c>
      <c r="J21" s="10">
        <v>0</v>
      </c>
      <c r="K21" s="9" t="str">
        <f>IF(J21="Div by 0", "N/A", IF(J21="N/A","N/A", IF(J21&gt;30, "No", IF(J21&lt;-30, "No", "Yes"))))</f>
        <v>Yes</v>
      </c>
    </row>
    <row r="22" spans="1:11" ht="14.25" customHeight="1" x14ac:dyDescent="0.2">
      <c r="A22" s="3" t="s">
        <v>1724</v>
      </c>
      <c r="B22" s="77" t="s">
        <v>217</v>
      </c>
      <c r="C22" s="9" t="s">
        <v>217</v>
      </c>
      <c r="D22" s="9" t="str">
        <f t="shared" ref="D22:D31" si="6">IF($B22="N/A","N/A",IF(C22&lt;0,"No","Yes"))</f>
        <v>N/A</v>
      </c>
      <c r="E22" s="9">
        <v>61.769506118000002</v>
      </c>
      <c r="F22" s="9" t="str">
        <f t="shared" ref="F22:F31" si="7">IF($B22="N/A","N/A",IF(E22&lt;0,"No","Yes"))</f>
        <v>N/A</v>
      </c>
      <c r="G22" s="9">
        <v>64.507863459999996</v>
      </c>
      <c r="I22" s="10" t="s">
        <v>217</v>
      </c>
      <c r="J22" s="10">
        <v>4.4329999999999998</v>
      </c>
      <c r="K22" s="9" t="str">
        <f t="shared" ref="K22:K31" si="8">IF(J22="Div by 0", "N/A", IF(J22="N/A","N/A", IF(J22&gt;30, "No", IF(J22&lt;-30, "No", "Yes"))))</f>
        <v>Yes</v>
      </c>
    </row>
    <row r="23" spans="1:11" x14ac:dyDescent="0.2">
      <c r="A23" s="3" t="s">
        <v>935</v>
      </c>
      <c r="B23" s="77" t="s">
        <v>217</v>
      </c>
      <c r="C23" s="9" t="s">
        <v>217</v>
      </c>
      <c r="D23" s="9" t="str">
        <f t="shared" si="6"/>
        <v>N/A</v>
      </c>
      <c r="E23" s="9">
        <v>38.127048670000001</v>
      </c>
      <c r="F23" s="9" t="str">
        <f t="shared" si="7"/>
        <v>N/A</v>
      </c>
      <c r="G23" s="9">
        <v>35.385308623999997</v>
      </c>
      <c r="H23" s="9" t="str">
        <f t="shared" ref="H23:H31" si="9">IF($B23="N/A","N/A",IF(G23&lt;0,"No","Yes"))</f>
        <v>N/A</v>
      </c>
      <c r="I23" s="10" t="s">
        <v>217</v>
      </c>
      <c r="J23" s="10">
        <v>-7.19</v>
      </c>
      <c r="K23" s="9" t="str">
        <f t="shared" si="8"/>
        <v>Yes</v>
      </c>
    </row>
    <row r="24" spans="1:11" ht="25.5" x14ac:dyDescent="0.2">
      <c r="A24" s="3" t="s">
        <v>936</v>
      </c>
      <c r="B24" s="77" t="s">
        <v>217</v>
      </c>
      <c r="C24" s="9" t="s">
        <v>217</v>
      </c>
      <c r="D24" s="9" t="str">
        <f t="shared" si="6"/>
        <v>N/A</v>
      </c>
      <c r="E24" s="9">
        <v>2.15829913E-2</v>
      </c>
      <c r="F24" s="9" t="str">
        <f t="shared" si="7"/>
        <v>N/A</v>
      </c>
      <c r="G24" s="9">
        <v>2.19055077E-2</v>
      </c>
      <c r="H24" s="9" t="str">
        <f t="shared" si="9"/>
        <v>N/A</v>
      </c>
      <c r="I24" s="10" t="s">
        <v>217</v>
      </c>
      <c r="J24" s="10">
        <v>1.494</v>
      </c>
      <c r="K24" s="9" t="str">
        <f t="shared" si="8"/>
        <v>Yes</v>
      </c>
    </row>
    <row r="25" spans="1:11" x14ac:dyDescent="0.2">
      <c r="A25" s="2" t="s">
        <v>170</v>
      </c>
      <c r="B25" s="77" t="s">
        <v>217</v>
      </c>
      <c r="C25" s="9" t="s">
        <v>217</v>
      </c>
      <c r="D25" s="9" t="str">
        <f t="shared" si="6"/>
        <v>N/A</v>
      </c>
      <c r="E25" s="9">
        <v>99.999715076000001</v>
      </c>
      <c r="F25" s="9" t="str">
        <f t="shared" si="7"/>
        <v>N/A</v>
      </c>
      <c r="G25" s="9">
        <v>99.999336663999998</v>
      </c>
      <c r="H25" s="9" t="str">
        <f t="shared" si="9"/>
        <v>N/A</v>
      </c>
      <c r="I25" s="10" t="s">
        <v>217</v>
      </c>
      <c r="J25" s="10">
        <v>0</v>
      </c>
      <c r="K25" s="9" t="str">
        <f t="shared" si="8"/>
        <v>Yes</v>
      </c>
    </row>
    <row r="26" spans="1:11" x14ac:dyDescent="0.2">
      <c r="A26" s="2" t="s">
        <v>171</v>
      </c>
      <c r="B26" s="77" t="s">
        <v>217</v>
      </c>
      <c r="C26" s="9" t="s">
        <v>217</v>
      </c>
      <c r="D26" s="9" t="str">
        <f t="shared" si="6"/>
        <v>N/A</v>
      </c>
      <c r="E26" s="9">
        <v>99.999715076000001</v>
      </c>
      <c r="F26" s="9" t="str">
        <f t="shared" si="7"/>
        <v>N/A</v>
      </c>
      <c r="G26" s="9">
        <v>99.999336663999998</v>
      </c>
      <c r="H26" s="9" t="str">
        <f t="shared" si="9"/>
        <v>N/A</v>
      </c>
      <c r="I26" s="10" t="s">
        <v>217</v>
      </c>
      <c r="J26" s="10">
        <v>0</v>
      </c>
      <c r="K26" s="9" t="str">
        <f t="shared" si="8"/>
        <v>Yes</v>
      </c>
    </row>
    <row r="27" spans="1:11" x14ac:dyDescent="0.2">
      <c r="A27" s="2" t="s">
        <v>172</v>
      </c>
      <c r="B27" s="77" t="s">
        <v>217</v>
      </c>
      <c r="C27" s="9" t="s">
        <v>217</v>
      </c>
      <c r="D27" s="9" t="str">
        <f t="shared" si="6"/>
        <v>N/A</v>
      </c>
      <c r="E27" s="9">
        <v>99.999715076000001</v>
      </c>
      <c r="F27" s="9" t="str">
        <f t="shared" si="7"/>
        <v>N/A</v>
      </c>
      <c r="G27" s="9">
        <v>99.999336663999998</v>
      </c>
      <c r="H27" s="9" t="str">
        <f t="shared" si="9"/>
        <v>N/A</v>
      </c>
      <c r="I27" s="10" t="s">
        <v>217</v>
      </c>
      <c r="J27" s="10">
        <v>0</v>
      </c>
      <c r="K27" s="9" t="str">
        <f t="shared" si="8"/>
        <v>Yes</v>
      </c>
    </row>
    <row r="28" spans="1:11" x14ac:dyDescent="0.2">
      <c r="A28" s="2" t="s">
        <v>54</v>
      </c>
      <c r="B28" s="77" t="s">
        <v>217</v>
      </c>
      <c r="C28" s="9" t="s">
        <v>217</v>
      </c>
      <c r="D28" s="9" t="str">
        <f t="shared" si="6"/>
        <v>N/A</v>
      </c>
      <c r="E28" s="9">
        <v>10.517808371999999</v>
      </c>
      <c r="F28" s="9" t="str">
        <f t="shared" si="7"/>
        <v>N/A</v>
      </c>
      <c r="G28" s="9">
        <v>10.930724912000001</v>
      </c>
      <c r="H28" s="9" t="str">
        <f t="shared" si="9"/>
        <v>N/A</v>
      </c>
      <c r="I28" s="10" t="s">
        <v>217</v>
      </c>
      <c r="J28" s="10">
        <v>3.9260000000000002</v>
      </c>
      <c r="K28" s="9" t="str">
        <f t="shared" si="8"/>
        <v>Yes</v>
      </c>
    </row>
    <row r="29" spans="1:11" x14ac:dyDescent="0.2">
      <c r="A29" s="2" t="s">
        <v>55</v>
      </c>
      <c r="B29" s="77" t="s">
        <v>217</v>
      </c>
      <c r="C29" s="9" t="s">
        <v>217</v>
      </c>
      <c r="D29" s="9" t="str">
        <f t="shared" si="6"/>
        <v>N/A</v>
      </c>
      <c r="E29" s="9">
        <v>89.481906703999996</v>
      </c>
      <c r="F29" s="9" t="str">
        <f t="shared" si="7"/>
        <v>N/A</v>
      </c>
      <c r="G29" s="9">
        <v>89.068611751999995</v>
      </c>
      <c r="H29" s="9" t="str">
        <f t="shared" si="9"/>
        <v>N/A</v>
      </c>
      <c r="I29" s="10" t="s">
        <v>217</v>
      </c>
      <c r="J29" s="10">
        <v>-0.46200000000000002</v>
      </c>
      <c r="K29" s="9" t="str">
        <f t="shared" si="8"/>
        <v>Yes</v>
      </c>
    </row>
    <row r="30" spans="1:11" x14ac:dyDescent="0.2">
      <c r="A30" s="2" t="s">
        <v>56</v>
      </c>
      <c r="B30" s="77" t="s">
        <v>217</v>
      </c>
      <c r="C30" s="9" t="s">
        <v>217</v>
      </c>
      <c r="D30" s="9" t="str">
        <f t="shared" si="6"/>
        <v>N/A</v>
      </c>
      <c r="E30" s="9">
        <v>77.720227092000002</v>
      </c>
      <c r="F30" s="9" t="str">
        <f t="shared" si="7"/>
        <v>N/A</v>
      </c>
      <c r="G30" s="9">
        <v>78.372661433000005</v>
      </c>
      <c r="H30" s="9" t="str">
        <f t="shared" si="9"/>
        <v>N/A</v>
      </c>
      <c r="I30" s="10" t="s">
        <v>217</v>
      </c>
      <c r="J30" s="10">
        <v>0.83950000000000002</v>
      </c>
      <c r="K30" s="9" t="str">
        <f t="shared" si="8"/>
        <v>Yes</v>
      </c>
    </row>
    <row r="31" spans="1:11" x14ac:dyDescent="0.2">
      <c r="A31" s="2" t="s">
        <v>57</v>
      </c>
      <c r="B31" s="77" t="s">
        <v>217</v>
      </c>
      <c r="C31" s="9" t="s">
        <v>217</v>
      </c>
      <c r="D31" s="9" t="str">
        <f t="shared" si="6"/>
        <v>N/A</v>
      </c>
      <c r="E31" s="9">
        <v>19.711414748999999</v>
      </c>
      <c r="F31" s="9" t="str">
        <f t="shared" si="7"/>
        <v>N/A</v>
      </c>
      <c r="G31" s="9">
        <v>19.587750687</v>
      </c>
      <c r="H31" s="9" t="str">
        <f t="shared" si="9"/>
        <v>N/A</v>
      </c>
      <c r="I31" s="10" t="s">
        <v>217</v>
      </c>
      <c r="J31" s="10">
        <v>-0.627</v>
      </c>
      <c r="K31" s="9" t="str">
        <f t="shared" si="8"/>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x14ac:dyDescent="0.2">
      <c r="A2" s="164" t="s">
        <v>1606</v>
      </c>
      <c r="B2" s="165"/>
      <c r="C2" s="165"/>
      <c r="D2" s="165"/>
      <c r="E2" s="165"/>
      <c r="F2" s="165"/>
      <c r="G2" s="165"/>
      <c r="H2" s="165"/>
      <c r="I2" s="165"/>
      <c r="J2" s="165"/>
      <c r="K2" s="165"/>
      <c r="L2" s="166"/>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38" t="s">
        <v>11</v>
      </c>
      <c r="B5" s="22" t="s">
        <v>216</v>
      </c>
      <c r="C5" s="22" t="s">
        <v>1671</v>
      </c>
      <c r="D5" s="22" t="s">
        <v>1677</v>
      </c>
      <c r="E5" s="22" t="s">
        <v>651</v>
      </c>
      <c r="F5" s="22" t="s">
        <v>1673</v>
      </c>
      <c r="G5" s="22" t="s">
        <v>652</v>
      </c>
      <c r="H5" s="22" t="s">
        <v>1674</v>
      </c>
      <c r="I5" s="39" t="s">
        <v>1675</v>
      </c>
      <c r="J5" s="39" t="s">
        <v>1676</v>
      </c>
      <c r="K5" s="40" t="s">
        <v>737</v>
      </c>
      <c r="L5" s="41" t="s">
        <v>736</v>
      </c>
    </row>
    <row r="6" spans="1:12" s="27" customFormat="1" ht="12.75" customHeight="1" x14ac:dyDescent="0.2">
      <c r="A6" s="2" t="s">
        <v>349</v>
      </c>
      <c r="B6" s="43" t="s">
        <v>217</v>
      </c>
      <c r="C6" s="26">
        <v>7</v>
      </c>
      <c r="D6" s="43" t="s">
        <v>217</v>
      </c>
      <c r="E6" s="26">
        <v>7</v>
      </c>
      <c r="F6" s="43" t="s">
        <v>217</v>
      </c>
      <c r="G6" s="26">
        <v>7</v>
      </c>
      <c r="H6" s="43" t="s">
        <v>217</v>
      </c>
      <c r="I6" s="12" t="s">
        <v>217</v>
      </c>
      <c r="J6" s="12" t="s">
        <v>217</v>
      </c>
      <c r="K6" s="43" t="s">
        <v>217</v>
      </c>
      <c r="L6" s="43" t="s">
        <v>217</v>
      </c>
    </row>
    <row r="7" spans="1:12" x14ac:dyDescent="0.2">
      <c r="A7" s="3" t="s">
        <v>17</v>
      </c>
      <c r="B7" s="29" t="s">
        <v>217</v>
      </c>
      <c r="C7" s="30">
        <v>900240</v>
      </c>
      <c r="D7" s="74" t="str">
        <f>IF($B7="N/A","N/A",IF(C7&gt;10,"No",IF(C7&lt;-10,"No","Yes")))</f>
        <v>N/A</v>
      </c>
      <c r="E7" s="30">
        <v>996018</v>
      </c>
      <c r="F7" s="74" t="str">
        <f>IF($B7="N/A","N/A",IF(E7&gt;10,"No",IF(E7&lt;-10,"No","Yes")))</f>
        <v>N/A</v>
      </c>
      <c r="G7" s="30">
        <v>1091303</v>
      </c>
      <c r="H7" s="74" t="str">
        <f>IF($B7="N/A","N/A",IF(G7&gt;10,"No",IF(G7&lt;-10,"No","Yes")))</f>
        <v>N/A</v>
      </c>
      <c r="I7" s="75">
        <v>10.64</v>
      </c>
      <c r="J7" s="75">
        <v>9.5670000000000002</v>
      </c>
      <c r="K7" s="76" t="s">
        <v>732</v>
      </c>
      <c r="L7" s="31" t="str">
        <f>IF(J7="Div by 0", "N/A", IF(K7="N/A","N/A", IF(J7&gt;VALUE(MID(K7,1,2)), "No", IF(J7&lt;-1*VALUE(MID(K7,1,2)), "No", "Yes"))))</f>
        <v>Yes</v>
      </c>
    </row>
    <row r="8" spans="1:12" x14ac:dyDescent="0.2">
      <c r="A8" s="3" t="s">
        <v>58</v>
      </c>
      <c r="B8" s="34" t="s">
        <v>217</v>
      </c>
      <c r="C8" s="46">
        <v>5771511989</v>
      </c>
      <c r="D8" s="43" t="str">
        <f>IF($B8="N/A","N/A",IF(C8&gt;10,"No",IF(C8&lt;-10,"No","Yes")))</f>
        <v>N/A</v>
      </c>
      <c r="E8" s="46">
        <v>6266807784</v>
      </c>
      <c r="F8" s="43" t="str">
        <f>IF($B8="N/A","N/A",IF(E8&gt;10,"No",IF(E8&lt;-10,"No","Yes")))</f>
        <v>N/A</v>
      </c>
      <c r="G8" s="46">
        <v>6928143578</v>
      </c>
      <c r="H8" s="43" t="str">
        <f>IF($B8="N/A","N/A",IF(G8&gt;10,"No",IF(G8&lt;-10,"No","Yes")))</f>
        <v>N/A</v>
      </c>
      <c r="I8" s="12">
        <v>8.5820000000000007</v>
      </c>
      <c r="J8" s="12">
        <v>10.55</v>
      </c>
      <c r="K8" s="44" t="s">
        <v>732</v>
      </c>
      <c r="L8" s="9" t="str">
        <f>IF(J8="Div by 0", "N/A", IF(K8="N/A","N/A", IF(J8&gt;VALUE(MID(K8,1,2)), "No", IF(J8&lt;-1*VALUE(MID(K8,1,2)), "No", "Yes"))))</f>
        <v>Yes</v>
      </c>
    </row>
    <row r="9" spans="1:12" x14ac:dyDescent="0.2">
      <c r="A9" s="58" t="s">
        <v>937</v>
      </c>
      <c r="B9" s="9" t="s">
        <v>217</v>
      </c>
      <c r="C9" s="8">
        <v>10.866324536</v>
      </c>
      <c r="D9" s="43" t="str">
        <f>IF($B9="N/A","N/A",IF(C9&gt;10,"No",IF(C9&lt;-10,"No","Yes")))</f>
        <v>N/A</v>
      </c>
      <c r="E9" s="8">
        <v>9.7912889124000007</v>
      </c>
      <c r="F9" s="43" t="str">
        <f>IF($B9="N/A","N/A",IF(E9&gt;10,"No",IF(E9&lt;-10,"No","Yes")))</f>
        <v>N/A</v>
      </c>
      <c r="G9" s="8">
        <v>8.7719909135999998</v>
      </c>
      <c r="H9" s="43" t="str">
        <f>IF($B9="N/A","N/A",IF(G9&gt;10,"No",IF(G9&lt;-10,"No","Yes")))</f>
        <v>N/A</v>
      </c>
      <c r="I9" s="12">
        <v>-9.89</v>
      </c>
      <c r="J9" s="12">
        <v>-10.4</v>
      </c>
      <c r="K9" s="9" t="s">
        <v>217</v>
      </c>
      <c r="L9" s="9" t="str">
        <f>IF(J9="Div by 0", "N/A", IF(K9="N/A","N/A", IF(J9&gt;VALUE(MID(K9,1,2)), "No", IF(J9&lt;-1*VALUE(MID(K9,1,2)), "No", "Yes"))))</f>
        <v>N/A</v>
      </c>
    </row>
    <row r="10" spans="1:12" x14ac:dyDescent="0.2">
      <c r="A10" s="58" t="s">
        <v>938</v>
      </c>
      <c r="B10" s="9" t="s">
        <v>217</v>
      </c>
      <c r="C10" s="8">
        <v>15.833666578000001</v>
      </c>
      <c r="D10" s="43" t="str">
        <f t="shared" ref="D10:D19" si="0">IF($B10="N/A","N/A",IF(C10&gt;10,"No",IF(C10&lt;-10,"No","Yes")))</f>
        <v>N/A</v>
      </c>
      <c r="E10" s="8">
        <v>13.087916082</v>
      </c>
      <c r="F10" s="43" t="str">
        <f t="shared" ref="F10:F19" si="1">IF($B10="N/A","N/A",IF(E10&gt;10,"No",IF(E10&lt;-10,"No","Yes")))</f>
        <v>N/A</v>
      </c>
      <c r="G10" s="8">
        <v>11.664679745000001</v>
      </c>
      <c r="H10" s="43" t="str">
        <f t="shared" ref="H10:H19" si="2">IF($B10="N/A","N/A",IF(G10&gt;10,"No",IF(G10&lt;-10,"No","Yes")))</f>
        <v>N/A</v>
      </c>
      <c r="I10" s="12">
        <v>-17.3</v>
      </c>
      <c r="J10" s="12">
        <v>-10.9</v>
      </c>
      <c r="K10" s="9" t="s">
        <v>217</v>
      </c>
      <c r="L10" s="9" t="str">
        <f t="shared" ref="L10:L26" si="3">IF(J10="Div by 0", "N/A", IF(K10="N/A","N/A", IF(J10&gt;VALUE(MID(K10,1,2)), "No", IF(J10&lt;-1*VALUE(MID(K10,1,2)), "No", "Yes"))))</f>
        <v>N/A</v>
      </c>
    </row>
    <row r="11" spans="1:12" x14ac:dyDescent="0.2">
      <c r="A11" s="58" t="s">
        <v>939</v>
      </c>
      <c r="B11" s="9" t="s">
        <v>217</v>
      </c>
      <c r="C11" s="8">
        <v>1.6595574513</v>
      </c>
      <c r="D11" s="43" t="str">
        <f t="shared" si="0"/>
        <v>N/A</v>
      </c>
      <c r="E11" s="8">
        <v>7.9090940123999998</v>
      </c>
      <c r="F11" s="43" t="str">
        <f t="shared" si="1"/>
        <v>N/A</v>
      </c>
      <c r="G11" s="8">
        <v>8.5273292568999999</v>
      </c>
      <c r="H11" s="43" t="str">
        <f t="shared" si="2"/>
        <v>N/A</v>
      </c>
      <c r="I11" s="12">
        <v>376.6</v>
      </c>
      <c r="J11" s="12">
        <v>7.8170000000000002</v>
      </c>
      <c r="K11" s="9" t="s">
        <v>217</v>
      </c>
      <c r="L11" s="9" t="str">
        <f t="shared" si="3"/>
        <v>N/A</v>
      </c>
    </row>
    <row r="12" spans="1:12" x14ac:dyDescent="0.2">
      <c r="A12" s="58" t="s">
        <v>940</v>
      </c>
      <c r="B12" s="9" t="s">
        <v>217</v>
      </c>
      <c r="C12" s="8">
        <v>3.3091175686000001</v>
      </c>
      <c r="D12" s="43" t="str">
        <f t="shared" si="0"/>
        <v>N/A</v>
      </c>
      <c r="E12" s="8">
        <v>3.599432942</v>
      </c>
      <c r="F12" s="43" t="str">
        <f t="shared" si="1"/>
        <v>N/A</v>
      </c>
      <c r="G12" s="8">
        <v>3.9912838139</v>
      </c>
      <c r="H12" s="43" t="str">
        <f t="shared" si="2"/>
        <v>N/A</v>
      </c>
      <c r="I12" s="12">
        <v>8.7729999999999997</v>
      </c>
      <c r="J12" s="12">
        <v>10.89</v>
      </c>
      <c r="K12" s="9" t="s">
        <v>217</v>
      </c>
      <c r="L12" s="9" t="str">
        <f t="shared" si="3"/>
        <v>N/A</v>
      </c>
    </row>
    <row r="13" spans="1:12" x14ac:dyDescent="0.2">
      <c r="A13" s="58" t="s">
        <v>941</v>
      </c>
      <c r="B13" s="11" t="s">
        <v>217</v>
      </c>
      <c r="C13" s="8">
        <v>8.0277481559999995</v>
      </c>
      <c r="D13" s="43" t="str">
        <f t="shared" si="0"/>
        <v>N/A</v>
      </c>
      <c r="E13" s="8">
        <v>2.5215407754000001</v>
      </c>
      <c r="F13" s="43" t="str">
        <f t="shared" si="1"/>
        <v>N/A</v>
      </c>
      <c r="G13" s="8">
        <v>3.5746259288000002</v>
      </c>
      <c r="H13" s="43" t="str">
        <f t="shared" si="2"/>
        <v>N/A</v>
      </c>
      <c r="I13" s="12">
        <v>-68.599999999999994</v>
      </c>
      <c r="J13" s="12">
        <v>41.76</v>
      </c>
      <c r="K13" s="9" t="s">
        <v>217</v>
      </c>
      <c r="L13" s="9" t="str">
        <f t="shared" si="3"/>
        <v>N/A</v>
      </c>
    </row>
    <row r="14" spans="1:12" ht="12.75" customHeight="1" x14ac:dyDescent="0.2">
      <c r="A14" s="58" t="s">
        <v>942</v>
      </c>
      <c r="B14" s="11" t="s">
        <v>217</v>
      </c>
      <c r="C14" s="8">
        <v>1.8175153291999999</v>
      </c>
      <c r="D14" s="43" t="str">
        <f t="shared" si="0"/>
        <v>N/A</v>
      </c>
      <c r="E14" s="8">
        <v>26.695200287999999</v>
      </c>
      <c r="F14" s="43" t="str">
        <f t="shared" si="1"/>
        <v>N/A</v>
      </c>
      <c r="G14" s="8">
        <v>22.245884049000001</v>
      </c>
      <c r="H14" s="43" t="str">
        <f t="shared" si="2"/>
        <v>N/A</v>
      </c>
      <c r="I14" s="12">
        <v>1369</v>
      </c>
      <c r="J14" s="12">
        <v>-16.7</v>
      </c>
      <c r="K14" s="9" t="s">
        <v>217</v>
      </c>
      <c r="L14" s="9" t="str">
        <f t="shared" si="3"/>
        <v>N/A</v>
      </c>
    </row>
    <row r="15" spans="1:12" x14ac:dyDescent="0.2">
      <c r="A15" s="58" t="s">
        <v>943</v>
      </c>
      <c r="B15" s="11" t="s">
        <v>217</v>
      </c>
      <c r="C15" s="8">
        <v>2.0390118191000002</v>
      </c>
      <c r="D15" s="43" t="str">
        <f t="shared" si="0"/>
        <v>N/A</v>
      </c>
      <c r="E15" s="8">
        <v>0.3622424494</v>
      </c>
      <c r="F15" s="43" t="str">
        <f t="shared" si="1"/>
        <v>N/A</v>
      </c>
      <c r="G15" s="8">
        <v>0.29799239989999998</v>
      </c>
      <c r="H15" s="43" t="str">
        <f t="shared" si="2"/>
        <v>N/A</v>
      </c>
      <c r="I15" s="12">
        <v>-82.2</v>
      </c>
      <c r="J15" s="12">
        <v>-17.7</v>
      </c>
      <c r="K15" s="9" t="s">
        <v>217</v>
      </c>
      <c r="L15" s="9" t="str">
        <f t="shared" si="3"/>
        <v>N/A</v>
      </c>
    </row>
    <row r="16" spans="1:12" ht="12.75" customHeight="1" x14ac:dyDescent="0.2">
      <c r="A16" s="58" t="s">
        <v>944</v>
      </c>
      <c r="B16" s="11" t="s">
        <v>217</v>
      </c>
      <c r="C16" s="8">
        <v>56.447058562000002</v>
      </c>
      <c r="D16" s="43" t="str">
        <f t="shared" si="0"/>
        <v>N/A</v>
      </c>
      <c r="E16" s="8">
        <v>36.033284539</v>
      </c>
      <c r="F16" s="43" t="str">
        <f t="shared" si="1"/>
        <v>N/A</v>
      </c>
      <c r="G16" s="8">
        <v>40.926213893000003</v>
      </c>
      <c r="H16" s="43" t="str">
        <f t="shared" si="2"/>
        <v>N/A</v>
      </c>
      <c r="I16" s="12">
        <v>-36.200000000000003</v>
      </c>
      <c r="J16" s="12">
        <v>13.58</v>
      </c>
      <c r="K16" s="9" t="s">
        <v>217</v>
      </c>
      <c r="L16" s="9" t="str">
        <f t="shared" si="3"/>
        <v>N/A</v>
      </c>
    </row>
    <row r="17" spans="1:12" ht="12.75" customHeight="1" x14ac:dyDescent="0.2">
      <c r="A17" s="4" t="s">
        <v>945</v>
      </c>
      <c r="B17" s="11" t="s">
        <v>217</v>
      </c>
      <c r="C17" s="8" t="s">
        <v>217</v>
      </c>
      <c r="D17" s="43" t="str">
        <f t="shared" si="0"/>
        <v>N/A</v>
      </c>
      <c r="E17" s="8" t="s">
        <v>217</v>
      </c>
      <c r="F17" s="43" t="str">
        <f t="shared" si="1"/>
        <v>N/A</v>
      </c>
      <c r="G17" s="8">
        <v>56.463511967000002</v>
      </c>
      <c r="H17" s="43" t="str">
        <f t="shared" si="2"/>
        <v>N/A</v>
      </c>
      <c r="I17" s="12" t="s">
        <v>217</v>
      </c>
      <c r="J17" s="12" t="s">
        <v>217</v>
      </c>
      <c r="K17" s="9" t="s">
        <v>217</v>
      </c>
      <c r="L17" s="9" t="str">
        <f t="shared" si="3"/>
        <v>N/A</v>
      </c>
    </row>
    <row r="18" spans="1:12" ht="12.75" customHeight="1" x14ac:dyDescent="0.2">
      <c r="A18" s="4" t="s">
        <v>946</v>
      </c>
      <c r="B18" s="11" t="s">
        <v>217</v>
      </c>
      <c r="C18" s="8" t="s">
        <v>217</v>
      </c>
      <c r="D18" s="43" t="str">
        <f t="shared" si="0"/>
        <v>N/A</v>
      </c>
      <c r="E18" s="8" t="s">
        <v>217</v>
      </c>
      <c r="F18" s="43" t="str">
        <f t="shared" si="1"/>
        <v>N/A</v>
      </c>
      <c r="G18" s="8">
        <v>34.764497118999998</v>
      </c>
      <c r="H18" s="43" t="str">
        <f t="shared" si="2"/>
        <v>N/A</v>
      </c>
      <c r="I18" s="12" t="s">
        <v>217</v>
      </c>
      <c r="J18" s="12" t="s">
        <v>217</v>
      </c>
      <c r="K18" s="9" t="s">
        <v>217</v>
      </c>
      <c r="L18" s="9" t="str">
        <f t="shared" si="3"/>
        <v>N/A</v>
      </c>
    </row>
    <row r="19" spans="1:12" ht="12.75" customHeight="1" x14ac:dyDescent="0.2">
      <c r="A19" s="16" t="s">
        <v>132</v>
      </c>
      <c r="B19" s="1" t="s">
        <v>217</v>
      </c>
      <c r="C19" s="35">
        <v>1302</v>
      </c>
      <c r="D19" s="43" t="str">
        <f t="shared" si="0"/>
        <v>N/A</v>
      </c>
      <c r="E19" s="35">
        <v>1643</v>
      </c>
      <c r="F19" s="43" t="str">
        <f t="shared" si="1"/>
        <v>N/A</v>
      </c>
      <c r="G19" s="35">
        <v>2994</v>
      </c>
      <c r="H19" s="43" t="str">
        <f t="shared" si="2"/>
        <v>N/A</v>
      </c>
      <c r="I19" s="12">
        <v>26.19</v>
      </c>
      <c r="J19" s="12">
        <v>82.23</v>
      </c>
      <c r="K19" s="35" t="s">
        <v>217</v>
      </c>
      <c r="L19" s="9" t="str">
        <f t="shared" si="3"/>
        <v>N/A</v>
      </c>
    </row>
    <row r="20" spans="1:12" ht="12.75" customHeight="1" x14ac:dyDescent="0.2">
      <c r="A20" s="16" t="s">
        <v>133</v>
      </c>
      <c r="B20" s="47" t="s">
        <v>280</v>
      </c>
      <c r="C20" s="8">
        <v>0.1446280992</v>
      </c>
      <c r="D20" s="43" t="str">
        <f>IF($B20="N/A","N/A",IF(C20&gt;=2,"No",IF(C20&lt;0,"No","Yes")))</f>
        <v>Yes</v>
      </c>
      <c r="E20" s="8">
        <v>0.1649568582</v>
      </c>
      <c r="F20" s="43" t="str">
        <f>IF($B20="N/A","N/A",IF(E20&gt;=2,"No",IF(E20&lt;0,"No","Yes")))</f>
        <v>Yes</v>
      </c>
      <c r="G20" s="8">
        <v>0.27435093640000002</v>
      </c>
      <c r="H20" s="43" t="str">
        <f>IF($B20="N/A","N/A",IF(G20&gt;=2,"No",IF(G20&lt;0,"No","Yes")))</f>
        <v>Yes</v>
      </c>
      <c r="I20" s="12">
        <v>14.06</v>
      </c>
      <c r="J20" s="12">
        <v>66.319999999999993</v>
      </c>
      <c r="K20" s="9" t="s">
        <v>217</v>
      </c>
      <c r="L20" s="9" t="str">
        <f t="shared" si="3"/>
        <v>N/A</v>
      </c>
    </row>
    <row r="21" spans="1:12" ht="25.5" x14ac:dyDescent="0.2">
      <c r="A21" s="2" t="s">
        <v>134</v>
      </c>
      <c r="B21" s="47" t="s">
        <v>217</v>
      </c>
      <c r="C21" s="46">
        <v>3551637</v>
      </c>
      <c r="D21" s="43" t="str">
        <f t="shared" ref="D21:D26" si="4">IF($B21="N/A","N/A",IF(C21&gt;10,"No",IF(C21&lt;-10,"No","Yes")))</f>
        <v>N/A</v>
      </c>
      <c r="E21" s="46">
        <v>4489152</v>
      </c>
      <c r="F21" s="43" t="str">
        <f t="shared" ref="F21:F26" si="5">IF($B21="N/A","N/A",IF(E21&gt;10,"No",IF(E21&lt;-10,"No","Yes")))</f>
        <v>N/A</v>
      </c>
      <c r="G21" s="46">
        <v>7272407</v>
      </c>
      <c r="H21" s="43" t="str">
        <f t="shared" ref="H21:H26" si="6">IF($B21="N/A","N/A",IF(G21&gt;10,"No",IF(G21&lt;-10,"No","Yes")))</f>
        <v>N/A</v>
      </c>
      <c r="I21" s="12">
        <v>26.4</v>
      </c>
      <c r="J21" s="12">
        <v>62</v>
      </c>
      <c r="K21" s="9" t="s">
        <v>217</v>
      </c>
      <c r="L21" s="9" t="str">
        <f t="shared" si="3"/>
        <v>N/A</v>
      </c>
    </row>
    <row r="22" spans="1:12" ht="13.5" customHeight="1" x14ac:dyDescent="0.2">
      <c r="A22" s="2" t="s">
        <v>1725</v>
      </c>
      <c r="B22" s="47" t="s">
        <v>217</v>
      </c>
      <c r="C22" s="46">
        <v>2727.8317972</v>
      </c>
      <c r="D22" s="43" t="str">
        <f t="shared" si="4"/>
        <v>N/A</v>
      </c>
      <c r="E22" s="46">
        <v>2732.2897139000002</v>
      </c>
      <c r="F22" s="43" t="str">
        <f t="shared" si="5"/>
        <v>N/A</v>
      </c>
      <c r="G22" s="46">
        <v>2428.9936539999999</v>
      </c>
      <c r="H22" s="43" t="str">
        <f t="shared" si="6"/>
        <v>N/A</v>
      </c>
      <c r="I22" s="12">
        <v>0.16339999999999999</v>
      </c>
      <c r="J22" s="12">
        <v>-11.1</v>
      </c>
      <c r="K22" s="9" t="s">
        <v>217</v>
      </c>
      <c r="L22" s="9" t="str">
        <f t="shared" si="3"/>
        <v>N/A</v>
      </c>
    </row>
    <row r="23" spans="1:12" ht="12.75" customHeight="1" x14ac:dyDescent="0.2">
      <c r="A23" s="16" t="s">
        <v>135</v>
      </c>
      <c r="B23" s="34" t="s">
        <v>217</v>
      </c>
      <c r="C23" s="1">
        <v>1085</v>
      </c>
      <c r="D23" s="43" t="str">
        <f t="shared" si="4"/>
        <v>N/A</v>
      </c>
      <c r="E23" s="1">
        <v>828</v>
      </c>
      <c r="F23" s="43" t="str">
        <f t="shared" si="5"/>
        <v>N/A</v>
      </c>
      <c r="G23" s="1">
        <v>1186</v>
      </c>
      <c r="H23" s="43" t="str">
        <f t="shared" si="6"/>
        <v>N/A</v>
      </c>
      <c r="I23" s="12">
        <v>-23.7</v>
      </c>
      <c r="J23" s="12">
        <v>43.24</v>
      </c>
      <c r="K23" s="35" t="s">
        <v>217</v>
      </c>
      <c r="L23" s="9" t="str">
        <f t="shared" si="3"/>
        <v>N/A</v>
      </c>
    </row>
    <row r="24" spans="1:12" ht="12.75" customHeight="1" x14ac:dyDescent="0.2">
      <c r="A24" s="16" t="s">
        <v>136</v>
      </c>
      <c r="B24" s="34" t="s">
        <v>217</v>
      </c>
      <c r="C24" s="13">
        <v>0.12052341599999999</v>
      </c>
      <c r="D24" s="43" t="str">
        <f t="shared" si="4"/>
        <v>N/A</v>
      </c>
      <c r="E24" s="13">
        <v>8.3131027800000007E-2</v>
      </c>
      <c r="F24" s="43" t="str">
        <f t="shared" si="5"/>
        <v>N/A</v>
      </c>
      <c r="G24" s="13">
        <v>0.1086774251</v>
      </c>
      <c r="H24" s="43" t="str">
        <f t="shared" si="6"/>
        <v>N/A</v>
      </c>
      <c r="I24" s="12">
        <v>-31</v>
      </c>
      <c r="J24" s="12">
        <v>30.73</v>
      </c>
      <c r="K24" s="9" t="s">
        <v>217</v>
      </c>
      <c r="L24" s="9" t="str">
        <f t="shared" si="3"/>
        <v>N/A</v>
      </c>
    </row>
    <row r="25" spans="1:12" ht="25.5" x14ac:dyDescent="0.2">
      <c r="A25" s="2" t="s">
        <v>137</v>
      </c>
      <c r="B25" s="34" t="s">
        <v>217</v>
      </c>
      <c r="C25" s="14">
        <v>3390882</v>
      </c>
      <c r="D25" s="43" t="str">
        <f t="shared" si="4"/>
        <v>N/A</v>
      </c>
      <c r="E25" s="14">
        <v>3018163</v>
      </c>
      <c r="F25" s="43" t="str">
        <f t="shared" si="5"/>
        <v>N/A</v>
      </c>
      <c r="G25" s="14">
        <v>4331913</v>
      </c>
      <c r="H25" s="43" t="str">
        <f t="shared" si="6"/>
        <v>N/A</v>
      </c>
      <c r="I25" s="12">
        <v>-11</v>
      </c>
      <c r="J25" s="12">
        <v>43.53</v>
      </c>
      <c r="K25" s="9" t="s">
        <v>217</v>
      </c>
      <c r="L25" s="9" t="str">
        <f t="shared" si="3"/>
        <v>N/A</v>
      </c>
    </row>
    <row r="26" spans="1:12" ht="25.5" x14ac:dyDescent="0.2">
      <c r="A26" s="2" t="s">
        <v>947</v>
      </c>
      <c r="B26" s="34" t="s">
        <v>217</v>
      </c>
      <c r="C26" s="14">
        <v>3125.2368664000001</v>
      </c>
      <c r="D26" s="43" t="str">
        <f t="shared" si="4"/>
        <v>N/A</v>
      </c>
      <c r="E26" s="14">
        <v>3645.1243961</v>
      </c>
      <c r="F26" s="43" t="str">
        <f t="shared" si="5"/>
        <v>N/A</v>
      </c>
      <c r="G26" s="14">
        <v>3652.5404721999998</v>
      </c>
      <c r="H26" s="43" t="str">
        <f t="shared" si="6"/>
        <v>N/A</v>
      </c>
      <c r="I26" s="12">
        <v>16.64</v>
      </c>
      <c r="J26" s="12">
        <v>0.20349999999999999</v>
      </c>
      <c r="K26" s="9" t="s">
        <v>217</v>
      </c>
      <c r="L26" s="9" t="str">
        <f t="shared" si="3"/>
        <v>N/A</v>
      </c>
    </row>
    <row r="27" spans="1:12" x14ac:dyDescent="0.2">
      <c r="A27" s="16" t="s">
        <v>138</v>
      </c>
      <c r="B27" s="1" t="s">
        <v>217</v>
      </c>
      <c r="C27" s="35">
        <v>0</v>
      </c>
      <c r="D27" s="43" t="str">
        <f>IF($B27="N/A","N/A",IF(C27&gt;10,"No",IF(C27&lt;-10,"No","Yes")))</f>
        <v>N/A</v>
      </c>
      <c r="E27" s="35">
        <v>0</v>
      </c>
      <c r="F27" s="43" t="str">
        <f>IF($B27="N/A","N/A",IF(E27&gt;10,"No",IF(E27&lt;-10,"No","Yes")))</f>
        <v>N/A</v>
      </c>
      <c r="G27" s="35">
        <v>0</v>
      </c>
      <c r="H27" s="43" t="str">
        <f>IF($B27="N/A","N/A",IF(G27&gt;10,"No",IF(G27&lt;-10,"No","Yes")))</f>
        <v>N/A</v>
      </c>
      <c r="I27" s="12" t="s">
        <v>1743</v>
      </c>
      <c r="J27" s="12" t="s">
        <v>1743</v>
      </c>
      <c r="K27" s="35" t="s">
        <v>217</v>
      </c>
      <c r="L27" s="9" t="str">
        <f>IF(J27="Div by 0", "N/A", IF(K27="N/A","N/A", IF(J27&gt;VALUE(MID(K27,1,2)), "No", IF(J27&lt;-1*VALUE(MID(K27,1,2)), "No", "Yes"))))</f>
        <v>N/A</v>
      </c>
    </row>
    <row r="28" spans="1:12" x14ac:dyDescent="0.2">
      <c r="A28" s="2" t="s">
        <v>139</v>
      </c>
      <c r="B28" s="47" t="s">
        <v>217</v>
      </c>
      <c r="C28" s="8">
        <v>0</v>
      </c>
      <c r="D28" s="43" t="str">
        <f>IF($B28="N/A","N/A",IF(C28&gt;10,"No",IF(C28&lt;-10,"No","Yes")))</f>
        <v>N/A</v>
      </c>
      <c r="E28" s="8">
        <v>0</v>
      </c>
      <c r="F28" s="43" t="str">
        <f>IF($B28="N/A","N/A",IF(E28&gt;10,"No",IF(E28&lt;-10,"No","Yes")))</f>
        <v>N/A</v>
      </c>
      <c r="G28" s="8">
        <v>0</v>
      </c>
      <c r="H28" s="43" t="str">
        <f>IF($B28="N/A","N/A",IF(G28&gt;10,"No",IF(G28&lt;-10,"No","Yes")))</f>
        <v>N/A</v>
      </c>
      <c r="I28" s="12" t="s">
        <v>1743</v>
      </c>
      <c r="J28" s="12" t="s">
        <v>1743</v>
      </c>
      <c r="K28" s="9" t="s">
        <v>217</v>
      </c>
      <c r="L28" s="9" t="str">
        <f>IF(J28="Div by 0", "N/A", IF(K28="N/A","N/A", IF(J28&gt;VALUE(MID(K28,1,2)), "No", IF(J28&lt;-1*VALUE(MID(K28,1,2)), "No", "Yes"))))</f>
        <v>N/A</v>
      </c>
    </row>
    <row r="29" spans="1:12" x14ac:dyDescent="0.2">
      <c r="A29" s="16" t="s">
        <v>140</v>
      </c>
      <c r="B29" s="35" t="s">
        <v>217</v>
      </c>
      <c r="C29" s="35">
        <v>0</v>
      </c>
      <c r="D29" s="43" t="str">
        <f>IF($B29="N/A","N/A",IF(C29&gt;10,"No",IF(C29&lt;-10,"No","Yes")))</f>
        <v>N/A</v>
      </c>
      <c r="E29" s="35">
        <v>0</v>
      </c>
      <c r="F29" s="43" t="str">
        <f>IF($B29="N/A","N/A",IF(E29&gt;10,"No",IF(E29&lt;-10,"No","Yes")))</f>
        <v>N/A</v>
      </c>
      <c r="G29" s="35">
        <v>0</v>
      </c>
      <c r="H29" s="43" t="str">
        <f>IF($B29="N/A","N/A",IF(G29&gt;10,"No",IF(G29&lt;-10,"No","Yes")))</f>
        <v>N/A</v>
      </c>
      <c r="I29" s="12" t="s">
        <v>1743</v>
      </c>
      <c r="J29" s="12" t="s">
        <v>1743</v>
      </c>
      <c r="K29" s="35" t="s">
        <v>217</v>
      </c>
      <c r="L29" s="9" t="str">
        <f>IF(J29="Div by 0", "N/A", IF(K29="N/A","N/A", IF(J29&gt;VALUE(MID(K29,1,2)), "No", IF(J29&lt;-1*VALUE(MID(K29,1,2)), "No", "Yes"))))</f>
        <v>N/A</v>
      </c>
    </row>
    <row r="30" spans="1:12" x14ac:dyDescent="0.2">
      <c r="A30" s="2" t="s">
        <v>141</v>
      </c>
      <c r="B30" s="34" t="s">
        <v>217</v>
      </c>
      <c r="C30" s="8">
        <v>0</v>
      </c>
      <c r="D30" s="43" t="str">
        <f>IF($B30="N/A","N/A",IF(C30&gt;10,"No",IF(C30&lt;-10,"No","Yes")))</f>
        <v>N/A</v>
      </c>
      <c r="E30" s="8">
        <v>0</v>
      </c>
      <c r="F30" s="43" t="str">
        <f>IF($B30="N/A","N/A",IF(E30&gt;10,"No",IF(E30&lt;-10,"No","Yes")))</f>
        <v>N/A</v>
      </c>
      <c r="G30" s="8">
        <v>0</v>
      </c>
      <c r="H30" s="43" t="str">
        <f>IF($B30="N/A","N/A",IF(G30&gt;10,"No",IF(G30&lt;-10,"No","Yes")))</f>
        <v>N/A</v>
      </c>
      <c r="I30" s="12" t="s">
        <v>1743</v>
      </c>
      <c r="J30" s="12" t="s">
        <v>1743</v>
      </c>
      <c r="K30" s="9" t="s">
        <v>217</v>
      </c>
      <c r="L30" s="9" t="str">
        <f>IF(J30="Div by 0", "N/A", IF(K30="N/A","N/A", IF(J30&gt;VALUE(MID(K30,1,2)), "No", IF(J30&lt;-1*VALUE(MID(K30,1,2)), "No", "Yes"))))</f>
        <v>N/A</v>
      </c>
    </row>
    <row r="31" spans="1:12" ht="12.75" customHeight="1" x14ac:dyDescent="0.2">
      <c r="A31" s="16" t="s">
        <v>142</v>
      </c>
      <c r="B31" s="1" t="s">
        <v>217</v>
      </c>
      <c r="C31" s="1">
        <v>0</v>
      </c>
      <c r="D31" s="43" t="str">
        <f>IF($B31="N/A","N/A",IF(C31&gt;10,"No",IF(C31&lt;-10,"No","Yes")))</f>
        <v>N/A</v>
      </c>
      <c r="E31" s="1">
        <v>0</v>
      </c>
      <c r="F31" s="43" t="str">
        <f>IF($B31="N/A","N/A",IF(E31&gt;10,"No",IF(E31&lt;-10,"No","Yes")))</f>
        <v>N/A</v>
      </c>
      <c r="G31" s="1">
        <v>0</v>
      </c>
      <c r="H31" s="43" t="str">
        <f>IF($B31="N/A","N/A",IF(G31&gt;10,"No",IF(G31&lt;-10,"No","Yes")))</f>
        <v>N/A</v>
      </c>
      <c r="I31" s="12" t="s">
        <v>1743</v>
      </c>
      <c r="J31" s="12" t="s">
        <v>1743</v>
      </c>
      <c r="K31" s="1" t="s">
        <v>217</v>
      </c>
      <c r="L31" s="9" t="str">
        <f>IF(J31="Div by 0", "N/A", IF(K31="N/A","N/A", IF(J31&gt;VALUE(MID(K31,1,2)), "No", IF(J31&lt;-1*VALUE(MID(K31,1,2)), "No", "Yes"))))</f>
        <v>N/A</v>
      </c>
    </row>
    <row r="32" spans="1:12" s="18" customFormat="1" ht="12" customHeight="1" x14ac:dyDescent="0.2">
      <c r="A32" s="173" t="s">
        <v>1649</v>
      </c>
      <c r="B32" s="174"/>
      <c r="C32" s="174"/>
      <c r="D32" s="174"/>
      <c r="E32" s="174"/>
      <c r="F32" s="174"/>
      <c r="G32" s="174"/>
      <c r="H32" s="174"/>
      <c r="I32" s="174"/>
      <c r="J32" s="174"/>
      <c r="K32" s="174"/>
      <c r="L32" s="175"/>
    </row>
    <row r="33" spans="1:12" s="18" customFormat="1" ht="12.75" customHeight="1" x14ac:dyDescent="0.2">
      <c r="A33" s="167" t="s">
        <v>1647</v>
      </c>
      <c r="B33" s="168"/>
      <c r="C33" s="168"/>
      <c r="D33" s="168"/>
      <c r="E33" s="168"/>
      <c r="F33" s="168"/>
      <c r="G33" s="168"/>
      <c r="H33" s="168"/>
      <c r="I33" s="168"/>
      <c r="J33" s="168"/>
      <c r="K33" s="168"/>
      <c r="L33" s="169"/>
    </row>
    <row r="34" spans="1:12" x14ac:dyDescent="0.2">
      <c r="A34" s="55"/>
      <c r="B34" s="53"/>
      <c r="C34" s="8"/>
      <c r="D34" s="8"/>
    </row>
    <row r="35" spans="1:12" x14ac:dyDescent="0.2">
      <c r="A35" s="53"/>
      <c r="B35" s="47"/>
      <c r="C35" s="8"/>
      <c r="D35" s="8"/>
    </row>
    <row r="36" spans="1:12" x14ac:dyDescent="0.2">
      <c r="A36" s="2"/>
      <c r="B36" s="47"/>
      <c r="C36" s="8"/>
      <c r="D36" s="8"/>
    </row>
    <row r="37" spans="1:12" x14ac:dyDescent="0.2">
      <c r="A37" s="2"/>
      <c r="B37" s="53"/>
      <c r="C37" s="8"/>
      <c r="D37" s="8"/>
    </row>
    <row r="38" spans="1:12" x14ac:dyDescent="0.2">
      <c r="A38" s="53"/>
      <c r="B38" s="47"/>
      <c r="C38" s="8"/>
      <c r="D38" s="8"/>
    </row>
    <row r="39" spans="1:12" x14ac:dyDescent="0.2">
      <c r="A39" s="55"/>
      <c r="B39" s="47"/>
      <c r="C39" s="8"/>
      <c r="D39" s="8"/>
    </row>
    <row r="40" spans="1:12" x14ac:dyDescent="0.2">
      <c r="A40" s="55"/>
      <c r="B40" s="47"/>
    </row>
    <row r="41" spans="1:12" x14ac:dyDescent="0.2">
      <c r="A41" s="55"/>
      <c r="B41" s="47"/>
    </row>
    <row r="42" spans="1:12" x14ac:dyDescent="0.2">
      <c r="A42" s="55"/>
      <c r="B42" s="47"/>
    </row>
    <row r="43" spans="1:12" x14ac:dyDescent="0.2">
      <c r="A43" s="55"/>
      <c r="B43" s="47"/>
    </row>
    <row r="44" spans="1:12" x14ac:dyDescent="0.2">
      <c r="A44" s="55"/>
      <c r="B44" s="47"/>
    </row>
    <row r="45" spans="1:12" x14ac:dyDescent="0.2">
      <c r="A45" s="55"/>
      <c r="B45" s="47"/>
    </row>
    <row r="46" spans="1:12" x14ac:dyDescent="0.2">
      <c r="A46" s="55"/>
      <c r="B46" s="53"/>
    </row>
    <row r="47" spans="1:12" x14ac:dyDescent="0.2">
      <c r="A47" s="53"/>
      <c r="B47" s="53"/>
    </row>
    <row r="48" spans="1:12" x14ac:dyDescent="0.2">
      <c r="A48" s="53"/>
      <c r="B48" s="53"/>
    </row>
    <row r="49" spans="1:2" x14ac:dyDescent="0.2">
      <c r="A49" s="53"/>
      <c r="B49" s="53"/>
    </row>
    <row r="50" spans="1:2" x14ac:dyDescent="0.2">
      <c r="A50" s="53"/>
      <c r="B50" s="53"/>
    </row>
    <row r="51" spans="1:2" x14ac:dyDescent="0.2">
      <c r="A51" s="53"/>
      <c r="B51" s="53"/>
    </row>
    <row r="52" spans="1:2" x14ac:dyDescent="0.2">
      <c r="A52" s="53"/>
      <c r="B52" s="53"/>
    </row>
    <row r="53" spans="1:2" x14ac:dyDescent="0.2">
      <c r="A53" s="53"/>
      <c r="B53" s="53"/>
    </row>
    <row r="54" spans="1:2" x14ac:dyDescent="0.2">
      <c r="A54" s="53"/>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1"/>
  <sheetViews>
    <sheetView zoomScaleNormal="100" zoomScaleSheetLayoutView="90" workbookViewId="0">
      <pane xSplit="2" ySplit="5" topLeftCell="H6"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1607</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65" t="s">
        <v>0</v>
      </c>
      <c r="B6" s="35" t="s">
        <v>217</v>
      </c>
      <c r="C6" s="35">
        <v>898938</v>
      </c>
      <c r="D6" s="43" t="str">
        <f>IF($B6="N/A","N/A",IF(C6&gt;10,"No",IF(C6&lt;-10,"No","Yes")))</f>
        <v>N/A</v>
      </c>
      <c r="E6" s="35">
        <v>994375</v>
      </c>
      <c r="F6" s="43" t="str">
        <f>IF($B6="N/A","N/A",IF(E6&gt;10,"No",IF(E6&lt;-10,"No","Yes")))</f>
        <v>N/A</v>
      </c>
      <c r="G6" s="35">
        <v>1088309</v>
      </c>
      <c r="H6" s="43" t="str">
        <f>IF($B6="N/A","N/A",IF(G6&gt;10,"No",IF(G6&lt;-10,"No","Yes")))</f>
        <v>N/A</v>
      </c>
      <c r="I6" s="12">
        <v>10.62</v>
      </c>
      <c r="J6" s="12">
        <v>9.4469999999999992</v>
      </c>
      <c r="K6" s="49" t="s">
        <v>732</v>
      </c>
      <c r="L6" s="9" t="str">
        <f>IF(J6="Div by 0", "N/A", IF(K6="N/A","N/A", IF(J6&gt;VALUE(MID(K6,1,2)), "No", IF(J6&lt;-1*VALUE(MID(K6,1,2)), "No", "Yes"))))</f>
        <v>Yes</v>
      </c>
    </row>
    <row r="7" spans="1:12" x14ac:dyDescent="0.2">
      <c r="A7" s="16" t="s">
        <v>59</v>
      </c>
      <c r="B7" s="35" t="s">
        <v>217</v>
      </c>
      <c r="C7" s="35">
        <v>726493.98</v>
      </c>
      <c r="D7" s="43" t="str">
        <f>IF($B7="N/A","N/A",IF(C7&gt;10,"No",IF(C7&lt;-10,"No","Yes")))</f>
        <v>N/A</v>
      </c>
      <c r="E7" s="35">
        <v>819352.02</v>
      </c>
      <c r="F7" s="43" t="str">
        <f>IF($B7="N/A","N/A",IF(E7&gt;10,"No",IF(E7&lt;-10,"No","Yes")))</f>
        <v>N/A</v>
      </c>
      <c r="G7" s="35">
        <v>907970.9</v>
      </c>
      <c r="H7" s="43" t="str">
        <f>IF($B7="N/A","N/A",IF(G7&gt;10,"No",IF(G7&lt;-10,"No","Yes")))</f>
        <v>N/A</v>
      </c>
      <c r="I7" s="12">
        <v>12.78</v>
      </c>
      <c r="J7" s="12">
        <v>10.82</v>
      </c>
      <c r="K7" s="49" t="s">
        <v>733</v>
      </c>
      <c r="L7" s="9" t="str">
        <f>IF(J7="Div by 0", "N/A", IF(K7="N/A","N/A", IF(J7&gt;VALUE(MID(K7,1,2)), "No", IF(J7&lt;-1*VALUE(MID(K7,1,2)), "No", "Yes"))))</f>
        <v>No</v>
      </c>
    </row>
    <row r="8" spans="1:12" x14ac:dyDescent="0.2">
      <c r="A8" s="66" t="s">
        <v>143</v>
      </c>
      <c r="B8" s="35" t="s">
        <v>217</v>
      </c>
      <c r="C8" s="35">
        <v>152086</v>
      </c>
      <c r="D8" s="43" t="str">
        <f>IF($B8="N/A","N/A",IF(C8&gt;10,"No",IF(C8&lt;-10,"No","Yes")))</f>
        <v>N/A</v>
      </c>
      <c r="E8" s="35">
        <v>146307</v>
      </c>
      <c r="F8" s="43" t="str">
        <f>IF($B8="N/A","N/A",IF(E8&gt;10,"No",IF(E8&lt;-10,"No","Yes")))</f>
        <v>N/A</v>
      </c>
      <c r="G8" s="35">
        <v>141084</v>
      </c>
      <c r="H8" s="43" t="str">
        <f>IF($B8="N/A","N/A",IF(G8&gt;10,"No",IF(G8&lt;-10,"No","Yes")))</f>
        <v>N/A</v>
      </c>
      <c r="I8" s="12">
        <v>-3.8</v>
      </c>
      <c r="J8" s="12">
        <v>-3.57</v>
      </c>
      <c r="K8" s="35" t="s">
        <v>217</v>
      </c>
      <c r="L8" s="9" t="str">
        <f>IF(J8="Div by 0", "N/A", IF(K8="N/A","N/A", IF(J8&gt;VALUE(MID(K8,1,2)), "No", IF(J8&lt;-1*VALUE(MID(K8,1,2)), "No", "Yes"))))</f>
        <v>N/A</v>
      </c>
    </row>
    <row r="9" spans="1:12" x14ac:dyDescent="0.2">
      <c r="A9" s="16" t="s">
        <v>681</v>
      </c>
      <c r="B9" s="35" t="s">
        <v>217</v>
      </c>
      <c r="C9" s="35">
        <v>145540</v>
      </c>
      <c r="D9" s="43" t="str">
        <f t="shared" ref="D9:D11" si="0">IF($B9="N/A","N/A",IF(C9&gt;10,"No",IF(C9&lt;-10,"No","Yes")))</f>
        <v>N/A</v>
      </c>
      <c r="E9" s="35">
        <v>139855</v>
      </c>
      <c r="F9" s="43" t="str">
        <f t="shared" ref="F9:F11" si="1">IF($B9="N/A","N/A",IF(E9&gt;10,"No",IF(E9&lt;-10,"No","Yes")))</f>
        <v>N/A</v>
      </c>
      <c r="G9" s="35">
        <v>134547</v>
      </c>
      <c r="H9" s="43" t="str">
        <f t="shared" ref="H9:H11" si="2">IF($B9="N/A","N/A",IF(G9&gt;10,"No",IF(G9&lt;-10,"No","Yes")))</f>
        <v>N/A</v>
      </c>
      <c r="I9" s="12">
        <v>-3.91</v>
      </c>
      <c r="J9" s="12">
        <v>-3.8</v>
      </c>
      <c r="K9" s="35" t="s">
        <v>217</v>
      </c>
      <c r="L9" s="9" t="str">
        <f t="shared" ref="L9:L11" si="3">IF(J9="Div by 0", "N/A", IF(K9="N/A","N/A", IF(J9&gt;VALUE(MID(K9,1,2)), "No", IF(J9&lt;-1*VALUE(MID(K9,1,2)), "No", "Yes"))))</f>
        <v>N/A</v>
      </c>
    </row>
    <row r="10" spans="1:12" x14ac:dyDescent="0.2">
      <c r="A10" s="16" t="s">
        <v>424</v>
      </c>
      <c r="B10" s="35" t="s">
        <v>217</v>
      </c>
      <c r="C10" s="35">
        <v>6545</v>
      </c>
      <c r="D10" s="43" t="str">
        <f t="shared" si="0"/>
        <v>N/A</v>
      </c>
      <c r="E10" s="35">
        <v>6451</v>
      </c>
      <c r="F10" s="43" t="str">
        <f t="shared" si="1"/>
        <v>N/A</v>
      </c>
      <c r="G10" s="35">
        <v>6536</v>
      </c>
      <c r="H10" s="43" t="str">
        <f t="shared" si="2"/>
        <v>N/A</v>
      </c>
      <c r="I10" s="12">
        <v>-1.44</v>
      </c>
      <c r="J10" s="12">
        <v>1.3180000000000001</v>
      </c>
      <c r="K10" s="35" t="s">
        <v>217</v>
      </c>
      <c r="L10" s="9" t="str">
        <f t="shared" si="3"/>
        <v>N/A</v>
      </c>
    </row>
    <row r="11" spans="1:12" x14ac:dyDescent="0.2">
      <c r="A11" s="16" t="s">
        <v>173</v>
      </c>
      <c r="B11" s="35" t="s">
        <v>217</v>
      </c>
      <c r="C11" s="8">
        <v>16.918408165999999</v>
      </c>
      <c r="D11" s="43" t="str">
        <f t="shared" si="0"/>
        <v>N/A</v>
      </c>
      <c r="E11" s="8">
        <v>14.713463231</v>
      </c>
      <c r="F11" s="43" t="str">
        <f t="shared" si="1"/>
        <v>N/A</v>
      </c>
      <c r="G11" s="8">
        <v>12.963597654999999</v>
      </c>
      <c r="H11" s="43" t="str">
        <f t="shared" si="2"/>
        <v>N/A</v>
      </c>
      <c r="I11" s="12">
        <v>-13</v>
      </c>
      <c r="J11" s="12">
        <v>-11.9</v>
      </c>
      <c r="K11" s="35" t="s">
        <v>217</v>
      </c>
      <c r="L11" s="9" t="str">
        <f t="shared" si="3"/>
        <v>N/A</v>
      </c>
    </row>
    <row r="12" spans="1:12" x14ac:dyDescent="0.2">
      <c r="A12" s="16" t="s">
        <v>144</v>
      </c>
      <c r="B12" s="35" t="s">
        <v>217</v>
      </c>
      <c r="C12" s="35">
        <v>109418.16667000001</v>
      </c>
      <c r="D12" s="43" t="str">
        <f>IF($B12="N/A","N/A",IF(C12&gt;10,"No",IF(C12&lt;-10,"No","Yes")))</f>
        <v>N/A</v>
      </c>
      <c r="E12" s="35">
        <v>103013.91667000001</v>
      </c>
      <c r="F12" s="43" t="str">
        <f>IF($B12="N/A","N/A",IF(E12&gt;10,"No",IF(E12&lt;-10,"No","Yes")))</f>
        <v>N/A</v>
      </c>
      <c r="G12" s="35">
        <v>98625.75</v>
      </c>
      <c r="H12" s="43" t="str">
        <f>IF($B12="N/A","N/A",IF(G12&gt;10,"No",IF(G12&lt;-10,"No","Yes")))</f>
        <v>N/A</v>
      </c>
      <c r="I12" s="12">
        <v>-5.85</v>
      </c>
      <c r="J12" s="12">
        <v>-4.26</v>
      </c>
      <c r="K12" s="35" t="s">
        <v>217</v>
      </c>
      <c r="L12" s="9" t="str">
        <f>IF(J12="Div by 0", "N/A", IF(K12="N/A","N/A", IF(J12&gt;VALUE(MID(K12,1,2)), "No", IF(J12&lt;-1*VALUE(MID(K12,1,2)), "No", "Yes"))))</f>
        <v>N/A</v>
      </c>
    </row>
    <row r="13" spans="1:12" s="104" customFormat="1" ht="12.75" customHeight="1" x14ac:dyDescent="0.2">
      <c r="A13" s="2" t="s">
        <v>1656</v>
      </c>
      <c r="B13" s="47" t="s">
        <v>281</v>
      </c>
      <c r="C13" s="13">
        <v>96.036767830000002</v>
      </c>
      <c r="D13" s="11" t="str">
        <f>IF($B13="N/A","N/A",IF(C13&gt;=95,"Yes","No"))</f>
        <v>Yes</v>
      </c>
      <c r="E13" s="13">
        <v>96.780490258</v>
      </c>
      <c r="F13" s="11" t="str">
        <f>IF($B13="N/A","N/A",IF(E13&gt;=95,"Yes","No"))</f>
        <v>Yes</v>
      </c>
      <c r="G13" s="13">
        <v>97.260888222000005</v>
      </c>
      <c r="H13" s="11" t="str">
        <f>IF($B13="N/A","N/A",IF(G13&gt;=95,"Yes","No"))</f>
        <v>Yes</v>
      </c>
      <c r="I13" s="56">
        <v>0.77439999999999998</v>
      </c>
      <c r="J13" s="56">
        <v>0.49640000000000001</v>
      </c>
      <c r="K13" s="47" t="s">
        <v>733</v>
      </c>
      <c r="L13" s="11" t="str">
        <f t="shared" ref="L13:L25" si="4">IF(J13="Div by 0", "N/A", IF(K13="N/A","N/A", IF(J13&gt;VALUE(MID(K13,1,2)), "No", IF(J13&lt;-1*VALUE(MID(K13,1,2)), "No", "Yes"))))</f>
        <v>Yes</v>
      </c>
    </row>
    <row r="14" spans="1:12" s="104" customFormat="1" ht="12.75" customHeight="1" x14ac:dyDescent="0.2">
      <c r="A14" s="2" t="s">
        <v>1657</v>
      </c>
      <c r="B14" s="127" t="s">
        <v>1658</v>
      </c>
      <c r="C14" s="68">
        <v>95.859669965999998</v>
      </c>
      <c r="D14" s="11" t="str">
        <f>IF($B14="N/A","N/A",IF(C14&gt;95,"Yes","No"))</f>
        <v>Yes</v>
      </c>
      <c r="E14" s="68">
        <v>96.623205530999996</v>
      </c>
      <c r="F14" s="11" t="str">
        <f>IF($B14="N/A","N/A",IF(E14&gt;95,"Yes","No"))</f>
        <v>Yes</v>
      </c>
      <c r="G14" s="68">
        <v>97.009948460999993</v>
      </c>
      <c r="H14" s="11" t="str">
        <f>IF($B14="N/A","N/A",IF(G14&gt;95,"Yes","No"))</f>
        <v>Yes</v>
      </c>
      <c r="I14" s="128">
        <v>0.79649999999999999</v>
      </c>
      <c r="J14" s="128">
        <v>0.40029999999999999</v>
      </c>
      <c r="K14" s="127" t="s">
        <v>733</v>
      </c>
      <c r="L14" s="11" t="str">
        <f t="shared" si="4"/>
        <v>Yes</v>
      </c>
    </row>
    <row r="15" spans="1:12" s="104" customFormat="1" ht="12.75" customHeight="1" x14ac:dyDescent="0.2">
      <c r="A15" s="2" t="s">
        <v>1659</v>
      </c>
      <c r="B15" s="127" t="s">
        <v>217</v>
      </c>
      <c r="C15" s="68">
        <v>1.82437498E-2</v>
      </c>
      <c r="D15" s="129" t="str">
        <f t="shared" ref="D15:D19" si="5">IF($B15="N/A","N/A",IF(C15&gt;10,"No",IF(C15&lt;-10,"No","Yes")))</f>
        <v>N/A</v>
      </c>
      <c r="E15" s="68">
        <v>2.0113136399999999E-2</v>
      </c>
      <c r="F15" s="129" t="str">
        <f t="shared" ref="F15:F19" si="6">IF($B15="N/A","N/A",IF(E15&gt;10,"No",IF(E15&lt;-10,"No","Yes")))</f>
        <v>N/A</v>
      </c>
      <c r="G15" s="68">
        <v>2.3247074100000001E-2</v>
      </c>
      <c r="H15" s="129" t="str">
        <f t="shared" ref="H15:H19" si="7">IF($B15="N/A","N/A",IF(G15&gt;10,"No",IF(G15&lt;-10,"No","Yes")))</f>
        <v>N/A</v>
      </c>
      <c r="I15" s="128">
        <v>10.25</v>
      </c>
      <c r="J15" s="128">
        <v>15.58</v>
      </c>
      <c r="K15" s="127" t="s">
        <v>217</v>
      </c>
      <c r="L15" s="11" t="str">
        <f t="shared" si="4"/>
        <v>N/A</v>
      </c>
    </row>
    <row r="16" spans="1:12" s="104" customFormat="1" ht="12.75" customHeight="1" x14ac:dyDescent="0.2">
      <c r="A16" s="2" t="s">
        <v>1660</v>
      </c>
      <c r="B16" s="127" t="s">
        <v>217</v>
      </c>
      <c r="C16" s="68">
        <v>3.3372710000000001E-4</v>
      </c>
      <c r="D16" s="129" t="str">
        <f t="shared" si="5"/>
        <v>N/A</v>
      </c>
      <c r="E16" s="68">
        <v>6.0339409999999997E-4</v>
      </c>
      <c r="F16" s="129" t="str">
        <f t="shared" si="6"/>
        <v>N/A</v>
      </c>
      <c r="G16" s="68">
        <v>2.0214846999999998E-3</v>
      </c>
      <c r="H16" s="129" t="str">
        <f t="shared" si="7"/>
        <v>N/A</v>
      </c>
      <c r="I16" s="128">
        <v>80.8</v>
      </c>
      <c r="J16" s="128">
        <v>235</v>
      </c>
      <c r="K16" s="127" t="s">
        <v>217</v>
      </c>
      <c r="L16" s="11" t="str">
        <f t="shared" si="4"/>
        <v>N/A</v>
      </c>
    </row>
    <row r="17" spans="1:14" s="104" customFormat="1" ht="12.75" customHeight="1" x14ac:dyDescent="0.2">
      <c r="A17" s="2" t="s">
        <v>1661</v>
      </c>
      <c r="B17" s="127" t="s">
        <v>217</v>
      </c>
      <c r="C17" s="68">
        <v>0</v>
      </c>
      <c r="D17" s="129" t="str">
        <f t="shared" si="5"/>
        <v>N/A</v>
      </c>
      <c r="E17" s="68">
        <v>0</v>
      </c>
      <c r="F17" s="129" t="str">
        <f t="shared" si="6"/>
        <v>N/A</v>
      </c>
      <c r="G17" s="68">
        <v>0</v>
      </c>
      <c r="H17" s="129" t="str">
        <f t="shared" si="7"/>
        <v>N/A</v>
      </c>
      <c r="I17" s="128" t="s">
        <v>1743</v>
      </c>
      <c r="J17" s="128" t="s">
        <v>1743</v>
      </c>
      <c r="K17" s="127" t="s">
        <v>217</v>
      </c>
      <c r="L17" s="11" t="str">
        <f t="shared" si="4"/>
        <v>N/A</v>
      </c>
    </row>
    <row r="18" spans="1:14" s="104" customFormat="1" ht="25.5" x14ac:dyDescent="0.2">
      <c r="A18" s="2" t="s">
        <v>1662</v>
      </c>
      <c r="B18" s="47" t="s">
        <v>217</v>
      </c>
      <c r="C18" s="13">
        <v>0.158409145</v>
      </c>
      <c r="D18" s="11" t="str">
        <f t="shared" si="5"/>
        <v>N/A</v>
      </c>
      <c r="E18" s="13">
        <v>0.13636706470000001</v>
      </c>
      <c r="F18" s="11" t="str">
        <f t="shared" si="6"/>
        <v>N/A</v>
      </c>
      <c r="G18" s="13">
        <v>0.22557931619999999</v>
      </c>
      <c r="H18" s="11" t="str">
        <f t="shared" si="7"/>
        <v>N/A</v>
      </c>
      <c r="I18" s="56">
        <v>-13.9</v>
      </c>
      <c r="J18" s="56">
        <v>65.42</v>
      </c>
      <c r="K18" s="47" t="s">
        <v>217</v>
      </c>
      <c r="L18" s="11" t="str">
        <f t="shared" si="4"/>
        <v>N/A</v>
      </c>
    </row>
    <row r="19" spans="1:14" s="104" customFormat="1" ht="27.75" customHeight="1" x14ac:dyDescent="0.2">
      <c r="A19" s="2" t="s">
        <v>1663</v>
      </c>
      <c r="B19" s="47" t="s">
        <v>217</v>
      </c>
      <c r="C19" s="13">
        <v>1.112424E-4</v>
      </c>
      <c r="D19" s="11" t="str">
        <f t="shared" si="5"/>
        <v>N/A</v>
      </c>
      <c r="E19" s="13">
        <v>2.0113140000000001E-4</v>
      </c>
      <c r="F19" s="11" t="str">
        <f t="shared" si="6"/>
        <v>N/A</v>
      </c>
      <c r="G19" s="13">
        <v>9.18857E-5</v>
      </c>
      <c r="H19" s="11" t="str">
        <f t="shared" si="7"/>
        <v>N/A</v>
      </c>
      <c r="I19" s="56">
        <v>80.8</v>
      </c>
      <c r="J19" s="56">
        <v>-54.3</v>
      </c>
      <c r="K19" s="47" t="s">
        <v>217</v>
      </c>
      <c r="L19" s="11" t="str">
        <f t="shared" si="4"/>
        <v>N/A</v>
      </c>
    </row>
    <row r="20" spans="1:14" s="104" customFormat="1" x14ac:dyDescent="0.2">
      <c r="A20" s="2" t="s">
        <v>1664</v>
      </c>
      <c r="B20" s="47" t="s">
        <v>217</v>
      </c>
      <c r="C20" s="1">
        <v>37219</v>
      </c>
      <c r="D20" s="11" t="str">
        <f>IF($B20="N/A","N/A",IF(C20&gt;0,"No",IF(C20&lt;0,"No","Yes")))</f>
        <v>N/A</v>
      </c>
      <c r="E20" s="1">
        <v>33578</v>
      </c>
      <c r="F20" s="11" t="str">
        <f>IF($B20="N/A","N/A",IF(E20&gt;0,"No",IF(E20&lt;0,"No","Yes")))</f>
        <v>N/A</v>
      </c>
      <c r="G20" s="1">
        <v>32541</v>
      </c>
      <c r="H20" s="11" t="str">
        <f>IF($B20="N/A","N/A",IF(G20&gt;0,"No",IF(G20&lt;0,"No","Yes")))</f>
        <v>N/A</v>
      </c>
      <c r="I20" s="56">
        <v>-9.7799999999999994</v>
      </c>
      <c r="J20" s="56">
        <v>-3.09</v>
      </c>
      <c r="K20" s="47" t="s">
        <v>217</v>
      </c>
      <c r="L20" s="11" t="str">
        <f t="shared" si="4"/>
        <v>N/A</v>
      </c>
    </row>
    <row r="21" spans="1:14" s="104" customFormat="1" x14ac:dyDescent="0.2">
      <c r="A21" s="2" t="s">
        <v>1665</v>
      </c>
      <c r="B21" s="47" t="s">
        <v>282</v>
      </c>
      <c r="C21" s="13">
        <v>4.1403300338999998</v>
      </c>
      <c r="D21" s="11" t="str">
        <f>IF($B21="N/A","N/A",IF(C21&gt;=5,"No",IF(C21&lt;0,"No","Yes")))</f>
        <v>Yes</v>
      </c>
      <c r="E21" s="13">
        <v>3.3767944689</v>
      </c>
      <c r="F21" s="11" t="str">
        <f>IF($B21="N/A","N/A",IF(E21&gt;=5,"No",IF(E21&lt;0,"No","Yes")))</f>
        <v>Yes</v>
      </c>
      <c r="G21" s="13">
        <v>2.9900515387</v>
      </c>
      <c r="H21" s="11" t="str">
        <f>IF($B21="N/A","N/A",IF(G21&gt;=5,"No",IF(G21&lt;0,"No","Yes")))</f>
        <v>Yes</v>
      </c>
      <c r="I21" s="56">
        <v>-18.399999999999999</v>
      </c>
      <c r="J21" s="56">
        <v>-11.5</v>
      </c>
      <c r="K21" s="11" t="s">
        <v>217</v>
      </c>
      <c r="L21" s="11" t="str">
        <f t="shared" si="4"/>
        <v>N/A</v>
      </c>
    </row>
    <row r="22" spans="1:14" s="104" customFormat="1" ht="12.75" customHeight="1" x14ac:dyDescent="0.2">
      <c r="A22" s="4" t="s">
        <v>1666</v>
      </c>
      <c r="B22" s="127" t="s">
        <v>217</v>
      </c>
      <c r="C22" s="68">
        <v>79.951100244000003</v>
      </c>
      <c r="D22" s="129" t="str">
        <f t="shared" ref="D22:D25" si="8">IF($B22="N/A","N/A",IF(C22&gt;10,"No",IF(C22&lt;-10,"No","Yes")))</f>
        <v>N/A</v>
      </c>
      <c r="E22" s="68">
        <v>71.567693132000002</v>
      </c>
      <c r="F22" s="129" t="str">
        <f t="shared" ref="F22:F25" si="9">IF($B22="N/A","N/A",IF(E22&gt;10,"No",IF(E22&lt;-10,"No","Yes")))</f>
        <v>N/A</v>
      </c>
      <c r="G22" s="68">
        <v>70.200669923999996</v>
      </c>
      <c r="H22" s="129" t="str">
        <f t="shared" ref="H22:H25" si="10">IF($B22="N/A","N/A",IF(G22&gt;10,"No",IF(G22&lt;-10,"No","Yes")))</f>
        <v>N/A</v>
      </c>
      <c r="I22" s="56">
        <v>-10.5</v>
      </c>
      <c r="J22" s="56">
        <v>-1.91</v>
      </c>
      <c r="K22" s="127" t="s">
        <v>217</v>
      </c>
      <c r="L22" s="11" t="str">
        <f t="shared" si="4"/>
        <v>N/A</v>
      </c>
    </row>
    <row r="23" spans="1:14" s="104" customFormat="1" ht="12.75" customHeight="1" x14ac:dyDescent="0.2">
      <c r="A23" s="4" t="s">
        <v>1667</v>
      </c>
      <c r="B23" s="127" t="s">
        <v>217</v>
      </c>
      <c r="C23" s="68">
        <v>33.297509337000001</v>
      </c>
      <c r="D23" s="129" t="str">
        <f t="shared" si="8"/>
        <v>N/A</v>
      </c>
      <c r="E23" s="68">
        <v>22.580260885000001</v>
      </c>
      <c r="F23" s="129" t="str">
        <f t="shared" si="9"/>
        <v>N/A</v>
      </c>
      <c r="G23" s="68">
        <v>25.967241326</v>
      </c>
      <c r="H23" s="129" t="str">
        <f t="shared" si="10"/>
        <v>N/A</v>
      </c>
      <c r="I23" s="56">
        <v>-32.200000000000003</v>
      </c>
      <c r="J23" s="56">
        <v>15</v>
      </c>
      <c r="K23" s="127" t="s">
        <v>217</v>
      </c>
      <c r="L23" s="11" t="str">
        <f t="shared" si="4"/>
        <v>N/A</v>
      </c>
    </row>
    <row r="24" spans="1:14" s="104" customFormat="1" ht="12.75" customHeight="1" x14ac:dyDescent="0.2">
      <c r="A24" s="4" t="s">
        <v>1668</v>
      </c>
      <c r="B24" s="127" t="s">
        <v>217</v>
      </c>
      <c r="C24" s="68">
        <v>18.342781912</v>
      </c>
      <c r="D24" s="129" t="str">
        <f t="shared" si="8"/>
        <v>N/A</v>
      </c>
      <c r="E24" s="68">
        <v>26.502471857</v>
      </c>
      <c r="F24" s="129" t="str">
        <f t="shared" si="9"/>
        <v>N/A</v>
      </c>
      <c r="G24" s="68">
        <v>27.989305799</v>
      </c>
      <c r="H24" s="129" t="str">
        <f t="shared" si="10"/>
        <v>N/A</v>
      </c>
      <c r="I24" s="56">
        <v>44.48</v>
      </c>
      <c r="J24" s="56">
        <v>5.61</v>
      </c>
      <c r="K24" s="127" t="s">
        <v>217</v>
      </c>
      <c r="L24" s="11" t="str">
        <f t="shared" si="4"/>
        <v>N/A</v>
      </c>
    </row>
    <row r="25" spans="1:14" s="104" customFormat="1" ht="12.75" customHeight="1" x14ac:dyDescent="0.2">
      <c r="A25" s="4" t="s">
        <v>1669</v>
      </c>
      <c r="B25" s="127" t="s">
        <v>217</v>
      </c>
      <c r="C25" s="68">
        <v>0.58572234609999996</v>
      </c>
      <c r="D25" s="129" t="str">
        <f t="shared" si="8"/>
        <v>N/A</v>
      </c>
      <c r="E25" s="68">
        <v>0.37822383700000001</v>
      </c>
      <c r="F25" s="129" t="str">
        <f t="shared" si="9"/>
        <v>N/A</v>
      </c>
      <c r="G25" s="68">
        <v>1.0448357456999999</v>
      </c>
      <c r="H25" s="129" t="str">
        <f t="shared" si="10"/>
        <v>N/A</v>
      </c>
      <c r="I25" s="56">
        <v>-35.4</v>
      </c>
      <c r="J25" s="56">
        <v>176.2</v>
      </c>
      <c r="K25" s="127" t="s">
        <v>217</v>
      </c>
      <c r="L25" s="11" t="str">
        <f t="shared" si="4"/>
        <v>N/A</v>
      </c>
    </row>
    <row r="26" spans="1:14" x14ac:dyDescent="0.2">
      <c r="A26" s="2" t="s">
        <v>1670</v>
      </c>
      <c r="B26" s="47" t="s">
        <v>221</v>
      </c>
      <c r="C26" s="1">
        <v>460</v>
      </c>
      <c r="D26" s="43" t="str">
        <f>IF($B26="N/A","N/A",IF(C26&gt;0,"No",IF(C26&lt;0,"No","Yes")))</f>
        <v>No</v>
      </c>
      <c r="E26" s="1">
        <v>11</v>
      </c>
      <c r="F26" s="43" t="str">
        <f>IF($B26="N/A","N/A",IF(E26&gt;0,"No",IF(E26&lt;0,"No","Yes")))</f>
        <v>No</v>
      </c>
      <c r="G26" s="1">
        <v>18</v>
      </c>
      <c r="H26" s="43" t="str">
        <f>IF($B26="N/A","N/A",IF(G26&gt;0,"No",IF(G26&lt;0,"No","Yes")))</f>
        <v>No</v>
      </c>
      <c r="I26" s="12">
        <v>-98.3</v>
      </c>
      <c r="J26" s="12">
        <v>125</v>
      </c>
      <c r="K26" s="44" t="s">
        <v>217</v>
      </c>
      <c r="L26" s="9" t="str">
        <f t="shared" ref="L26:L74" si="11">IF(J26="Div by 0", "N/A", IF(K26="N/A","N/A", IF(J26&gt;VALUE(MID(K26,1,2)), "No", IF(J26&lt;-1*VALUE(MID(K26,1,2)), "No", "Yes"))))</f>
        <v>N/A</v>
      </c>
    </row>
    <row r="27" spans="1:14" x14ac:dyDescent="0.2">
      <c r="A27" s="6" t="s">
        <v>149</v>
      </c>
      <c r="B27" s="47" t="s">
        <v>283</v>
      </c>
      <c r="C27" s="8">
        <v>0.1023429869</v>
      </c>
      <c r="D27" s="43" t="str">
        <f>IF($B27="N/A","N/A",IF(C27&gt;=10,"No",IF(C27&lt;0,"No","Yes")))</f>
        <v>Yes</v>
      </c>
      <c r="E27" s="8">
        <v>1.6090509E-3</v>
      </c>
      <c r="F27" s="43" t="str">
        <f>IF($B27="N/A","N/A",IF(E27&gt;=10,"No",IF(E27&lt;0,"No","Yes")))</f>
        <v>Yes</v>
      </c>
      <c r="G27" s="8">
        <v>3.3078841000000001E-3</v>
      </c>
      <c r="H27" s="43" t="str">
        <f>IF($B27="N/A","N/A",IF(G27&gt;=10,"No",IF(G27&lt;0,"No","Yes")))</f>
        <v>Yes</v>
      </c>
      <c r="I27" s="12">
        <v>-98.4</v>
      </c>
      <c r="J27" s="12">
        <v>105.6</v>
      </c>
      <c r="K27" s="44" t="s">
        <v>217</v>
      </c>
      <c r="L27" s="9" t="str">
        <f t="shared" si="11"/>
        <v>N/A</v>
      </c>
    </row>
    <row r="28" spans="1:14" x14ac:dyDescent="0.2">
      <c r="A28" s="2" t="s">
        <v>425</v>
      </c>
      <c r="B28" s="34" t="s">
        <v>217</v>
      </c>
      <c r="C28" s="13">
        <v>90.652173912999999</v>
      </c>
      <c r="D28" s="70" t="str">
        <f t="shared" ref="D28:D31" si="12">IF($B28="N/A","N/A",IF(C28&gt;10,"No",IF(C28&lt;-10,"No","Yes")))</f>
        <v>N/A</v>
      </c>
      <c r="E28" s="13">
        <v>100</v>
      </c>
      <c r="F28" s="43" t="str">
        <f t="shared" ref="F28:F31" si="13">IF($B28="N/A","N/A",IF(E28&gt;10,"No",IF(E28&lt;-10,"No","Yes")))</f>
        <v>N/A</v>
      </c>
      <c r="G28" s="13">
        <v>100</v>
      </c>
      <c r="H28" s="43" t="str">
        <f t="shared" ref="H28:H31" si="14">IF($B28="N/A","N/A",IF(G28&gt;10,"No",IF(G28&lt;-10,"No","Yes")))</f>
        <v>N/A</v>
      </c>
      <c r="I28" s="12">
        <v>10.31</v>
      </c>
      <c r="J28" s="12">
        <v>0</v>
      </c>
      <c r="K28" s="44" t="s">
        <v>217</v>
      </c>
      <c r="L28" s="9" t="str">
        <f t="shared" si="11"/>
        <v>N/A</v>
      </c>
    </row>
    <row r="29" spans="1:14" x14ac:dyDescent="0.2">
      <c r="A29" s="2" t="s">
        <v>426</v>
      </c>
      <c r="B29" s="34" t="s">
        <v>217</v>
      </c>
      <c r="C29" s="13">
        <v>5.9782608695999997</v>
      </c>
      <c r="D29" s="70" t="str">
        <f t="shared" si="12"/>
        <v>N/A</v>
      </c>
      <c r="E29" s="13">
        <v>12.5</v>
      </c>
      <c r="F29" s="43" t="str">
        <f t="shared" si="13"/>
        <v>N/A</v>
      </c>
      <c r="G29" s="13">
        <v>11.111111111</v>
      </c>
      <c r="H29" s="43" t="str">
        <f t="shared" si="14"/>
        <v>N/A</v>
      </c>
      <c r="I29" s="12">
        <v>109.1</v>
      </c>
      <c r="J29" s="12">
        <v>-11.1</v>
      </c>
      <c r="K29" s="44" t="s">
        <v>217</v>
      </c>
      <c r="L29" s="9" t="str">
        <f t="shared" si="11"/>
        <v>N/A</v>
      </c>
    </row>
    <row r="30" spans="1:14" x14ac:dyDescent="0.2">
      <c r="A30" s="2" t="s">
        <v>422</v>
      </c>
      <c r="B30" s="34" t="s">
        <v>217</v>
      </c>
      <c r="C30" s="13">
        <v>0.54347826089999995</v>
      </c>
      <c r="D30" s="70" t="str">
        <f t="shared" si="12"/>
        <v>N/A</v>
      </c>
      <c r="E30" s="13">
        <v>0</v>
      </c>
      <c r="F30" s="43" t="str">
        <f t="shared" si="13"/>
        <v>N/A</v>
      </c>
      <c r="G30" s="13">
        <v>0</v>
      </c>
      <c r="H30" s="43" t="str">
        <f t="shared" si="14"/>
        <v>N/A</v>
      </c>
      <c r="I30" s="12">
        <v>-100</v>
      </c>
      <c r="J30" s="12" t="s">
        <v>1743</v>
      </c>
      <c r="K30" s="44" t="s">
        <v>217</v>
      </c>
      <c r="L30" s="9" t="str">
        <f t="shared" si="11"/>
        <v>N/A</v>
      </c>
    </row>
    <row r="31" spans="1:14" x14ac:dyDescent="0.2">
      <c r="A31" s="2" t="s">
        <v>423</v>
      </c>
      <c r="B31" s="34" t="s">
        <v>217</v>
      </c>
      <c r="C31" s="13">
        <v>2.1739130434999998</v>
      </c>
      <c r="D31" s="70" t="str">
        <f t="shared" si="12"/>
        <v>N/A</v>
      </c>
      <c r="E31" s="13">
        <v>0</v>
      </c>
      <c r="F31" s="43" t="str">
        <f t="shared" si="13"/>
        <v>N/A</v>
      </c>
      <c r="G31" s="13">
        <v>0</v>
      </c>
      <c r="H31" s="43" t="str">
        <f t="shared" si="14"/>
        <v>N/A</v>
      </c>
      <c r="I31" s="12">
        <v>-100</v>
      </c>
      <c r="J31" s="12" t="s">
        <v>1743</v>
      </c>
      <c r="K31" s="44" t="s">
        <v>217</v>
      </c>
      <c r="L31" s="9" t="str">
        <f t="shared" si="11"/>
        <v>N/A</v>
      </c>
    </row>
    <row r="32" spans="1:14" x14ac:dyDescent="0.2">
      <c r="A32" s="2" t="s">
        <v>948</v>
      </c>
      <c r="B32" s="34" t="s">
        <v>217</v>
      </c>
      <c r="C32" s="68">
        <v>13.91842374</v>
      </c>
      <c r="D32" s="70" t="str">
        <f>IF($B32="N/A","N/A",IF(C32&gt;10,"No",IF(C32&lt;-10,"No","Yes")))</f>
        <v>N/A</v>
      </c>
      <c r="E32" s="68">
        <v>13.230421119000001</v>
      </c>
      <c r="F32" s="70" t="str">
        <f>IF($B32="N/A","N/A",IF(E32&gt;10,"No",IF(E32&lt;-10,"No","Yes")))</f>
        <v>N/A</v>
      </c>
      <c r="G32" s="68">
        <v>12.823747666999999</v>
      </c>
      <c r="H32" s="70" t="str">
        <f>IF($B32="N/A","N/A",IF(G32&gt;10,"No",IF(G32&lt;-10,"No","Yes")))</f>
        <v>N/A</v>
      </c>
      <c r="I32" s="12">
        <v>-4.9400000000000004</v>
      </c>
      <c r="J32" s="12">
        <v>-3.07</v>
      </c>
      <c r="K32" s="69" t="s">
        <v>733</v>
      </c>
      <c r="L32" s="9" t="str">
        <f t="shared" si="11"/>
        <v>Yes</v>
      </c>
      <c r="M32" s="54"/>
      <c r="N32" s="54"/>
    </row>
    <row r="33" spans="1:14" s="54" customFormat="1" ht="25.5" x14ac:dyDescent="0.2">
      <c r="A33" s="2" t="s">
        <v>949</v>
      </c>
      <c r="B33" s="34" t="s">
        <v>217</v>
      </c>
      <c r="C33" s="68">
        <v>0</v>
      </c>
      <c r="D33" s="70" t="str">
        <f>IF($B33="N/A","N/A",IF(C33&gt;10,"No",IF(C33&lt;-10,"No","Yes")))</f>
        <v>N/A</v>
      </c>
      <c r="E33" s="68">
        <v>0</v>
      </c>
      <c r="F33" s="70" t="str">
        <f>IF($B33="N/A","N/A",IF(E33&gt;10,"No",IF(E33&lt;-10,"No","Yes")))</f>
        <v>N/A</v>
      </c>
      <c r="G33" s="68">
        <v>0</v>
      </c>
      <c r="H33" s="70" t="str">
        <f>IF($B33="N/A","N/A",IF(G33&gt;10,"No",IF(G33&lt;-10,"No","Yes")))</f>
        <v>N/A</v>
      </c>
      <c r="I33" s="12" t="s">
        <v>1743</v>
      </c>
      <c r="J33" s="12" t="s">
        <v>1743</v>
      </c>
      <c r="K33" s="69" t="s">
        <v>733</v>
      </c>
      <c r="L33" s="9" t="str">
        <f t="shared" si="11"/>
        <v>N/A</v>
      </c>
      <c r="M33" s="42"/>
      <c r="N33" s="42"/>
    </row>
    <row r="34" spans="1:14" x14ac:dyDescent="0.2">
      <c r="A34" s="2" t="s">
        <v>20</v>
      </c>
      <c r="B34" s="47" t="s">
        <v>284</v>
      </c>
      <c r="C34" s="13">
        <v>99.857720999999998</v>
      </c>
      <c r="D34" s="43" t="str">
        <f>IF($B34="N/A","N/A",IF(C34&gt;=98,"Yes","No"))</f>
        <v>Yes</v>
      </c>
      <c r="E34" s="13">
        <v>99.861521056000001</v>
      </c>
      <c r="F34" s="43" t="str">
        <f>IF($B34="N/A","N/A",IF(E34&gt;=98,"Yes","No"))</f>
        <v>Yes</v>
      </c>
      <c r="G34" s="13">
        <v>99.810623637000006</v>
      </c>
      <c r="H34" s="43" t="str">
        <f>IF($B34="N/A","N/A",IF(G34&gt;=98,"Yes","No"))</f>
        <v>Yes</v>
      </c>
      <c r="I34" s="12">
        <v>3.8E-3</v>
      </c>
      <c r="J34" s="12">
        <v>-5.0999999999999997E-2</v>
      </c>
      <c r="K34" s="44" t="s">
        <v>733</v>
      </c>
      <c r="L34" s="9" t="str">
        <f t="shared" si="11"/>
        <v>Yes</v>
      </c>
    </row>
    <row r="35" spans="1:14" x14ac:dyDescent="0.2">
      <c r="A35" s="2" t="s">
        <v>18</v>
      </c>
      <c r="B35" s="47" t="s">
        <v>281</v>
      </c>
      <c r="C35" s="13">
        <v>100</v>
      </c>
      <c r="D35" s="43" t="str">
        <f>IF($B35="N/A","N/A",IF(C35&gt;=95,"Yes","No"))</f>
        <v>Yes</v>
      </c>
      <c r="E35" s="13">
        <v>100</v>
      </c>
      <c r="F35" s="43" t="str">
        <f>IF($B35="N/A","N/A",IF(E35&gt;=95,"Yes","No"))</f>
        <v>Yes</v>
      </c>
      <c r="G35" s="13">
        <v>100</v>
      </c>
      <c r="H35" s="43" t="str">
        <f>IF($B35="N/A","N/A",IF(G35&gt;=95,"Yes","No"))</f>
        <v>Yes</v>
      </c>
      <c r="I35" s="12">
        <v>0</v>
      </c>
      <c r="J35" s="12">
        <v>0</v>
      </c>
      <c r="K35" s="44" t="s">
        <v>733</v>
      </c>
      <c r="L35" s="9" t="str">
        <f t="shared" si="11"/>
        <v>Yes</v>
      </c>
    </row>
    <row r="36" spans="1:14" x14ac:dyDescent="0.2">
      <c r="A36" s="2" t="s">
        <v>23</v>
      </c>
      <c r="B36" s="34" t="s">
        <v>217</v>
      </c>
      <c r="C36" s="13">
        <v>31.111378092999999</v>
      </c>
      <c r="D36" s="43" t="str">
        <f t="shared" ref="D36:D41" si="15">IF($B36="N/A","N/A",IF(C36&gt;10,"No",IF(C36&lt;-10,"No","Yes")))</f>
        <v>N/A</v>
      </c>
      <c r="E36" s="13">
        <v>31.198793212000002</v>
      </c>
      <c r="F36" s="43" t="str">
        <f t="shared" ref="F36:F41" si="16">IF($B36="N/A","N/A",IF(E36&gt;10,"No",IF(E36&lt;-10,"No","Yes")))</f>
        <v>N/A</v>
      </c>
      <c r="G36" s="13">
        <v>31.357913974999999</v>
      </c>
      <c r="H36" s="43" t="str">
        <f t="shared" ref="H36:H41" si="17">IF($B36="N/A","N/A",IF(G36&gt;10,"No",IF(G36&lt;-10,"No","Yes")))</f>
        <v>N/A</v>
      </c>
      <c r="I36" s="12">
        <v>0.28100000000000003</v>
      </c>
      <c r="J36" s="12">
        <v>0.51</v>
      </c>
      <c r="K36" s="44" t="s">
        <v>733</v>
      </c>
      <c r="L36" s="9" t="str">
        <f t="shared" si="11"/>
        <v>Yes</v>
      </c>
    </row>
    <row r="37" spans="1:14" x14ac:dyDescent="0.2">
      <c r="A37" s="2" t="s">
        <v>24</v>
      </c>
      <c r="B37" s="34" t="s">
        <v>217</v>
      </c>
      <c r="C37" s="13">
        <v>50.312034867999998</v>
      </c>
      <c r="D37" s="43" t="str">
        <f t="shared" si="15"/>
        <v>N/A</v>
      </c>
      <c r="E37" s="13">
        <v>49.378453802999999</v>
      </c>
      <c r="F37" s="43" t="str">
        <f t="shared" si="16"/>
        <v>N/A</v>
      </c>
      <c r="G37" s="13">
        <v>48.790922430999998</v>
      </c>
      <c r="H37" s="43" t="str">
        <f t="shared" si="17"/>
        <v>N/A</v>
      </c>
      <c r="I37" s="12">
        <v>-1.86</v>
      </c>
      <c r="J37" s="12">
        <v>-1.19</v>
      </c>
      <c r="K37" s="44" t="s">
        <v>733</v>
      </c>
      <c r="L37" s="9" t="str">
        <f t="shared" si="11"/>
        <v>Yes</v>
      </c>
    </row>
    <row r="38" spans="1:14" x14ac:dyDescent="0.2">
      <c r="A38" s="2" t="s">
        <v>25</v>
      </c>
      <c r="B38" s="34" t="s">
        <v>217</v>
      </c>
      <c r="C38" s="13">
        <v>0.18911204109999999</v>
      </c>
      <c r="D38" s="43" t="str">
        <f t="shared" si="15"/>
        <v>N/A</v>
      </c>
      <c r="E38" s="13">
        <v>0.20002514139999999</v>
      </c>
      <c r="F38" s="43" t="str">
        <f t="shared" si="16"/>
        <v>N/A</v>
      </c>
      <c r="G38" s="13">
        <v>0.21014252389999999</v>
      </c>
      <c r="H38" s="43" t="str">
        <f t="shared" si="17"/>
        <v>N/A</v>
      </c>
      <c r="I38" s="12">
        <v>5.7709999999999999</v>
      </c>
      <c r="J38" s="12">
        <v>5.0579999999999998</v>
      </c>
      <c r="K38" s="44" t="s">
        <v>733</v>
      </c>
      <c r="L38" s="9" t="str">
        <f t="shared" si="11"/>
        <v>Yes</v>
      </c>
    </row>
    <row r="39" spans="1:14" x14ac:dyDescent="0.2">
      <c r="A39" s="2" t="s">
        <v>26</v>
      </c>
      <c r="B39" s="47" t="s">
        <v>217</v>
      </c>
      <c r="C39" s="13">
        <v>3.0509334348000001</v>
      </c>
      <c r="D39" s="11" t="str">
        <f t="shared" si="15"/>
        <v>N/A</v>
      </c>
      <c r="E39" s="13">
        <v>3.3247014456000001</v>
      </c>
      <c r="F39" s="11" t="str">
        <f t="shared" si="16"/>
        <v>N/A</v>
      </c>
      <c r="G39" s="13">
        <v>3.4402913143</v>
      </c>
      <c r="H39" s="11" t="str">
        <f t="shared" si="17"/>
        <v>N/A</v>
      </c>
      <c r="I39" s="12">
        <v>8.9730000000000008</v>
      </c>
      <c r="J39" s="12">
        <v>3.4769999999999999</v>
      </c>
      <c r="K39" s="47" t="s">
        <v>217</v>
      </c>
      <c r="L39" s="9" t="str">
        <f t="shared" si="11"/>
        <v>N/A</v>
      </c>
    </row>
    <row r="40" spans="1:14" x14ac:dyDescent="0.2">
      <c r="A40" s="2" t="s">
        <v>60</v>
      </c>
      <c r="B40" s="47" t="s">
        <v>217</v>
      </c>
      <c r="C40" s="13">
        <v>4.8390434000000003E-2</v>
      </c>
      <c r="D40" s="11" t="str">
        <f t="shared" si="15"/>
        <v>N/A</v>
      </c>
      <c r="E40" s="13">
        <v>5.7121307400000002E-2</v>
      </c>
      <c r="F40" s="11" t="str">
        <f t="shared" si="16"/>
        <v>N/A</v>
      </c>
      <c r="G40" s="13">
        <v>6.2022826199999999E-2</v>
      </c>
      <c r="H40" s="11" t="str">
        <f t="shared" si="17"/>
        <v>N/A</v>
      </c>
      <c r="I40" s="12">
        <v>18.04</v>
      </c>
      <c r="J40" s="12">
        <v>8.5809999999999995</v>
      </c>
      <c r="K40" s="47" t="s">
        <v>217</v>
      </c>
      <c r="L40" s="9" t="str">
        <f t="shared" si="11"/>
        <v>N/A</v>
      </c>
    </row>
    <row r="41" spans="1:14" x14ac:dyDescent="0.2">
      <c r="A41" s="2" t="s">
        <v>61</v>
      </c>
      <c r="B41" s="47" t="s">
        <v>217</v>
      </c>
      <c r="C41" s="13">
        <v>0</v>
      </c>
      <c r="D41" s="11" t="str">
        <f t="shared" si="15"/>
        <v>N/A</v>
      </c>
      <c r="E41" s="13">
        <v>0</v>
      </c>
      <c r="F41" s="11" t="str">
        <f t="shared" si="16"/>
        <v>N/A</v>
      </c>
      <c r="G41" s="13">
        <v>0</v>
      </c>
      <c r="H41" s="11" t="str">
        <f t="shared" si="17"/>
        <v>N/A</v>
      </c>
      <c r="I41" s="12" t="s">
        <v>1743</v>
      </c>
      <c r="J41" s="12" t="s">
        <v>1743</v>
      </c>
      <c r="K41" s="47" t="s">
        <v>217</v>
      </c>
      <c r="L41" s="9" t="str">
        <f t="shared" si="11"/>
        <v>N/A</v>
      </c>
    </row>
    <row r="42" spans="1:14" x14ac:dyDescent="0.2">
      <c r="A42" s="2" t="s">
        <v>62</v>
      </c>
      <c r="B42" s="47" t="s">
        <v>282</v>
      </c>
      <c r="C42" s="13">
        <v>15.288151128999999</v>
      </c>
      <c r="D42" s="11" t="str">
        <f>IF($B42="N/A","N/A",IF(C42&gt;=5,"No",IF(C42&lt;0,"No","Yes")))</f>
        <v>No</v>
      </c>
      <c r="E42" s="13">
        <v>15.840905091</v>
      </c>
      <c r="F42" s="11" t="str">
        <f>IF($B42="N/A","N/A",IF(E42&gt;=5,"No",IF(E42&lt;0,"No","Yes")))</f>
        <v>No</v>
      </c>
      <c r="G42" s="13">
        <v>16.138706930000001</v>
      </c>
      <c r="H42" s="11" t="str">
        <f>IF($B42="N/A","N/A",IF(G42&gt;=5,"No",IF(G42&lt;0,"No","Yes")))</f>
        <v>No</v>
      </c>
      <c r="I42" s="12">
        <v>3.6160000000000001</v>
      </c>
      <c r="J42" s="12">
        <v>1.88</v>
      </c>
      <c r="K42" s="44" t="s">
        <v>733</v>
      </c>
      <c r="L42" s="9" t="str">
        <f t="shared" si="11"/>
        <v>Yes</v>
      </c>
    </row>
    <row r="43" spans="1:14" x14ac:dyDescent="0.2">
      <c r="A43" s="2" t="s">
        <v>63</v>
      </c>
      <c r="B43" s="47" t="s">
        <v>217</v>
      </c>
      <c r="C43" s="13">
        <v>10.342426285</v>
      </c>
      <c r="D43" s="11" t="str">
        <f>IF($B43="N/A","N/A",IF(C43&gt;10,"No",IF(C43&lt;-10,"No","Yes")))</f>
        <v>N/A</v>
      </c>
      <c r="E43" s="13">
        <v>10.720804525</v>
      </c>
      <c r="F43" s="11" t="str">
        <f>IF($B43="N/A","N/A",IF(E43&gt;10,"No",IF(E43&lt;-10,"No","Yes")))</f>
        <v>N/A</v>
      </c>
      <c r="G43" s="13">
        <v>10.69916724</v>
      </c>
      <c r="H43" s="11" t="str">
        <f>IF($B43="N/A","N/A",IF(G43&gt;10,"No",IF(G43&lt;-10,"No","Yes")))</f>
        <v>N/A</v>
      </c>
      <c r="I43" s="12">
        <v>3.6589999999999998</v>
      </c>
      <c r="J43" s="12">
        <v>-0.20200000000000001</v>
      </c>
      <c r="K43" s="47" t="s">
        <v>733</v>
      </c>
      <c r="L43" s="9" t="str">
        <f t="shared" si="11"/>
        <v>Yes</v>
      </c>
    </row>
    <row r="44" spans="1:14" x14ac:dyDescent="0.2">
      <c r="A44" s="2" t="s">
        <v>64</v>
      </c>
      <c r="B44" s="47" t="s">
        <v>217</v>
      </c>
      <c r="C44" s="13">
        <v>100</v>
      </c>
      <c r="D44" s="11" t="str">
        <f>IF($B44="N/A","N/A",IF(C44&gt;10,"No",IF(C44&lt;-10,"No","Yes")))</f>
        <v>N/A</v>
      </c>
      <c r="E44" s="13">
        <v>100</v>
      </c>
      <c r="F44" s="11" t="str">
        <f>IF($B44="N/A","N/A",IF(E44&gt;10,"No",IF(E44&lt;-10,"No","Yes")))</f>
        <v>N/A</v>
      </c>
      <c r="G44" s="13">
        <v>100</v>
      </c>
      <c r="H44" s="11" t="str">
        <f>IF($B44="N/A","N/A",IF(G44&gt;10,"No",IF(G44&lt;-10,"No","Yes")))</f>
        <v>N/A</v>
      </c>
      <c r="I44" s="12">
        <v>0</v>
      </c>
      <c r="J44" s="12">
        <v>0</v>
      </c>
      <c r="K44" s="44" t="s">
        <v>733</v>
      </c>
      <c r="L44" s="9" t="str">
        <f t="shared" si="11"/>
        <v>Yes</v>
      </c>
    </row>
    <row r="45" spans="1:14" x14ac:dyDescent="0.2">
      <c r="A45" s="3" t="s">
        <v>19</v>
      </c>
      <c r="B45" s="34" t="s">
        <v>285</v>
      </c>
      <c r="C45" s="8">
        <v>4.2016245837000001</v>
      </c>
      <c r="D45" s="43" t="str">
        <f>IF($B45="N/A","N/A",IF(C45&gt;8,"No",IF(C45&lt;2,"No","Yes")))</f>
        <v>Yes</v>
      </c>
      <c r="E45" s="8">
        <v>3.7804651162999998</v>
      </c>
      <c r="F45" s="43" t="str">
        <f>IF($B45="N/A","N/A",IF(E45&gt;8,"No",IF(E45&lt;2,"No","Yes")))</f>
        <v>Yes</v>
      </c>
      <c r="G45" s="8">
        <v>3.4593116476999999</v>
      </c>
      <c r="H45" s="43" t="str">
        <f>IF($B45="N/A","N/A",IF(G45&gt;8,"No",IF(G45&lt;2,"No","Yes")))</f>
        <v>Yes</v>
      </c>
      <c r="I45" s="12">
        <v>-10</v>
      </c>
      <c r="J45" s="12">
        <v>-8.5</v>
      </c>
      <c r="K45" s="44" t="s">
        <v>733</v>
      </c>
      <c r="L45" s="9" t="str">
        <f t="shared" si="11"/>
        <v>Yes</v>
      </c>
    </row>
    <row r="46" spans="1:14" x14ac:dyDescent="0.2">
      <c r="A46" s="3" t="s">
        <v>174</v>
      </c>
      <c r="B46" s="34" t="s">
        <v>217</v>
      </c>
      <c r="C46" s="8">
        <v>18.197139290999999</v>
      </c>
      <c r="D46" s="11" t="str">
        <f t="shared" ref="D46:D53" si="18">IF($B46="N/A","N/A",IF(C46&gt;10,"No",IF(C46&lt;-10,"No","Yes")))</f>
        <v>N/A</v>
      </c>
      <c r="E46" s="8">
        <v>17.591653048000001</v>
      </c>
      <c r="F46" s="11" t="str">
        <f t="shared" ref="F46:F53" si="19">IF($B46="N/A","N/A",IF(E46&gt;10,"No",IF(E46&lt;-10,"No","Yes")))</f>
        <v>N/A</v>
      </c>
      <c r="G46" s="8">
        <v>17.032111284999999</v>
      </c>
      <c r="H46" s="11" t="str">
        <f t="shared" ref="H46:H53" si="20">IF($B46="N/A","N/A",IF(G46&gt;10,"No",IF(G46&lt;-10,"No","Yes")))</f>
        <v>N/A</v>
      </c>
      <c r="I46" s="12">
        <v>-3.33</v>
      </c>
      <c r="J46" s="12">
        <v>-3.18</v>
      </c>
      <c r="K46" s="44" t="s">
        <v>733</v>
      </c>
      <c r="L46" s="9" t="str">
        <f>IF(J46="Div by 0", "N/A", IF(OR(J46="N/A",K46="N/A"),"N/A", IF(J46&gt;VALUE(MID(K46,1,2)), "No", IF(J46&lt;-1*VALUE(MID(K46,1,2)), "No", "Yes"))))</f>
        <v>Yes</v>
      </c>
    </row>
    <row r="47" spans="1:14" x14ac:dyDescent="0.2">
      <c r="A47" s="3" t="s">
        <v>175</v>
      </c>
      <c r="B47" s="34" t="s">
        <v>217</v>
      </c>
      <c r="C47" s="8">
        <v>33.031087794999998</v>
      </c>
      <c r="D47" s="11" t="str">
        <f t="shared" si="18"/>
        <v>N/A</v>
      </c>
      <c r="E47" s="8">
        <v>31.888774355999999</v>
      </c>
      <c r="F47" s="11" t="str">
        <f t="shared" si="19"/>
        <v>N/A</v>
      </c>
      <c r="G47" s="8">
        <v>30.951136120000001</v>
      </c>
      <c r="H47" s="11" t="str">
        <f t="shared" si="20"/>
        <v>N/A</v>
      </c>
      <c r="I47" s="12">
        <v>-3.46</v>
      </c>
      <c r="J47" s="12">
        <v>-2.94</v>
      </c>
      <c r="K47" s="44" t="s">
        <v>733</v>
      </c>
      <c r="L47" s="9" t="str">
        <f>IF(J47="Div by 0", "N/A", IF(OR(J47="N/A",K47="N/A"),"N/A", IF(J47&gt;VALUE(MID(K47,1,2)), "No", IF(J47&lt;-1*VALUE(MID(K47,1,2)), "No", "Yes"))))</f>
        <v>Yes</v>
      </c>
    </row>
    <row r="48" spans="1:14" x14ac:dyDescent="0.2">
      <c r="A48" s="3" t="s">
        <v>176</v>
      </c>
      <c r="B48" s="34" t="s">
        <v>217</v>
      </c>
      <c r="C48" s="8">
        <v>3.4896733700999998</v>
      </c>
      <c r="D48" s="11" t="str">
        <f t="shared" si="18"/>
        <v>N/A</v>
      </c>
      <c r="E48" s="8">
        <v>3.7550219987000002</v>
      </c>
      <c r="F48" s="11" t="str">
        <f t="shared" si="19"/>
        <v>N/A</v>
      </c>
      <c r="G48" s="8">
        <v>3.8858449208999999</v>
      </c>
      <c r="H48" s="11" t="str">
        <f t="shared" si="20"/>
        <v>N/A</v>
      </c>
      <c r="I48" s="12">
        <v>7.6040000000000001</v>
      </c>
      <c r="J48" s="12">
        <v>3.484</v>
      </c>
      <c r="K48" s="44" t="s">
        <v>733</v>
      </c>
      <c r="L48" s="9" t="str">
        <f t="shared" ref="L48:L57" si="21">IF(J48="Div by 0", "N/A", IF(OR(J48="N/A",K48="N/A"),"N/A", IF(J48&gt;VALUE(MID(K48,1,2)), "No", IF(J48&lt;-1*VALUE(MID(K48,1,2)), "No", "Yes"))))</f>
        <v>Yes</v>
      </c>
    </row>
    <row r="49" spans="1:12" x14ac:dyDescent="0.2">
      <c r="A49" s="3" t="s">
        <v>177</v>
      </c>
      <c r="B49" s="34" t="s">
        <v>217</v>
      </c>
      <c r="C49" s="8">
        <v>21.9029566</v>
      </c>
      <c r="D49" s="11" t="str">
        <f t="shared" si="18"/>
        <v>N/A</v>
      </c>
      <c r="E49" s="8">
        <v>23.686436204</v>
      </c>
      <c r="F49" s="11" t="str">
        <f t="shared" si="19"/>
        <v>N/A</v>
      </c>
      <c r="G49" s="8">
        <v>25.053362602</v>
      </c>
      <c r="H49" s="11" t="str">
        <f t="shared" si="20"/>
        <v>N/A</v>
      </c>
      <c r="I49" s="12">
        <v>8.1430000000000007</v>
      </c>
      <c r="J49" s="12">
        <v>5.7709999999999999</v>
      </c>
      <c r="K49" s="44" t="s">
        <v>733</v>
      </c>
      <c r="L49" s="9" t="str">
        <f t="shared" si="21"/>
        <v>Yes</v>
      </c>
    </row>
    <row r="50" spans="1:12" x14ac:dyDescent="0.2">
      <c r="A50" s="3" t="s">
        <v>178</v>
      </c>
      <c r="B50" s="34" t="s">
        <v>217</v>
      </c>
      <c r="C50" s="8">
        <v>11.011882911000001</v>
      </c>
      <c r="D50" s="11" t="str">
        <f t="shared" si="18"/>
        <v>N/A</v>
      </c>
      <c r="E50" s="8">
        <v>11.731992458000001</v>
      </c>
      <c r="F50" s="11" t="str">
        <f t="shared" si="19"/>
        <v>N/A</v>
      </c>
      <c r="G50" s="8">
        <v>12.479084524999999</v>
      </c>
      <c r="H50" s="11" t="str">
        <f t="shared" si="20"/>
        <v>N/A</v>
      </c>
      <c r="I50" s="12">
        <v>6.5389999999999997</v>
      </c>
      <c r="J50" s="12">
        <v>6.3680000000000003</v>
      </c>
      <c r="K50" s="44" t="s">
        <v>733</v>
      </c>
      <c r="L50" s="9" t="str">
        <f t="shared" si="21"/>
        <v>Yes</v>
      </c>
    </row>
    <row r="51" spans="1:12" x14ac:dyDescent="0.2">
      <c r="A51" s="3" t="s">
        <v>179</v>
      </c>
      <c r="B51" s="34" t="s">
        <v>217</v>
      </c>
      <c r="C51" s="8">
        <v>3.4204806115999999</v>
      </c>
      <c r="D51" s="11" t="str">
        <f t="shared" si="18"/>
        <v>N/A</v>
      </c>
      <c r="E51" s="8">
        <v>3.2083469515999998</v>
      </c>
      <c r="F51" s="11" t="str">
        <f t="shared" si="19"/>
        <v>N/A</v>
      </c>
      <c r="G51" s="8">
        <v>3.0631006451</v>
      </c>
      <c r="H51" s="11" t="str">
        <f t="shared" si="20"/>
        <v>N/A</v>
      </c>
      <c r="I51" s="12">
        <v>-6.2</v>
      </c>
      <c r="J51" s="12">
        <v>-4.53</v>
      </c>
      <c r="K51" s="44" t="s">
        <v>733</v>
      </c>
      <c r="L51" s="9" t="str">
        <f t="shared" si="21"/>
        <v>Yes</v>
      </c>
    </row>
    <row r="52" spans="1:12" x14ac:dyDescent="0.2">
      <c r="A52" s="3" t="s">
        <v>180</v>
      </c>
      <c r="B52" s="34" t="s">
        <v>217</v>
      </c>
      <c r="C52" s="8">
        <v>2.8895207456000001</v>
      </c>
      <c r="D52" s="11" t="str">
        <f t="shared" si="18"/>
        <v>N/A</v>
      </c>
      <c r="E52" s="8">
        <v>2.6261722186999998</v>
      </c>
      <c r="F52" s="11" t="str">
        <f t="shared" si="19"/>
        <v>N/A</v>
      </c>
      <c r="G52" s="8">
        <v>2.4590442603999998</v>
      </c>
      <c r="H52" s="11" t="str">
        <f t="shared" si="20"/>
        <v>N/A</v>
      </c>
      <c r="I52" s="12">
        <v>-9.11</v>
      </c>
      <c r="J52" s="12">
        <v>-6.36</v>
      </c>
      <c r="K52" s="44" t="s">
        <v>733</v>
      </c>
      <c r="L52" s="9" t="str">
        <f t="shared" si="21"/>
        <v>Yes</v>
      </c>
    </row>
    <row r="53" spans="1:12" x14ac:dyDescent="0.2">
      <c r="A53" s="3" t="s">
        <v>950</v>
      </c>
      <c r="B53" s="34" t="s">
        <v>217</v>
      </c>
      <c r="C53" s="8">
        <v>1.8541879418</v>
      </c>
      <c r="D53" s="11" t="str">
        <f t="shared" si="18"/>
        <v>N/A</v>
      </c>
      <c r="E53" s="8">
        <v>1.7301319925</v>
      </c>
      <c r="F53" s="11" t="str">
        <f t="shared" si="19"/>
        <v>N/A</v>
      </c>
      <c r="G53" s="8">
        <v>1.6156257091999999</v>
      </c>
      <c r="H53" s="11" t="str">
        <f t="shared" si="20"/>
        <v>N/A</v>
      </c>
      <c r="I53" s="12">
        <v>-6.69</v>
      </c>
      <c r="J53" s="12">
        <v>-6.62</v>
      </c>
      <c r="K53" s="44" t="s">
        <v>733</v>
      </c>
      <c r="L53" s="9" t="str">
        <f t="shared" si="21"/>
        <v>Yes</v>
      </c>
    </row>
    <row r="54" spans="1:12" x14ac:dyDescent="0.2">
      <c r="A54" s="2" t="s">
        <v>212</v>
      </c>
      <c r="B54" s="34" t="s">
        <v>217</v>
      </c>
      <c r="C54" s="35" t="s">
        <v>217</v>
      </c>
      <c r="D54" s="9" t="str">
        <f t="shared" ref="D54:D57" si="22">IF($B54="N/A","N/A",IF(C54&lt;0,"No","Yes"))</f>
        <v>N/A</v>
      </c>
      <c r="E54" s="35">
        <v>527441</v>
      </c>
      <c r="F54" s="9" t="str">
        <f t="shared" ref="F54:F57" si="23">IF($B54="N/A","N/A",IF(E54&lt;0,"No","Yes"))</f>
        <v>N/A</v>
      </c>
      <c r="G54" s="35">
        <v>557571</v>
      </c>
      <c r="H54" s="9" t="str">
        <f t="shared" ref="H54:H57" si="24">IF($B54="N/A","N/A",IF(G54&lt;0,"No","Yes"))</f>
        <v>N/A</v>
      </c>
      <c r="I54" s="12" t="s">
        <v>217</v>
      </c>
      <c r="J54" s="12">
        <v>5.7119999999999997</v>
      </c>
      <c r="K54" s="44" t="s">
        <v>733</v>
      </c>
      <c r="L54" s="9" t="str">
        <f t="shared" si="21"/>
        <v>Yes</v>
      </c>
    </row>
    <row r="55" spans="1:12" x14ac:dyDescent="0.2">
      <c r="A55" s="2" t="s">
        <v>213</v>
      </c>
      <c r="B55" s="34" t="s">
        <v>217</v>
      </c>
      <c r="C55" s="35" t="s">
        <v>217</v>
      </c>
      <c r="D55" s="9" t="str">
        <f t="shared" si="22"/>
        <v>N/A</v>
      </c>
      <c r="E55" s="35">
        <v>37164</v>
      </c>
      <c r="F55" s="9" t="str">
        <f t="shared" si="23"/>
        <v>N/A</v>
      </c>
      <c r="G55" s="35">
        <v>42106</v>
      </c>
      <c r="H55" s="9" t="str">
        <f t="shared" si="24"/>
        <v>N/A</v>
      </c>
      <c r="I55" s="12" t="s">
        <v>217</v>
      </c>
      <c r="J55" s="12">
        <v>13.3</v>
      </c>
      <c r="K55" s="44" t="s">
        <v>733</v>
      </c>
      <c r="L55" s="9" t="str">
        <f t="shared" si="21"/>
        <v>No</v>
      </c>
    </row>
    <row r="56" spans="1:12" x14ac:dyDescent="0.2">
      <c r="A56" s="2" t="s">
        <v>214</v>
      </c>
      <c r="B56" s="34" t="s">
        <v>217</v>
      </c>
      <c r="C56" s="35" t="s">
        <v>217</v>
      </c>
      <c r="D56" s="9" t="str">
        <f t="shared" si="22"/>
        <v>N/A</v>
      </c>
      <c r="E56" s="35">
        <v>346217</v>
      </c>
      <c r="F56" s="9" t="str">
        <f t="shared" si="23"/>
        <v>N/A</v>
      </c>
      <c r="G56" s="35">
        <v>402573</v>
      </c>
      <c r="H56" s="9" t="str">
        <f t="shared" si="24"/>
        <v>N/A</v>
      </c>
      <c r="I56" s="12" t="s">
        <v>217</v>
      </c>
      <c r="J56" s="12">
        <v>16.28</v>
      </c>
      <c r="K56" s="44" t="s">
        <v>733</v>
      </c>
      <c r="L56" s="9" t="str">
        <f t="shared" si="21"/>
        <v>No</v>
      </c>
    </row>
    <row r="57" spans="1:12" x14ac:dyDescent="0.2">
      <c r="A57" s="2" t="s">
        <v>951</v>
      </c>
      <c r="B57" s="34" t="s">
        <v>217</v>
      </c>
      <c r="C57" s="35" t="s">
        <v>217</v>
      </c>
      <c r="D57" s="9" t="str">
        <f t="shared" si="22"/>
        <v>N/A</v>
      </c>
      <c r="E57" s="35">
        <v>57165</v>
      </c>
      <c r="F57" s="9" t="str">
        <f t="shared" si="23"/>
        <v>N/A</v>
      </c>
      <c r="G57" s="35">
        <v>59866</v>
      </c>
      <c r="H57" s="9" t="str">
        <f t="shared" si="24"/>
        <v>N/A</v>
      </c>
      <c r="I57" s="12" t="s">
        <v>217</v>
      </c>
      <c r="J57" s="12">
        <v>4.7249999999999996</v>
      </c>
      <c r="K57" s="44" t="s">
        <v>733</v>
      </c>
      <c r="L57" s="9" t="str">
        <f t="shared" si="21"/>
        <v>Yes</v>
      </c>
    </row>
    <row r="58" spans="1:12" x14ac:dyDescent="0.2">
      <c r="A58" s="2" t="s">
        <v>952</v>
      </c>
      <c r="B58" s="34" t="s">
        <v>217</v>
      </c>
      <c r="C58" s="8">
        <v>99.998553849000004</v>
      </c>
      <c r="D58" s="43" t="str">
        <f>IF($B58="N/A","N/A",IF(C58&gt;10,"No",IF(C58&lt;-10,"No","Yes")))</f>
        <v>N/A</v>
      </c>
      <c r="E58" s="8">
        <v>99.998994343000007</v>
      </c>
      <c r="F58" s="43" t="str">
        <f>IF($B58="N/A","N/A",IF(E58&gt;10,"No",IF(E58&lt;-10,"No","Yes")))</f>
        <v>N/A</v>
      </c>
      <c r="G58" s="8">
        <v>99.998621714999999</v>
      </c>
      <c r="H58" s="43" t="str">
        <f>IF($B58="N/A","N/A",IF(G58&gt;10,"No",IF(G58&lt;-10,"No","Yes")))</f>
        <v>N/A</v>
      </c>
      <c r="I58" s="12">
        <v>4.0000000000000002E-4</v>
      </c>
      <c r="J58" s="12">
        <v>0</v>
      </c>
      <c r="K58" s="34" t="s">
        <v>217</v>
      </c>
      <c r="L58" s="9" t="str">
        <f t="shared" si="11"/>
        <v>N/A</v>
      </c>
    </row>
    <row r="59" spans="1:12" x14ac:dyDescent="0.2">
      <c r="A59" s="2" t="s">
        <v>953</v>
      </c>
      <c r="B59" s="34" t="s">
        <v>217</v>
      </c>
      <c r="C59" s="8">
        <v>100</v>
      </c>
      <c r="D59" s="43" t="str">
        <f>IF($B59="N/A","N/A",IF(C59&gt;10,"No",IF(C59&lt;-10,"No","Yes")))</f>
        <v>N/A</v>
      </c>
      <c r="E59" s="8">
        <v>100</v>
      </c>
      <c r="F59" s="43" t="str">
        <f>IF($B59="N/A","N/A",IF(E59&gt;10,"No",IF(E59&lt;-10,"No","Yes")))</f>
        <v>N/A</v>
      </c>
      <c r="G59" s="8">
        <v>100</v>
      </c>
      <c r="H59" s="43" t="str">
        <f>IF($B59="N/A","N/A",IF(G59&gt;10,"No",IF(G59&lt;-10,"No","Yes")))</f>
        <v>N/A</v>
      </c>
      <c r="I59" s="12">
        <v>0</v>
      </c>
      <c r="J59" s="12">
        <v>0</v>
      </c>
      <c r="K59" s="34" t="s">
        <v>217</v>
      </c>
      <c r="L59" s="9" t="str">
        <f t="shared" si="11"/>
        <v>N/A</v>
      </c>
    </row>
    <row r="60" spans="1:12" x14ac:dyDescent="0.2">
      <c r="A60" s="2" t="s">
        <v>181</v>
      </c>
      <c r="B60" s="34" t="s">
        <v>217</v>
      </c>
      <c r="C60" s="8">
        <v>58.152175122000003</v>
      </c>
      <c r="D60" s="43" t="str">
        <f t="shared" ref="D60:D61" si="25">IF($B60="N/A","N/A",IF(C60&gt;10,"No",IF(C60&lt;-10,"No","Yes")))</f>
        <v>N/A</v>
      </c>
      <c r="E60" s="8">
        <v>57.717561281999998</v>
      </c>
      <c r="F60" s="43" t="str">
        <f t="shared" ref="F60:F61" si="26">IF($B60="N/A","N/A",IF(E60&gt;10,"No",IF(E60&lt;-10,"No","Yes")))</f>
        <v>N/A</v>
      </c>
      <c r="G60" s="8">
        <v>57.215827490000002</v>
      </c>
      <c r="H60" s="43" t="str">
        <f t="shared" ref="H60:H61" si="27">IF($B60="N/A","N/A",IF(G60&gt;10,"No",IF(G60&lt;-10,"No","Yes")))</f>
        <v>N/A</v>
      </c>
      <c r="I60" s="12">
        <v>-0.747</v>
      </c>
      <c r="J60" s="12">
        <v>-0.86899999999999999</v>
      </c>
      <c r="K60" s="44" t="s">
        <v>733</v>
      </c>
      <c r="L60" s="9" t="str">
        <f>IF(J60="Div by 0", "N/A", IF(OR(J60="N/A",K60="N/A"),"N/A", IF(J60&gt;VALUE(MID(K60,1,2)), "No", IF(J60&lt;-1*VALUE(MID(K60,1,2)), "No", "Yes"))))</f>
        <v>Yes</v>
      </c>
    </row>
    <row r="61" spans="1:12" x14ac:dyDescent="0.2">
      <c r="A61" s="6" t="s">
        <v>182</v>
      </c>
      <c r="B61" s="34" t="s">
        <v>217</v>
      </c>
      <c r="C61" s="8">
        <v>41.847824877999997</v>
      </c>
      <c r="D61" s="43" t="str">
        <f t="shared" si="25"/>
        <v>N/A</v>
      </c>
      <c r="E61" s="8">
        <v>42.282438718000002</v>
      </c>
      <c r="F61" s="43" t="str">
        <f t="shared" si="26"/>
        <v>N/A</v>
      </c>
      <c r="G61" s="8">
        <v>42.784172509999998</v>
      </c>
      <c r="H61" s="43" t="str">
        <f t="shared" si="27"/>
        <v>N/A</v>
      </c>
      <c r="I61" s="12">
        <v>1.0389999999999999</v>
      </c>
      <c r="J61" s="12">
        <v>1.1870000000000001</v>
      </c>
      <c r="K61" s="44" t="s">
        <v>733</v>
      </c>
      <c r="L61" s="9" t="str">
        <f>IF(J61="Div by 0", "N/A", IF(OR(J61="N/A",K61="N/A"),"N/A", IF(J61&gt;VALUE(MID(K61,1,2)), "No", IF(J61&lt;-1*VALUE(MID(K61,1,2)), "No", "Yes"))))</f>
        <v>Yes</v>
      </c>
    </row>
    <row r="62" spans="1:12" x14ac:dyDescent="0.2">
      <c r="A62" s="7" t="s">
        <v>682</v>
      </c>
      <c r="B62" s="34" t="s">
        <v>286</v>
      </c>
      <c r="C62" s="8">
        <v>61.629500587999999</v>
      </c>
      <c r="D62" s="43" t="str">
        <f>IF($B62="N/A","N/A",IF(C62&gt;70,"No",IF(C62&lt;40,"No","Yes")))</f>
        <v>Yes</v>
      </c>
      <c r="E62" s="8">
        <v>62.884324323999998</v>
      </c>
      <c r="F62" s="43" t="str">
        <f>IF($B62="N/A","N/A",IF(E62&gt;70,"No",IF(E62&lt;40,"No","Yes")))</f>
        <v>Yes</v>
      </c>
      <c r="G62" s="8">
        <v>64.709287528000004</v>
      </c>
      <c r="H62" s="43" t="str">
        <f>IF($B62="N/A","N/A",IF(G62&gt;70,"No",IF(G62&lt;40,"No","Yes")))</f>
        <v>Yes</v>
      </c>
      <c r="I62" s="12">
        <v>2.036</v>
      </c>
      <c r="J62" s="12">
        <v>2.9020000000000001</v>
      </c>
      <c r="K62" s="44" t="s">
        <v>733</v>
      </c>
      <c r="L62" s="9" t="str">
        <f t="shared" si="11"/>
        <v>Yes</v>
      </c>
    </row>
    <row r="63" spans="1:12" x14ac:dyDescent="0.2">
      <c r="A63" s="2" t="s">
        <v>683</v>
      </c>
      <c r="B63" s="34" t="s">
        <v>217</v>
      </c>
      <c r="C63" s="8">
        <v>71.499426412000005</v>
      </c>
      <c r="D63" s="43" t="str">
        <f>IF($B63="N/A","N/A",IF(C63&gt;10,"No",IF(C63&lt;-10,"No","Yes")))</f>
        <v>N/A</v>
      </c>
      <c r="E63" s="8">
        <v>71.111511203000006</v>
      </c>
      <c r="F63" s="43" t="str">
        <f>IF($B63="N/A","N/A",IF(E63&gt;10,"No",IF(E63&lt;-10,"No","Yes")))</f>
        <v>N/A</v>
      </c>
      <c r="G63" s="8">
        <v>73.754200236000003</v>
      </c>
      <c r="H63" s="43" t="str">
        <f>IF($B63="N/A","N/A",IF(G63&gt;10,"No",IF(G63&lt;-10,"No","Yes")))</f>
        <v>N/A</v>
      </c>
      <c r="I63" s="12">
        <v>-0.54300000000000004</v>
      </c>
      <c r="J63" s="12">
        <v>3.7160000000000002</v>
      </c>
      <c r="K63" s="34" t="s">
        <v>217</v>
      </c>
      <c r="L63" s="9" t="str">
        <f t="shared" si="11"/>
        <v>N/A</v>
      </c>
    </row>
    <row r="64" spans="1:12" x14ac:dyDescent="0.2">
      <c r="A64" s="2" t="s">
        <v>684</v>
      </c>
      <c r="B64" s="34" t="s">
        <v>217</v>
      </c>
      <c r="C64" s="8">
        <v>79.928029886999994</v>
      </c>
      <c r="D64" s="43" t="str">
        <f t="shared" ref="D64:D70" si="28">IF($B64="N/A","N/A",IF(C64&gt;10,"No",IF(C64&lt;-10,"No","Yes")))</f>
        <v>N/A</v>
      </c>
      <c r="E64" s="8">
        <v>80.128321217000007</v>
      </c>
      <c r="F64" s="43" t="str">
        <f t="shared" ref="F64:F70" si="29">IF($B64="N/A","N/A",IF(E64&gt;10,"No",IF(E64&lt;-10,"No","Yes")))</f>
        <v>N/A</v>
      </c>
      <c r="G64" s="8">
        <v>80.315713782000003</v>
      </c>
      <c r="H64" s="43" t="str">
        <f t="shared" ref="H64:H70" si="30">IF($B64="N/A","N/A",IF(G64&gt;10,"No",IF(G64&lt;-10,"No","Yes")))</f>
        <v>N/A</v>
      </c>
      <c r="I64" s="12">
        <v>0.25059999999999999</v>
      </c>
      <c r="J64" s="12">
        <v>0.2339</v>
      </c>
      <c r="K64" s="34" t="s">
        <v>217</v>
      </c>
      <c r="L64" s="9" t="str">
        <f t="shared" si="11"/>
        <v>N/A</v>
      </c>
    </row>
    <row r="65" spans="1:12" x14ac:dyDescent="0.2">
      <c r="A65" s="2" t="s">
        <v>427</v>
      </c>
      <c r="B65" s="34" t="s">
        <v>217</v>
      </c>
      <c r="C65" s="8">
        <v>63.269892562999999</v>
      </c>
      <c r="D65" s="43" t="str">
        <f t="shared" si="28"/>
        <v>N/A</v>
      </c>
      <c r="E65" s="8">
        <v>64.840069838999995</v>
      </c>
      <c r="F65" s="43" t="str">
        <f t="shared" si="29"/>
        <v>N/A</v>
      </c>
      <c r="G65" s="8">
        <v>67.225350969000004</v>
      </c>
      <c r="H65" s="43" t="str">
        <f t="shared" si="30"/>
        <v>N/A</v>
      </c>
      <c r="I65" s="12">
        <v>2.4820000000000002</v>
      </c>
      <c r="J65" s="12">
        <v>3.6789999999999998</v>
      </c>
      <c r="K65" s="34" t="s">
        <v>217</v>
      </c>
      <c r="L65" s="9" t="str">
        <f t="shared" si="11"/>
        <v>N/A</v>
      </c>
    </row>
    <row r="66" spans="1:12" x14ac:dyDescent="0.2">
      <c r="A66" s="2" t="s">
        <v>685</v>
      </c>
      <c r="B66" s="34" t="s">
        <v>217</v>
      </c>
      <c r="C66" s="8">
        <v>40.053331075999999</v>
      </c>
      <c r="D66" s="43" t="str">
        <f t="shared" si="28"/>
        <v>N/A</v>
      </c>
      <c r="E66" s="8">
        <v>44.983133917000004</v>
      </c>
      <c r="F66" s="43" t="str">
        <f t="shared" si="29"/>
        <v>N/A</v>
      </c>
      <c r="G66" s="8">
        <v>49.066820235999998</v>
      </c>
      <c r="H66" s="43" t="str">
        <f t="shared" si="30"/>
        <v>N/A</v>
      </c>
      <c r="I66" s="12">
        <v>12.31</v>
      </c>
      <c r="J66" s="12">
        <v>9.0779999999999994</v>
      </c>
      <c r="K66" s="34" t="s">
        <v>217</v>
      </c>
      <c r="L66" s="9" t="str">
        <f t="shared" si="11"/>
        <v>N/A</v>
      </c>
    </row>
    <row r="67" spans="1:12" x14ac:dyDescent="0.2">
      <c r="A67" s="2" t="s">
        <v>183</v>
      </c>
      <c r="B67" s="67" t="s">
        <v>221</v>
      </c>
      <c r="C67" s="35">
        <v>0</v>
      </c>
      <c r="D67" s="43" t="str">
        <f>IF(OR($B67="N/A",$C67="N/A"),"N/A",IF(C67&gt;0,"No",IF(C67&lt;0,"No","Yes")))</f>
        <v>Yes</v>
      </c>
      <c r="E67" s="35">
        <v>0</v>
      </c>
      <c r="F67" s="43" t="str">
        <f>IF(OR($B67="N/A",$E67="N/A"),"N/A",IF(E67&gt;0,"No",IF(E67&lt;0,"No","Yes")))</f>
        <v>Yes</v>
      </c>
      <c r="G67" s="35">
        <v>0</v>
      </c>
      <c r="H67" s="43" t="str">
        <f>IF($B67="N/A","N/A",IF(G67&gt;0,"No",IF(G67&lt;0,"No","Yes")))</f>
        <v>Yes</v>
      </c>
      <c r="I67" s="12" t="s">
        <v>1743</v>
      </c>
      <c r="J67" s="12" t="s">
        <v>1743</v>
      </c>
      <c r="K67" s="34" t="s">
        <v>217</v>
      </c>
      <c r="L67" s="9" t="str">
        <f>IF(J67="Div by 0", "N/A", IF(K67="N/A","N/A", IF(J67&gt;VALUE(MID(K67,1,2)), "No", IF(J67&lt;-1*VALUE(MID(K67,1,2)), "No", "Yes"))))</f>
        <v>N/A</v>
      </c>
    </row>
    <row r="68" spans="1:12" x14ac:dyDescent="0.2">
      <c r="A68" s="3" t="s">
        <v>150</v>
      </c>
      <c r="B68" s="34" t="s">
        <v>217</v>
      </c>
      <c r="C68" s="8">
        <v>1.0574700369000001</v>
      </c>
      <c r="D68" s="43" t="str">
        <f t="shared" si="28"/>
        <v>N/A</v>
      </c>
      <c r="E68" s="8">
        <v>0.93868007539999998</v>
      </c>
      <c r="F68" s="43" t="str">
        <f t="shared" si="29"/>
        <v>N/A</v>
      </c>
      <c r="G68" s="8">
        <v>0.85095317599999998</v>
      </c>
      <c r="H68" s="43" t="str">
        <f t="shared" si="30"/>
        <v>N/A</v>
      </c>
      <c r="I68" s="12">
        <v>-11.2</v>
      </c>
      <c r="J68" s="12">
        <v>-9.35</v>
      </c>
      <c r="K68" s="34" t="s">
        <v>217</v>
      </c>
      <c r="L68" s="9" t="str">
        <f t="shared" si="11"/>
        <v>N/A</v>
      </c>
    </row>
    <row r="69" spans="1:12" x14ac:dyDescent="0.2">
      <c r="A69" s="3" t="s">
        <v>151</v>
      </c>
      <c r="B69" s="34" t="s">
        <v>217</v>
      </c>
      <c r="C69" s="8">
        <v>1.173718321</v>
      </c>
      <c r="D69" s="43" t="str">
        <f t="shared" si="28"/>
        <v>N/A</v>
      </c>
      <c r="E69" s="8">
        <v>1.0713262099</v>
      </c>
      <c r="F69" s="43" t="str">
        <f t="shared" si="29"/>
        <v>N/A</v>
      </c>
      <c r="G69" s="8">
        <v>0.99484613290000001</v>
      </c>
      <c r="H69" s="43" t="str">
        <f t="shared" si="30"/>
        <v>N/A</v>
      </c>
      <c r="I69" s="12">
        <v>-8.7200000000000006</v>
      </c>
      <c r="J69" s="12">
        <v>-7.14</v>
      </c>
      <c r="K69" s="34" t="s">
        <v>217</v>
      </c>
      <c r="L69" s="9" t="str">
        <f t="shared" si="11"/>
        <v>N/A</v>
      </c>
    </row>
    <row r="70" spans="1:12" x14ac:dyDescent="0.2">
      <c r="A70" s="3" t="s">
        <v>152</v>
      </c>
      <c r="B70" s="34" t="s">
        <v>217</v>
      </c>
      <c r="C70" s="8">
        <v>1.2894103932000001</v>
      </c>
      <c r="D70" s="43" t="str">
        <f t="shared" si="28"/>
        <v>N/A</v>
      </c>
      <c r="E70" s="8">
        <v>1.1740037712</v>
      </c>
      <c r="F70" s="43" t="str">
        <f t="shared" si="29"/>
        <v>N/A</v>
      </c>
      <c r="G70" s="8">
        <v>1.0775432345</v>
      </c>
      <c r="H70" s="43" t="str">
        <f t="shared" si="30"/>
        <v>N/A</v>
      </c>
      <c r="I70" s="12">
        <v>-8.9499999999999993</v>
      </c>
      <c r="J70" s="12">
        <v>-8.2200000000000006</v>
      </c>
      <c r="K70" s="34" t="s">
        <v>217</v>
      </c>
      <c r="L70" s="9" t="str">
        <f t="shared" si="11"/>
        <v>N/A</v>
      </c>
    </row>
    <row r="71" spans="1:12" x14ac:dyDescent="0.2">
      <c r="A71" s="2" t="s">
        <v>954</v>
      </c>
      <c r="B71" s="47" t="s">
        <v>217</v>
      </c>
      <c r="C71" s="1">
        <v>3951</v>
      </c>
      <c r="D71" s="11" t="str">
        <f>IF($B71="N/A","N/A",IF(C71&gt;10,"No",IF(C71&lt;-10,"No","Yes")))</f>
        <v>N/A</v>
      </c>
      <c r="E71" s="1">
        <v>4188</v>
      </c>
      <c r="F71" s="11" t="str">
        <f>IF($B71="N/A","N/A",IF(E71&gt;10,"No",IF(E71&lt;-10,"No","Yes")))</f>
        <v>N/A</v>
      </c>
      <c r="G71" s="1">
        <v>4260</v>
      </c>
      <c r="H71" s="11" t="str">
        <f>IF($B71="N/A","N/A",IF(G71&gt;10,"No",IF(G71&lt;-10,"No","Yes")))</f>
        <v>N/A</v>
      </c>
      <c r="I71" s="12">
        <v>5.9980000000000002</v>
      </c>
      <c r="J71" s="12">
        <v>1.7190000000000001</v>
      </c>
      <c r="K71" s="34" t="s">
        <v>217</v>
      </c>
      <c r="L71" s="9" t="str">
        <f t="shared" si="11"/>
        <v>N/A</v>
      </c>
    </row>
    <row r="72" spans="1:12" x14ac:dyDescent="0.2">
      <c r="A72" s="3" t="s">
        <v>205</v>
      </c>
      <c r="B72" s="47" t="s">
        <v>221</v>
      </c>
      <c r="C72" s="1">
        <v>29</v>
      </c>
      <c r="D72" s="43" t="str">
        <f t="shared" ref="D72:D73" si="31">IF($B72="N/A","N/A",IF(C72&gt;0,"No",IF(C72&lt;0,"No","Yes")))</f>
        <v>No</v>
      </c>
      <c r="E72" s="1">
        <v>27</v>
      </c>
      <c r="F72" s="43" t="str">
        <f t="shared" ref="F72:F73" si="32">IF($B72="N/A","N/A",IF(E72&gt;0,"No",IF(E72&lt;0,"No","Yes")))</f>
        <v>No</v>
      </c>
      <c r="G72" s="1">
        <v>33</v>
      </c>
      <c r="H72" s="43" t="str">
        <f t="shared" ref="H72:H73" si="33">IF($B72="N/A","N/A",IF(G72&gt;0,"No",IF(G72&lt;0,"No","Yes")))</f>
        <v>No</v>
      </c>
      <c r="I72" s="12">
        <v>-6.9</v>
      </c>
      <c r="J72" s="12">
        <v>22.22</v>
      </c>
      <c r="K72" s="34" t="s">
        <v>217</v>
      </c>
      <c r="L72" s="9" t="str">
        <f t="shared" si="11"/>
        <v>N/A</v>
      </c>
    </row>
    <row r="73" spans="1:12" x14ac:dyDescent="0.2">
      <c r="A73" s="3" t="s">
        <v>206</v>
      </c>
      <c r="B73" s="47" t="s">
        <v>221</v>
      </c>
      <c r="C73" s="1">
        <v>458</v>
      </c>
      <c r="D73" s="43" t="str">
        <f t="shared" si="31"/>
        <v>No</v>
      </c>
      <c r="E73" s="1">
        <v>542</v>
      </c>
      <c r="F73" s="43" t="str">
        <f t="shared" si="32"/>
        <v>No</v>
      </c>
      <c r="G73" s="1">
        <v>648</v>
      </c>
      <c r="H73" s="43" t="str">
        <f t="shared" si="33"/>
        <v>No</v>
      </c>
      <c r="I73" s="12">
        <v>18.34</v>
      </c>
      <c r="J73" s="12">
        <v>19.559999999999999</v>
      </c>
      <c r="K73" s="34" t="s">
        <v>217</v>
      </c>
      <c r="L73" s="9" t="str">
        <f t="shared" si="11"/>
        <v>N/A</v>
      </c>
    </row>
    <row r="74" spans="1:12" x14ac:dyDescent="0.2">
      <c r="A74" s="3" t="s">
        <v>207</v>
      </c>
      <c r="B74" s="67" t="s">
        <v>217</v>
      </c>
      <c r="C74" s="13">
        <v>75.109170305999996</v>
      </c>
      <c r="D74" s="11" t="str">
        <f>IF($B74="N/A","N/A",IF(C74&gt;10,"No",IF(C74&lt;-10,"No","Yes")))</f>
        <v>N/A</v>
      </c>
      <c r="E74" s="13">
        <v>77.675276753000006</v>
      </c>
      <c r="F74" s="11" t="str">
        <f>IF($B74="N/A","N/A",IF(E74&gt;10,"No",IF(E74&lt;-10,"No","Yes")))</f>
        <v>N/A</v>
      </c>
      <c r="G74" s="13">
        <v>83.641975309000003</v>
      </c>
      <c r="H74" s="11" t="str">
        <f>IF($B74="N/A","N/A",IF(G74&gt;10,"No",IF(G74&lt;-10,"No","Yes")))</f>
        <v>N/A</v>
      </c>
      <c r="I74" s="12">
        <v>3.4169999999999998</v>
      </c>
      <c r="J74" s="12">
        <v>7.6820000000000004</v>
      </c>
      <c r="K74" s="67" t="s">
        <v>217</v>
      </c>
      <c r="L74" s="9" t="str">
        <f t="shared" si="11"/>
        <v>N/A</v>
      </c>
    </row>
    <row r="75" spans="1:12" x14ac:dyDescent="0.2">
      <c r="A75" s="2" t="s">
        <v>65</v>
      </c>
      <c r="B75" s="47" t="s">
        <v>217</v>
      </c>
      <c r="C75" s="1">
        <v>112198</v>
      </c>
      <c r="D75" s="11" t="str">
        <f>IF($B75="N/A","N/A",IF(C75&gt;10,"No",IF(C75&lt;-10,"No","Yes")))</f>
        <v>N/A</v>
      </c>
      <c r="E75" s="1">
        <v>117031</v>
      </c>
      <c r="F75" s="11" t="str">
        <f>IF($B75="N/A","N/A",IF(E75&gt;10,"No",IF(E75&lt;-10,"No","Yes")))</f>
        <v>N/A</v>
      </c>
      <c r="G75" s="1">
        <v>123168</v>
      </c>
      <c r="H75" s="11" t="str">
        <f>IF($B75="N/A","N/A",IF(G75&gt;10,"No",IF(G75&lt;-10,"No","Yes")))</f>
        <v>N/A</v>
      </c>
      <c r="I75" s="12">
        <v>4.3079999999999998</v>
      </c>
      <c r="J75" s="12">
        <v>5.2439999999999998</v>
      </c>
      <c r="K75" s="47" t="s">
        <v>733</v>
      </c>
      <c r="L75" s="9" t="str">
        <f t="shared" ref="L75:L107" si="34">IF(J75="Div by 0", "N/A", IF(K75="N/A","N/A", IF(J75&gt;VALUE(MID(K75,1,2)), "No", IF(J75&lt;-1*VALUE(MID(K75,1,2)), "No", "Yes"))))</f>
        <v>Yes</v>
      </c>
    </row>
    <row r="76" spans="1:12" x14ac:dyDescent="0.2">
      <c r="A76" s="4" t="s">
        <v>66</v>
      </c>
      <c r="B76" s="47" t="s">
        <v>217</v>
      </c>
      <c r="C76" s="1">
        <v>98630.65</v>
      </c>
      <c r="D76" s="11" t="str">
        <f>IF($B76="N/A","N/A",IF(C76&gt;10,"No",IF(C76&lt;-10,"No","Yes")))</f>
        <v>N/A</v>
      </c>
      <c r="E76" s="1">
        <v>103368.56</v>
      </c>
      <c r="F76" s="11" t="str">
        <f>IF($B76="N/A","N/A",IF(E76&gt;10,"No",IF(E76&lt;-10,"No","Yes")))</f>
        <v>N/A</v>
      </c>
      <c r="G76" s="1">
        <v>108831.13</v>
      </c>
      <c r="H76" s="11" t="str">
        <f>IF($B76="N/A","N/A",IF(G76&gt;10,"No",IF(G76&lt;-10,"No","Yes")))</f>
        <v>N/A</v>
      </c>
      <c r="I76" s="12">
        <v>4.8040000000000003</v>
      </c>
      <c r="J76" s="12">
        <v>5.2850000000000001</v>
      </c>
      <c r="K76" s="47" t="s">
        <v>734</v>
      </c>
      <c r="L76" s="9" t="str">
        <f t="shared" si="34"/>
        <v>Yes</v>
      </c>
    </row>
    <row r="77" spans="1:12" x14ac:dyDescent="0.2">
      <c r="A77" s="3" t="s">
        <v>67</v>
      </c>
      <c r="B77" s="34" t="s">
        <v>287</v>
      </c>
      <c r="C77" s="8">
        <v>89.005463884999998</v>
      </c>
      <c r="D77" s="43" t="str">
        <f>IF($B77="N/A","N/A",IF(C77&gt;=90,"Yes","No"))</f>
        <v>No</v>
      </c>
      <c r="E77" s="8">
        <v>88.855505776000001</v>
      </c>
      <c r="F77" s="43" t="str">
        <f>IF($B77="N/A","N/A",IF(E77&gt;=90,"Yes","No"))</f>
        <v>No</v>
      </c>
      <c r="G77" s="8">
        <v>88.761730667999998</v>
      </c>
      <c r="H77" s="43" t="str">
        <f>IF($B77="N/A","N/A",IF(G77&gt;=90,"Yes","No"))</f>
        <v>No</v>
      </c>
      <c r="I77" s="12">
        <v>-0.16800000000000001</v>
      </c>
      <c r="J77" s="12">
        <v>-0.106</v>
      </c>
      <c r="K77" s="44" t="s">
        <v>733</v>
      </c>
      <c r="L77" s="9" t="str">
        <f t="shared" si="34"/>
        <v>Yes</v>
      </c>
    </row>
    <row r="78" spans="1:12" x14ac:dyDescent="0.2">
      <c r="A78" s="2" t="s">
        <v>955</v>
      </c>
      <c r="B78" s="34" t="s">
        <v>287</v>
      </c>
      <c r="C78" s="8">
        <v>91.554760779999995</v>
      </c>
      <c r="D78" s="43" t="str">
        <f>IF($B78="N/A","N/A",IF(C78&gt;=90,"Yes","No"))</f>
        <v>Yes</v>
      </c>
      <c r="E78" s="8">
        <v>91.285987855000002</v>
      </c>
      <c r="F78" s="43" t="str">
        <f>IF($B78="N/A","N/A",IF(E78&gt;=90,"Yes","No"))</f>
        <v>Yes</v>
      </c>
      <c r="G78" s="8">
        <v>89.351185147999999</v>
      </c>
      <c r="H78" s="43" t="str">
        <f>IF($B78="N/A","N/A",IF(G78&gt;=90,"Yes","No"))</f>
        <v>No</v>
      </c>
      <c r="I78" s="12">
        <v>-0.29399999999999998</v>
      </c>
      <c r="J78" s="12">
        <v>-2.12</v>
      </c>
      <c r="K78" s="44" t="s">
        <v>733</v>
      </c>
      <c r="L78" s="9" t="str">
        <f t="shared" si="34"/>
        <v>Yes</v>
      </c>
    </row>
    <row r="79" spans="1:12" x14ac:dyDescent="0.2">
      <c r="A79" s="6" t="s">
        <v>956</v>
      </c>
      <c r="B79" s="47" t="s">
        <v>288</v>
      </c>
      <c r="C79" s="13">
        <v>38.163388638999997</v>
      </c>
      <c r="D79" s="43" t="str">
        <f>IF($B79="N/A","N/A",IF(C79&gt;55,"No",IF(C79&lt;30,"No","Yes")))</f>
        <v>Yes</v>
      </c>
      <c r="E79" s="13">
        <v>37.139419967000002</v>
      </c>
      <c r="F79" s="43" t="str">
        <f>IF($B79="N/A","N/A",IF(E79&gt;55,"No",IF(E79&lt;30,"No","Yes")))</f>
        <v>Yes</v>
      </c>
      <c r="G79" s="13">
        <v>33.331072097000003</v>
      </c>
      <c r="H79" s="43" t="str">
        <f>IF($B79="N/A","N/A",IF(G79&gt;55,"No",IF(G79&lt;30,"No","Yes")))</f>
        <v>Yes</v>
      </c>
      <c r="I79" s="12">
        <v>-2.68</v>
      </c>
      <c r="J79" s="12">
        <v>-10.3</v>
      </c>
      <c r="K79" s="47" t="s">
        <v>733</v>
      </c>
      <c r="L79" s="9" t="str">
        <f t="shared" si="34"/>
        <v>No</v>
      </c>
    </row>
    <row r="80" spans="1:12" ht="25.5" x14ac:dyDescent="0.2">
      <c r="A80" s="2" t="s">
        <v>957</v>
      </c>
      <c r="B80" s="47" t="s">
        <v>282</v>
      </c>
      <c r="C80" s="13">
        <v>1.5802420720999999</v>
      </c>
      <c r="D80" s="43" t="str">
        <f>IF($B80="N/A","N/A",IF(C80&gt;=5,"No",IF(C80&lt;0,"No","Yes")))</f>
        <v>Yes</v>
      </c>
      <c r="E80" s="13">
        <v>1.4483342020000001</v>
      </c>
      <c r="F80" s="43" t="str">
        <f>IF($B80="N/A","N/A",IF(E80&gt;=5,"No",IF(E80&lt;0,"No","Yes")))</f>
        <v>Yes</v>
      </c>
      <c r="G80" s="13">
        <v>1.4305663809</v>
      </c>
      <c r="H80" s="43" t="str">
        <f>IF($B80="N/A","N/A",IF(G80&gt;=5,"No",IF(G80&lt;0,"No","Yes")))</f>
        <v>Yes</v>
      </c>
      <c r="I80" s="12">
        <v>-8.35</v>
      </c>
      <c r="J80" s="12">
        <v>-1.23</v>
      </c>
      <c r="K80" s="47" t="s">
        <v>217</v>
      </c>
      <c r="L80" s="9" t="str">
        <f t="shared" si="34"/>
        <v>N/A</v>
      </c>
    </row>
    <row r="81" spans="1:12" ht="25.5" x14ac:dyDescent="0.2">
      <c r="A81" s="2" t="s">
        <v>958</v>
      </c>
      <c r="B81" s="47" t="s">
        <v>217</v>
      </c>
      <c r="C81" s="13">
        <v>19.383589725</v>
      </c>
      <c r="D81" s="47" t="s">
        <v>217</v>
      </c>
      <c r="E81" s="13">
        <v>18.662576582</v>
      </c>
      <c r="F81" s="47" t="s">
        <v>217</v>
      </c>
      <c r="G81" s="13">
        <v>19.086126267000001</v>
      </c>
      <c r="H81" s="47" t="s">
        <v>217</v>
      </c>
      <c r="I81" s="12">
        <v>-3.72</v>
      </c>
      <c r="J81" s="12">
        <v>2.27</v>
      </c>
      <c r="K81" s="47" t="s">
        <v>217</v>
      </c>
      <c r="L81" s="9" t="str">
        <f t="shared" si="34"/>
        <v>N/A</v>
      </c>
    </row>
    <row r="82" spans="1:12" ht="25.5" x14ac:dyDescent="0.2">
      <c r="A82" s="2" t="s">
        <v>959</v>
      </c>
      <c r="B82" s="47" t="s">
        <v>217</v>
      </c>
      <c r="C82" s="13">
        <v>48.286065704999999</v>
      </c>
      <c r="D82" s="47" t="s">
        <v>217</v>
      </c>
      <c r="E82" s="13">
        <v>48.846886722000001</v>
      </c>
      <c r="F82" s="47" t="s">
        <v>217</v>
      </c>
      <c r="G82" s="13">
        <v>48.730189660000001</v>
      </c>
      <c r="H82" s="47" t="s">
        <v>217</v>
      </c>
      <c r="I82" s="12">
        <v>1.161</v>
      </c>
      <c r="J82" s="12">
        <v>-0.23899999999999999</v>
      </c>
      <c r="K82" s="47" t="s">
        <v>217</v>
      </c>
      <c r="L82" s="9" t="str">
        <f t="shared" si="34"/>
        <v>N/A</v>
      </c>
    </row>
    <row r="83" spans="1:12" ht="25.5" x14ac:dyDescent="0.2">
      <c r="A83" s="2" t="s">
        <v>960</v>
      </c>
      <c r="B83" s="47" t="s">
        <v>217</v>
      </c>
      <c r="C83" s="13">
        <v>8.3673505766999998</v>
      </c>
      <c r="D83" s="47" t="s">
        <v>217</v>
      </c>
      <c r="E83" s="13">
        <v>8.7267476139000006</v>
      </c>
      <c r="F83" s="47" t="s">
        <v>217</v>
      </c>
      <c r="G83" s="13">
        <v>9.1224993505</v>
      </c>
      <c r="H83" s="47" t="s">
        <v>217</v>
      </c>
      <c r="I83" s="12">
        <v>4.2949999999999999</v>
      </c>
      <c r="J83" s="12">
        <v>4.5350000000000001</v>
      </c>
      <c r="K83" s="47" t="s">
        <v>217</v>
      </c>
      <c r="L83" s="9" t="str">
        <f t="shared" si="34"/>
        <v>N/A</v>
      </c>
    </row>
    <row r="84" spans="1:12" ht="25.5" x14ac:dyDescent="0.2">
      <c r="A84" s="2" t="s">
        <v>961</v>
      </c>
      <c r="B84" s="47" t="s">
        <v>217</v>
      </c>
      <c r="C84" s="13">
        <v>0</v>
      </c>
      <c r="D84" s="47" t="s">
        <v>217</v>
      </c>
      <c r="E84" s="13">
        <v>0</v>
      </c>
      <c r="F84" s="47" t="s">
        <v>217</v>
      </c>
      <c r="G84" s="13">
        <v>0</v>
      </c>
      <c r="H84" s="47" t="s">
        <v>217</v>
      </c>
      <c r="I84" s="12" t="s">
        <v>1743</v>
      </c>
      <c r="J84" s="12" t="s">
        <v>1743</v>
      </c>
      <c r="K84" s="47" t="s">
        <v>217</v>
      </c>
      <c r="L84" s="9" t="str">
        <f t="shared" si="34"/>
        <v>N/A</v>
      </c>
    </row>
    <row r="85" spans="1:12" ht="25.5" x14ac:dyDescent="0.2">
      <c r="A85" s="2" t="s">
        <v>962</v>
      </c>
      <c r="B85" s="47" t="s">
        <v>217</v>
      </c>
      <c r="C85" s="13">
        <v>0</v>
      </c>
      <c r="D85" s="47" t="s">
        <v>217</v>
      </c>
      <c r="E85" s="13">
        <v>0</v>
      </c>
      <c r="F85" s="47" t="s">
        <v>217</v>
      </c>
      <c r="G85" s="13">
        <v>0</v>
      </c>
      <c r="H85" s="47" t="s">
        <v>217</v>
      </c>
      <c r="I85" s="12" t="s">
        <v>1743</v>
      </c>
      <c r="J85" s="12" t="s">
        <v>1743</v>
      </c>
      <c r="K85" s="47" t="s">
        <v>217</v>
      </c>
      <c r="L85" s="9" t="str">
        <f t="shared" si="34"/>
        <v>N/A</v>
      </c>
    </row>
    <row r="86" spans="1:12" x14ac:dyDescent="0.2">
      <c r="A86" s="2" t="s">
        <v>963</v>
      </c>
      <c r="B86" s="47" t="s">
        <v>217</v>
      </c>
      <c r="C86" s="13">
        <v>4.0018538655000002</v>
      </c>
      <c r="D86" s="47" t="s">
        <v>217</v>
      </c>
      <c r="E86" s="13">
        <v>4.6526134100999998</v>
      </c>
      <c r="F86" s="47" t="s">
        <v>217</v>
      </c>
      <c r="G86" s="13">
        <v>4.8031956351999998</v>
      </c>
      <c r="H86" s="47" t="s">
        <v>217</v>
      </c>
      <c r="I86" s="12">
        <v>16.260000000000002</v>
      </c>
      <c r="J86" s="12">
        <v>3.2370000000000001</v>
      </c>
      <c r="K86" s="47" t="s">
        <v>217</v>
      </c>
      <c r="L86" s="9" t="str">
        <f t="shared" si="34"/>
        <v>N/A</v>
      </c>
    </row>
    <row r="87" spans="1:12" x14ac:dyDescent="0.2">
      <c r="A87" s="2" t="s">
        <v>964</v>
      </c>
      <c r="B87" s="47" t="s">
        <v>217</v>
      </c>
      <c r="C87" s="13">
        <v>0</v>
      </c>
      <c r="D87" s="47" t="s">
        <v>217</v>
      </c>
      <c r="E87" s="13">
        <v>0</v>
      </c>
      <c r="F87" s="47" t="s">
        <v>217</v>
      </c>
      <c r="G87" s="13">
        <v>0</v>
      </c>
      <c r="H87" s="47" t="s">
        <v>217</v>
      </c>
      <c r="I87" s="12" t="s">
        <v>1743</v>
      </c>
      <c r="J87" s="12" t="s">
        <v>1743</v>
      </c>
      <c r="K87" s="47" t="s">
        <v>217</v>
      </c>
      <c r="L87" s="9" t="str">
        <f t="shared" si="34"/>
        <v>N/A</v>
      </c>
    </row>
    <row r="88" spans="1:12" ht="25.5" x14ac:dyDescent="0.2">
      <c r="A88" s="2" t="s">
        <v>965</v>
      </c>
      <c r="B88" s="47" t="s">
        <v>217</v>
      </c>
      <c r="C88" s="13">
        <v>18.380898054999999</v>
      </c>
      <c r="D88" s="47" t="s">
        <v>217</v>
      </c>
      <c r="E88" s="13">
        <v>17.662841469</v>
      </c>
      <c r="F88" s="47" t="s">
        <v>217</v>
      </c>
      <c r="G88" s="13">
        <v>16.827422707</v>
      </c>
      <c r="H88" s="47" t="s">
        <v>217</v>
      </c>
      <c r="I88" s="12">
        <v>-3.91</v>
      </c>
      <c r="J88" s="12">
        <v>-4.7300000000000004</v>
      </c>
      <c r="K88" s="47" t="s">
        <v>217</v>
      </c>
      <c r="L88" s="9" t="str">
        <f t="shared" si="34"/>
        <v>N/A</v>
      </c>
    </row>
    <row r="89" spans="1:12" ht="25.5" x14ac:dyDescent="0.2">
      <c r="A89" s="2" t="s">
        <v>966</v>
      </c>
      <c r="B89" s="47" t="s">
        <v>217</v>
      </c>
      <c r="C89" s="13">
        <v>0</v>
      </c>
      <c r="D89" s="47" t="s">
        <v>217</v>
      </c>
      <c r="E89" s="13">
        <v>0</v>
      </c>
      <c r="F89" s="47" t="s">
        <v>217</v>
      </c>
      <c r="G89" s="13">
        <v>0</v>
      </c>
      <c r="H89" s="47" t="s">
        <v>217</v>
      </c>
      <c r="I89" s="12" t="s">
        <v>1743</v>
      </c>
      <c r="J89" s="12" t="s">
        <v>1743</v>
      </c>
      <c r="K89" s="47" t="s">
        <v>217</v>
      </c>
      <c r="L89" s="9" t="str">
        <f t="shared" si="34"/>
        <v>N/A</v>
      </c>
    </row>
    <row r="90" spans="1:12" ht="25.5" x14ac:dyDescent="0.2">
      <c r="A90" s="2" t="s">
        <v>967</v>
      </c>
      <c r="B90" s="47" t="s">
        <v>217</v>
      </c>
      <c r="C90" s="13">
        <v>0</v>
      </c>
      <c r="D90" s="47" t="s">
        <v>217</v>
      </c>
      <c r="E90" s="13">
        <v>0</v>
      </c>
      <c r="F90" s="47" t="s">
        <v>217</v>
      </c>
      <c r="G90" s="13">
        <v>0</v>
      </c>
      <c r="H90" s="47" t="s">
        <v>217</v>
      </c>
      <c r="I90" s="12" t="s">
        <v>1743</v>
      </c>
      <c r="J90" s="12" t="s">
        <v>1743</v>
      </c>
      <c r="K90" s="47" t="s">
        <v>217</v>
      </c>
      <c r="L90" s="9" t="str">
        <f t="shared" si="34"/>
        <v>N/A</v>
      </c>
    </row>
    <row r="91" spans="1:12" x14ac:dyDescent="0.2">
      <c r="A91" s="2" t="s">
        <v>968</v>
      </c>
      <c r="B91" s="47" t="s">
        <v>217</v>
      </c>
      <c r="C91" s="13">
        <v>68.247205832999995</v>
      </c>
      <c r="D91" s="47" t="s">
        <v>217</v>
      </c>
      <c r="E91" s="13">
        <v>67.958062393999995</v>
      </c>
      <c r="F91" s="47" t="s">
        <v>217</v>
      </c>
      <c r="G91" s="13">
        <v>66.988178747999996</v>
      </c>
      <c r="H91" s="47" t="s">
        <v>217</v>
      </c>
      <c r="I91" s="12">
        <v>-0.42399999999999999</v>
      </c>
      <c r="J91" s="12">
        <v>-1.43</v>
      </c>
      <c r="K91" s="47" t="s">
        <v>217</v>
      </c>
      <c r="L91" s="9" t="str">
        <f t="shared" si="34"/>
        <v>N/A</v>
      </c>
    </row>
    <row r="92" spans="1:12" x14ac:dyDescent="0.2">
      <c r="A92" s="2" t="s">
        <v>969</v>
      </c>
      <c r="B92" s="47" t="s">
        <v>217</v>
      </c>
      <c r="C92" s="13">
        <v>31.752794167000001</v>
      </c>
      <c r="D92" s="47" t="s">
        <v>217</v>
      </c>
      <c r="E92" s="13">
        <v>32.041937605999998</v>
      </c>
      <c r="F92" s="47" t="s">
        <v>217</v>
      </c>
      <c r="G92" s="13">
        <v>33.011821251999997</v>
      </c>
      <c r="H92" s="47" t="s">
        <v>217</v>
      </c>
      <c r="I92" s="12">
        <v>0.91059999999999997</v>
      </c>
      <c r="J92" s="12">
        <v>3.0270000000000001</v>
      </c>
      <c r="K92" s="47" t="s">
        <v>217</v>
      </c>
      <c r="L92" s="9" t="str">
        <f t="shared" si="34"/>
        <v>N/A</v>
      </c>
    </row>
    <row r="93" spans="1:12" x14ac:dyDescent="0.2">
      <c r="A93" s="6" t="s">
        <v>68</v>
      </c>
      <c r="B93" s="47" t="s">
        <v>217</v>
      </c>
      <c r="C93" s="1">
        <v>656</v>
      </c>
      <c r="D93" s="11" t="str">
        <f>IF($B93="N/A","N/A",IF(C93&gt;10,"No",IF(C93&lt;-10,"No","Yes")))</f>
        <v>N/A</v>
      </c>
      <c r="E93" s="1">
        <v>631</v>
      </c>
      <c r="F93" s="11" t="str">
        <f>IF($B93="N/A","N/A",IF(E93&gt;10,"No",IF(E93&lt;-10,"No","Yes")))</f>
        <v>N/A</v>
      </c>
      <c r="G93" s="1">
        <v>499</v>
      </c>
      <c r="H93" s="11" t="str">
        <f>IF($B93="N/A","N/A",IF(G93&gt;10,"No",IF(G93&lt;-10,"No","Yes")))</f>
        <v>N/A</v>
      </c>
      <c r="I93" s="12">
        <v>-3.81</v>
      </c>
      <c r="J93" s="12">
        <v>-20.9</v>
      </c>
      <c r="K93" s="47" t="s">
        <v>733</v>
      </c>
      <c r="L93" s="9" t="str">
        <f t="shared" si="34"/>
        <v>No</v>
      </c>
    </row>
    <row r="94" spans="1:12" x14ac:dyDescent="0.2">
      <c r="A94" s="2" t="s">
        <v>109</v>
      </c>
      <c r="B94" s="47" t="s">
        <v>217</v>
      </c>
      <c r="C94" s="13">
        <v>0</v>
      </c>
      <c r="D94" s="43" t="str">
        <f>IF($B94="N/A","N/A",IF(C94&gt;10,"No",IF(C94&lt;-10,"No","Yes")))</f>
        <v>N/A</v>
      </c>
      <c r="E94" s="13">
        <v>0</v>
      </c>
      <c r="F94" s="43" t="str">
        <f>IF($B94="N/A","N/A",IF(E94&gt;10,"No",IF(E94&lt;-10,"No","Yes")))</f>
        <v>N/A</v>
      </c>
      <c r="G94" s="13">
        <v>0</v>
      </c>
      <c r="H94" s="43" t="str">
        <f>IF($B94="N/A","N/A",IF(G94&gt;10,"No",IF(G94&lt;-10,"No","Yes")))</f>
        <v>N/A</v>
      </c>
      <c r="I94" s="12" t="s">
        <v>1743</v>
      </c>
      <c r="J94" s="12" t="s">
        <v>1743</v>
      </c>
      <c r="K94" s="47" t="s">
        <v>733</v>
      </c>
      <c r="L94" s="9" t="str">
        <f t="shared" si="34"/>
        <v>N/A</v>
      </c>
    </row>
    <row r="95" spans="1:12" x14ac:dyDescent="0.2">
      <c r="A95" s="2" t="s">
        <v>110</v>
      </c>
      <c r="B95" s="47" t="s">
        <v>217</v>
      </c>
      <c r="C95" s="13">
        <v>0.76219512199999995</v>
      </c>
      <c r="D95" s="43" t="str">
        <f>IF($B95="N/A","N/A",IF(C95&gt;10,"No",IF(C95&lt;-10,"No","Yes")))</f>
        <v>N/A</v>
      </c>
      <c r="E95" s="13">
        <v>3.3280507132000001</v>
      </c>
      <c r="F95" s="43" t="str">
        <f>IF($B95="N/A","N/A",IF(E95&gt;10,"No",IF(E95&lt;-10,"No","Yes")))</f>
        <v>N/A</v>
      </c>
      <c r="G95" s="13">
        <v>3.0060120239999999</v>
      </c>
      <c r="H95" s="43" t="str">
        <f>IF($B95="N/A","N/A",IF(G95&gt;10,"No",IF(G95&lt;-10,"No","Yes")))</f>
        <v>N/A</v>
      </c>
      <c r="I95" s="12">
        <v>336.6</v>
      </c>
      <c r="J95" s="12">
        <v>-9.68</v>
      </c>
      <c r="K95" s="47" t="s">
        <v>733</v>
      </c>
      <c r="L95" s="9" t="str">
        <f t="shared" si="34"/>
        <v>Yes</v>
      </c>
    </row>
    <row r="96" spans="1:12" x14ac:dyDescent="0.2">
      <c r="A96" s="4" t="s">
        <v>7</v>
      </c>
      <c r="B96" s="47" t="s">
        <v>217</v>
      </c>
      <c r="C96" s="13">
        <v>1.0936023815</v>
      </c>
      <c r="D96" s="11" t="str">
        <f>IF($B96="N/A","N/A",IF(C96&gt;10,"No",IF(C96&lt;-10,"No","Yes")))</f>
        <v>N/A</v>
      </c>
      <c r="E96" s="13">
        <v>1.2244618947000001</v>
      </c>
      <c r="F96" s="11" t="str">
        <f>IF($B96="N/A","N/A",IF(E96&gt;10,"No",IF(E96&lt;-10,"No","Yes")))</f>
        <v>N/A</v>
      </c>
      <c r="G96" s="13">
        <v>1.3363860743</v>
      </c>
      <c r="H96" s="11" t="str">
        <f>IF($B96="N/A","N/A",IF(G96&gt;10,"No",IF(G96&lt;-10,"No","Yes")))</f>
        <v>N/A</v>
      </c>
      <c r="I96" s="12">
        <v>11.97</v>
      </c>
      <c r="J96" s="12">
        <v>9.141</v>
      </c>
      <c r="K96" s="47" t="s">
        <v>734</v>
      </c>
      <c r="L96" s="9" t="str">
        <f t="shared" si="34"/>
        <v>Yes</v>
      </c>
    </row>
    <row r="97" spans="1:12" x14ac:dyDescent="0.2">
      <c r="A97" s="4" t="s">
        <v>184</v>
      </c>
      <c r="B97" s="47" t="s">
        <v>217</v>
      </c>
      <c r="C97" s="13">
        <v>63.494001676000003</v>
      </c>
      <c r="D97" s="11" t="str">
        <f t="shared" ref="D97:D98" si="35">IF($B97="N/A","N/A",IF(C97&gt;10,"No",IF(C97&lt;-10,"No","Yes")))</f>
        <v>N/A</v>
      </c>
      <c r="E97" s="13">
        <v>62.930334698000003</v>
      </c>
      <c r="F97" s="11" t="str">
        <f t="shared" ref="F97:F98" si="36">IF($B97="N/A","N/A",IF(E97&gt;10,"No",IF(E97&lt;-10,"No","Yes")))</f>
        <v>N/A</v>
      </c>
      <c r="G97" s="13">
        <v>62.383086515999999</v>
      </c>
      <c r="H97" s="11" t="str">
        <f t="shared" ref="H97:H98" si="37">IF($B97="N/A","N/A",IF(G97&gt;10,"No",IF(G97&lt;-10,"No","Yes")))</f>
        <v>N/A</v>
      </c>
      <c r="I97" s="12">
        <v>-0.88800000000000001</v>
      </c>
      <c r="J97" s="12">
        <v>-0.87</v>
      </c>
      <c r="K97" s="47" t="s">
        <v>733</v>
      </c>
      <c r="L97" s="9" t="str">
        <f>IF(J97="Div by 0", "N/A", IF(OR(J97="N/A",K97="N/A"),"N/A", IF(J97&gt;VALUE(MID(K97,1,2)), "No", IF(J97&lt;-1*VALUE(MID(K97,1,2)), "No", "Yes"))))</f>
        <v>Yes</v>
      </c>
    </row>
    <row r="98" spans="1:12" x14ac:dyDescent="0.2">
      <c r="A98" s="4" t="s">
        <v>185</v>
      </c>
      <c r="B98" s="47" t="s">
        <v>217</v>
      </c>
      <c r="C98" s="13">
        <v>36.505998323999997</v>
      </c>
      <c r="D98" s="11" t="str">
        <f t="shared" si="35"/>
        <v>N/A</v>
      </c>
      <c r="E98" s="13">
        <v>37.069665301999997</v>
      </c>
      <c r="F98" s="11" t="str">
        <f t="shared" si="36"/>
        <v>N/A</v>
      </c>
      <c r="G98" s="13">
        <v>37.616913484000001</v>
      </c>
      <c r="H98" s="11" t="str">
        <f t="shared" si="37"/>
        <v>N/A</v>
      </c>
      <c r="I98" s="12">
        <v>1.544</v>
      </c>
      <c r="J98" s="12">
        <v>1.476</v>
      </c>
      <c r="K98" s="47" t="s">
        <v>733</v>
      </c>
      <c r="L98" s="9" t="str">
        <f>IF(J98="Div by 0", "N/A", IF(OR(J98="N/A",K98="N/A"),"N/A", IF(J98&gt;VALUE(MID(K98,1,2)), "No", IF(J98&lt;-1*VALUE(MID(K98,1,2)), "No", "Yes"))))</f>
        <v>Yes</v>
      </c>
    </row>
    <row r="99" spans="1:12" x14ac:dyDescent="0.2">
      <c r="A99" s="2" t="s">
        <v>8</v>
      </c>
      <c r="B99" s="47" t="s">
        <v>289</v>
      </c>
      <c r="C99" s="13">
        <v>7.2782046025999998</v>
      </c>
      <c r="D99" s="43" t="str">
        <f>IF($B99="N/A","N/A",IF(C99&gt;10,"No",IF(C99&lt;5,"No","Yes")))</f>
        <v>Yes</v>
      </c>
      <c r="E99" s="13">
        <v>6.9878920969999996</v>
      </c>
      <c r="F99" s="43" t="str">
        <f>IF($B99="N/A","N/A",IF(E99&gt;10,"No",IF(E99&lt;5,"No","Yes")))</f>
        <v>Yes</v>
      </c>
      <c r="G99" s="13">
        <v>6.7062873474</v>
      </c>
      <c r="H99" s="43" t="str">
        <f t="shared" ref="H99:H102" si="38">IF($B99="N/A","N/A",IF(G99&gt;10,"No",IF(G99&lt;5,"No","Yes")))</f>
        <v>Yes</v>
      </c>
      <c r="I99" s="12">
        <v>-3.99</v>
      </c>
      <c r="J99" s="12">
        <v>-4.03</v>
      </c>
      <c r="K99" s="47" t="s">
        <v>734</v>
      </c>
      <c r="L99" s="9" t="str">
        <f t="shared" si="34"/>
        <v>Yes</v>
      </c>
    </row>
    <row r="100" spans="1:12" x14ac:dyDescent="0.2">
      <c r="A100" s="2" t="s">
        <v>153</v>
      </c>
      <c r="B100" s="47" t="s">
        <v>289</v>
      </c>
      <c r="C100" s="13">
        <v>6.2674913990999999</v>
      </c>
      <c r="D100" s="43" t="str">
        <f>IF($B100="N/A","N/A",IF(C100&gt;10,"No",IF(C100&lt;5,"No","Yes")))</f>
        <v>Yes</v>
      </c>
      <c r="E100" s="13">
        <v>5.8300792098000001</v>
      </c>
      <c r="F100" s="43" t="str">
        <f t="shared" ref="F100:F102" si="39">IF($B100="N/A","N/A",IF(E100&gt;10,"No",IF(E100&lt;5,"No","Yes")))</f>
        <v>Yes</v>
      </c>
      <c r="G100" s="13">
        <v>5.5330930112000001</v>
      </c>
      <c r="H100" s="43" t="str">
        <f t="shared" si="38"/>
        <v>Yes</v>
      </c>
      <c r="I100" s="12">
        <v>-6.98</v>
      </c>
      <c r="J100" s="12">
        <v>-5.09</v>
      </c>
      <c r="K100" s="47" t="s">
        <v>734</v>
      </c>
      <c r="L100" s="9" t="str">
        <f t="shared" si="34"/>
        <v>Yes</v>
      </c>
    </row>
    <row r="101" spans="1:12" x14ac:dyDescent="0.2">
      <c r="A101" s="2" t="s">
        <v>154</v>
      </c>
      <c r="B101" s="47" t="s">
        <v>289</v>
      </c>
      <c r="C101" s="13">
        <v>6.7853259416</v>
      </c>
      <c r="D101" s="43" t="str">
        <f>IF($B101="N/A","N/A",IF(C101&gt;10,"No",IF(C101&lt;5,"No","Yes")))</f>
        <v>Yes</v>
      </c>
      <c r="E101" s="13">
        <v>6.5367295844999997</v>
      </c>
      <c r="F101" s="43" t="str">
        <f t="shared" si="39"/>
        <v>Yes</v>
      </c>
      <c r="G101" s="13">
        <v>6.3117043388000003</v>
      </c>
      <c r="H101" s="43" t="str">
        <f t="shared" si="38"/>
        <v>Yes</v>
      </c>
      <c r="I101" s="12">
        <v>-3.66</v>
      </c>
      <c r="J101" s="12">
        <v>-3.44</v>
      </c>
      <c r="K101" s="47" t="s">
        <v>734</v>
      </c>
      <c r="L101" s="9" t="str">
        <f t="shared" si="34"/>
        <v>Yes</v>
      </c>
    </row>
    <row r="102" spans="1:12" x14ac:dyDescent="0.2">
      <c r="A102" s="2" t="s">
        <v>155</v>
      </c>
      <c r="B102" s="47" t="s">
        <v>289</v>
      </c>
      <c r="C102" s="13">
        <v>7.3236599583000004</v>
      </c>
      <c r="D102" s="43" t="str">
        <f>IF($B102="N/A","N/A",IF(C102&gt;10,"No",IF(C102&lt;5,"No","Yes")))</f>
        <v>Yes</v>
      </c>
      <c r="E102" s="13">
        <v>7.0348881920000004</v>
      </c>
      <c r="F102" s="43" t="str">
        <f t="shared" si="39"/>
        <v>Yes</v>
      </c>
      <c r="G102" s="13">
        <v>6.7468823070999999</v>
      </c>
      <c r="H102" s="43" t="str">
        <f t="shared" si="38"/>
        <v>Yes</v>
      </c>
      <c r="I102" s="12">
        <v>-3.94</v>
      </c>
      <c r="J102" s="12">
        <v>-4.09</v>
      </c>
      <c r="K102" s="47" t="s">
        <v>734</v>
      </c>
      <c r="L102" s="9" t="str">
        <f t="shared" si="34"/>
        <v>Yes</v>
      </c>
    </row>
    <row r="103" spans="1:12" x14ac:dyDescent="0.2">
      <c r="A103" s="2" t="s">
        <v>970</v>
      </c>
      <c r="B103" s="47" t="s">
        <v>217</v>
      </c>
      <c r="C103" s="1">
        <v>1696</v>
      </c>
      <c r="D103" s="11" t="str">
        <f t="shared" ref="D103:D114" si="40">IF($B103="N/A","N/A",IF(C103&gt;10,"No",IF(C103&lt;-10,"No","Yes")))</f>
        <v>N/A</v>
      </c>
      <c r="E103" s="1">
        <v>1916</v>
      </c>
      <c r="F103" s="11" t="str">
        <f t="shared" ref="F103:F114" si="41">IF($B103="N/A","N/A",IF(E103&gt;10,"No",IF(E103&lt;-10,"No","Yes")))</f>
        <v>N/A</v>
      </c>
      <c r="G103" s="1">
        <v>1923</v>
      </c>
      <c r="H103" s="11" t="str">
        <f t="shared" ref="H103:H114" si="42">IF($B103="N/A","N/A",IF(G103&gt;10,"No",IF(G103&lt;-10,"No","Yes")))</f>
        <v>N/A</v>
      </c>
      <c r="I103" s="12">
        <v>12.97</v>
      </c>
      <c r="J103" s="12">
        <v>0.36530000000000001</v>
      </c>
      <c r="K103" s="44" t="s">
        <v>733</v>
      </c>
      <c r="L103" s="9" t="str">
        <f t="shared" si="34"/>
        <v>Yes</v>
      </c>
    </row>
    <row r="104" spans="1:12" x14ac:dyDescent="0.2">
      <c r="A104" s="2" t="s">
        <v>971</v>
      </c>
      <c r="B104" s="47" t="s">
        <v>217</v>
      </c>
      <c r="C104" s="1">
        <v>896</v>
      </c>
      <c r="D104" s="11" t="str">
        <f t="shared" si="40"/>
        <v>N/A</v>
      </c>
      <c r="E104" s="1">
        <v>751</v>
      </c>
      <c r="F104" s="11" t="str">
        <f t="shared" si="41"/>
        <v>N/A</v>
      </c>
      <c r="G104" s="1">
        <v>703</v>
      </c>
      <c r="H104" s="11" t="str">
        <f t="shared" si="42"/>
        <v>N/A</v>
      </c>
      <c r="I104" s="12">
        <v>-16.2</v>
      </c>
      <c r="J104" s="12">
        <v>-6.39</v>
      </c>
      <c r="K104" s="44" t="s">
        <v>733</v>
      </c>
      <c r="L104" s="9" t="str">
        <f t="shared" si="34"/>
        <v>Yes</v>
      </c>
    </row>
    <row r="105" spans="1:12" x14ac:dyDescent="0.2">
      <c r="A105" s="2" t="s">
        <v>1</v>
      </c>
      <c r="B105" s="47" t="s">
        <v>217</v>
      </c>
      <c r="C105" s="13">
        <v>99.623879213999999</v>
      </c>
      <c r="D105" s="11" t="str">
        <f t="shared" si="40"/>
        <v>N/A</v>
      </c>
      <c r="E105" s="13">
        <v>99.773564269000005</v>
      </c>
      <c r="F105" s="11" t="str">
        <f t="shared" si="41"/>
        <v>N/A</v>
      </c>
      <c r="G105" s="13">
        <v>99.908255390999997</v>
      </c>
      <c r="H105" s="11" t="str">
        <f t="shared" si="42"/>
        <v>N/A</v>
      </c>
      <c r="I105" s="12">
        <v>0.15029999999999999</v>
      </c>
      <c r="J105" s="12">
        <v>0.13500000000000001</v>
      </c>
      <c r="K105" s="47" t="s">
        <v>734</v>
      </c>
      <c r="L105" s="9" t="str">
        <f t="shared" si="34"/>
        <v>Yes</v>
      </c>
    </row>
    <row r="106" spans="1:12" x14ac:dyDescent="0.2">
      <c r="A106" s="2" t="s">
        <v>69</v>
      </c>
      <c r="B106" s="47" t="s">
        <v>217</v>
      </c>
      <c r="C106" s="13">
        <v>99.064199828</v>
      </c>
      <c r="D106" s="11" t="str">
        <f t="shared" si="40"/>
        <v>N/A</v>
      </c>
      <c r="E106" s="13">
        <v>99.037391021000005</v>
      </c>
      <c r="F106" s="11" t="str">
        <f t="shared" si="41"/>
        <v>N/A</v>
      </c>
      <c r="G106" s="13">
        <v>99.438462475999998</v>
      </c>
      <c r="H106" s="11" t="str">
        <f t="shared" si="42"/>
        <v>N/A</v>
      </c>
      <c r="I106" s="12">
        <v>-2.7E-2</v>
      </c>
      <c r="J106" s="12">
        <v>0.40500000000000003</v>
      </c>
      <c r="K106" s="47" t="s">
        <v>734</v>
      </c>
      <c r="L106" s="9" t="str">
        <f t="shared" si="34"/>
        <v>Yes</v>
      </c>
    </row>
    <row r="107" spans="1:12" x14ac:dyDescent="0.2">
      <c r="A107" s="4" t="s">
        <v>70</v>
      </c>
      <c r="B107" s="47" t="s">
        <v>217</v>
      </c>
      <c r="C107" s="1">
        <v>105594</v>
      </c>
      <c r="D107" s="11" t="str">
        <f t="shared" si="40"/>
        <v>N/A</v>
      </c>
      <c r="E107" s="1">
        <v>110196</v>
      </c>
      <c r="F107" s="11" t="str">
        <f t="shared" si="41"/>
        <v>N/A</v>
      </c>
      <c r="G107" s="1">
        <v>115803</v>
      </c>
      <c r="H107" s="11" t="str">
        <f t="shared" si="42"/>
        <v>N/A</v>
      </c>
      <c r="I107" s="12">
        <v>4.3579999999999997</v>
      </c>
      <c r="J107" s="12">
        <v>5.0880000000000001</v>
      </c>
      <c r="K107" s="47" t="s">
        <v>733</v>
      </c>
      <c r="L107" s="9" t="str">
        <f t="shared" si="34"/>
        <v>Yes</v>
      </c>
    </row>
    <row r="108" spans="1:12" x14ac:dyDescent="0.2">
      <c r="A108" s="2" t="s">
        <v>688</v>
      </c>
      <c r="B108" s="47" t="s">
        <v>217</v>
      </c>
      <c r="C108" s="13">
        <v>1.6752845806000001</v>
      </c>
      <c r="D108" s="11" t="str">
        <f t="shared" si="40"/>
        <v>N/A</v>
      </c>
      <c r="E108" s="13">
        <v>1.5427057243</v>
      </c>
      <c r="F108" s="11" t="str">
        <f t="shared" si="41"/>
        <v>N/A</v>
      </c>
      <c r="G108" s="13">
        <v>1.5353660958999999</v>
      </c>
      <c r="H108" s="11" t="str">
        <f t="shared" si="42"/>
        <v>N/A</v>
      </c>
      <c r="I108" s="12">
        <v>-7.91</v>
      </c>
      <c r="J108" s="12">
        <v>-0.47599999999999998</v>
      </c>
      <c r="K108" s="47" t="s">
        <v>734</v>
      </c>
      <c r="L108" s="9" t="str">
        <f t="shared" ref="L108:L114" si="43">IF(J108="Div by 0", "N/A", IF(K108="N/A","N/A", IF(J108&gt;VALUE(MID(K108,1,2)), "No", IF(J108&lt;-1*VALUE(MID(K108,1,2)), "No", "Yes"))))</f>
        <v>Yes</v>
      </c>
    </row>
    <row r="109" spans="1:12" x14ac:dyDescent="0.2">
      <c r="A109" s="2" t="s">
        <v>687</v>
      </c>
      <c r="B109" s="47" t="s">
        <v>217</v>
      </c>
      <c r="C109" s="13">
        <v>0.1486826903</v>
      </c>
      <c r="D109" s="11" t="str">
        <f t="shared" si="40"/>
        <v>N/A</v>
      </c>
      <c r="E109" s="13">
        <v>0.1751424734</v>
      </c>
      <c r="F109" s="11" t="str">
        <f t="shared" si="41"/>
        <v>N/A</v>
      </c>
      <c r="G109" s="13">
        <v>0.1657988135</v>
      </c>
      <c r="H109" s="11" t="str">
        <f t="shared" si="42"/>
        <v>N/A</v>
      </c>
      <c r="I109" s="12">
        <v>17.8</v>
      </c>
      <c r="J109" s="12">
        <v>-5.33</v>
      </c>
      <c r="K109" s="47" t="s">
        <v>734</v>
      </c>
      <c r="L109" s="9" t="str">
        <f t="shared" si="43"/>
        <v>Yes</v>
      </c>
    </row>
    <row r="110" spans="1:12" x14ac:dyDescent="0.2">
      <c r="A110" s="2" t="s">
        <v>686</v>
      </c>
      <c r="B110" s="47" t="s">
        <v>217</v>
      </c>
      <c r="C110" s="13">
        <v>98.176032728999999</v>
      </c>
      <c r="D110" s="11" t="str">
        <f t="shared" si="40"/>
        <v>N/A</v>
      </c>
      <c r="E110" s="13">
        <v>98.282151802000001</v>
      </c>
      <c r="F110" s="11" t="str">
        <f t="shared" si="41"/>
        <v>N/A</v>
      </c>
      <c r="G110" s="13">
        <v>98.298835091000001</v>
      </c>
      <c r="H110" s="11" t="str">
        <f t="shared" si="42"/>
        <v>N/A</v>
      </c>
      <c r="I110" s="12">
        <v>0.1081</v>
      </c>
      <c r="J110" s="12">
        <v>1.7000000000000001E-2</v>
      </c>
      <c r="K110" s="47" t="s">
        <v>734</v>
      </c>
      <c r="L110" s="9" t="str">
        <f t="shared" si="43"/>
        <v>Yes</v>
      </c>
    </row>
    <row r="111" spans="1:12" ht="25.5" x14ac:dyDescent="0.2">
      <c r="A111" s="4" t="s">
        <v>972</v>
      </c>
      <c r="B111" s="47" t="s">
        <v>217</v>
      </c>
      <c r="C111" s="13">
        <v>48.493734291000003</v>
      </c>
      <c r="D111" s="11" t="str">
        <f t="shared" si="40"/>
        <v>N/A</v>
      </c>
      <c r="E111" s="13">
        <v>47.313959549000003</v>
      </c>
      <c r="F111" s="11" t="str">
        <f t="shared" si="41"/>
        <v>N/A</v>
      </c>
      <c r="G111" s="13">
        <v>46.167023901999997</v>
      </c>
      <c r="H111" s="11" t="str">
        <f t="shared" si="42"/>
        <v>N/A</v>
      </c>
      <c r="I111" s="12">
        <v>-2.4300000000000002</v>
      </c>
      <c r="J111" s="12">
        <v>-2.42</v>
      </c>
      <c r="K111" s="47" t="s">
        <v>734</v>
      </c>
      <c r="L111" s="9" t="str">
        <f t="shared" si="43"/>
        <v>Yes</v>
      </c>
    </row>
    <row r="112" spans="1:12" ht="25.5" x14ac:dyDescent="0.2">
      <c r="A112" s="4" t="s">
        <v>973</v>
      </c>
      <c r="B112" s="47" t="s">
        <v>217</v>
      </c>
      <c r="C112" s="13">
        <v>49.617640242999997</v>
      </c>
      <c r="D112" s="11" t="str">
        <f t="shared" si="40"/>
        <v>N/A</v>
      </c>
      <c r="E112" s="13">
        <v>50.770308722000003</v>
      </c>
      <c r="F112" s="11" t="str">
        <f t="shared" si="41"/>
        <v>N/A</v>
      </c>
      <c r="G112" s="13">
        <v>51.912022602999997</v>
      </c>
      <c r="H112" s="11" t="str">
        <f t="shared" si="42"/>
        <v>N/A</v>
      </c>
      <c r="I112" s="12">
        <v>2.323</v>
      </c>
      <c r="J112" s="12">
        <v>2.2490000000000001</v>
      </c>
      <c r="K112" s="47" t="s">
        <v>734</v>
      </c>
      <c r="L112" s="9" t="str">
        <f t="shared" si="43"/>
        <v>Yes</v>
      </c>
    </row>
    <row r="113" spans="1:12" ht="25.5" x14ac:dyDescent="0.2">
      <c r="A113" s="4" t="s">
        <v>974</v>
      </c>
      <c r="B113" s="47" t="s">
        <v>217</v>
      </c>
      <c r="C113" s="13">
        <v>0.84849997330000004</v>
      </c>
      <c r="D113" s="11" t="str">
        <f t="shared" si="40"/>
        <v>N/A</v>
      </c>
      <c r="E113" s="13">
        <v>0.87070947009999999</v>
      </c>
      <c r="F113" s="11" t="str">
        <f t="shared" si="41"/>
        <v>N/A</v>
      </c>
      <c r="G113" s="13">
        <v>0.8792868277</v>
      </c>
      <c r="H113" s="11" t="str">
        <f t="shared" si="42"/>
        <v>N/A</v>
      </c>
      <c r="I113" s="12">
        <v>2.6179999999999999</v>
      </c>
      <c r="J113" s="12">
        <v>0.98509999999999998</v>
      </c>
      <c r="K113" s="47" t="s">
        <v>734</v>
      </c>
      <c r="L113" s="9" t="str">
        <f t="shared" si="43"/>
        <v>Yes</v>
      </c>
    </row>
    <row r="114" spans="1:12" ht="25.5" x14ac:dyDescent="0.2">
      <c r="A114" s="4" t="s">
        <v>975</v>
      </c>
      <c r="B114" s="47" t="s">
        <v>217</v>
      </c>
      <c r="C114" s="13">
        <v>1.0401254924000001</v>
      </c>
      <c r="D114" s="11" t="str">
        <f t="shared" si="40"/>
        <v>N/A</v>
      </c>
      <c r="E114" s="13">
        <v>1.0450222591</v>
      </c>
      <c r="F114" s="11" t="str">
        <f t="shared" si="41"/>
        <v>N/A</v>
      </c>
      <c r="G114" s="13">
        <v>1.0416666667000001</v>
      </c>
      <c r="H114" s="11" t="str">
        <f t="shared" si="42"/>
        <v>N/A</v>
      </c>
      <c r="I114" s="12">
        <v>0.4708</v>
      </c>
      <c r="J114" s="12">
        <v>-0.32100000000000001</v>
      </c>
      <c r="K114" s="47" t="s">
        <v>734</v>
      </c>
      <c r="L114" s="9" t="str">
        <f t="shared" si="43"/>
        <v>Yes</v>
      </c>
    </row>
    <row r="115" spans="1:12" x14ac:dyDescent="0.2">
      <c r="A115" s="2" t="s">
        <v>976</v>
      </c>
      <c r="B115" s="47" t="s">
        <v>290</v>
      </c>
      <c r="C115" s="13">
        <v>99.460152507000004</v>
      </c>
      <c r="D115" s="43" t="str">
        <f>IF($B115="N/A","N/A",IF(C115&gt;=99,"Yes","No"))</f>
        <v>Yes</v>
      </c>
      <c r="E115" s="13">
        <v>99.220911009999995</v>
      </c>
      <c r="F115" s="43" t="str">
        <f>IF($B115="N/A","N/A",IF(E115&gt;=99,"Yes","No"))</f>
        <v>Yes</v>
      </c>
      <c r="G115" s="13">
        <v>99.174872532999998</v>
      </c>
      <c r="H115" s="43" t="str">
        <f>IF($B115="N/A","N/A",IF(G115&gt;=99,"Yes","No"))</f>
        <v>Yes</v>
      </c>
      <c r="I115" s="12">
        <v>-0.24099999999999999</v>
      </c>
      <c r="J115" s="12">
        <v>-4.5999999999999999E-2</v>
      </c>
      <c r="K115" s="47" t="s">
        <v>733</v>
      </c>
      <c r="L115" s="9" t="str">
        <f t="shared" ref="L115:L149" si="44">IF(J115="Div by 0", "N/A", IF(K115="N/A","N/A", IF(J115&gt;VALUE(MID(K115,1,2)), "No", IF(J115&lt;-1*VALUE(MID(K115,1,2)), "No", "Yes"))))</f>
        <v>Yes</v>
      </c>
    </row>
    <row r="116" spans="1:12" x14ac:dyDescent="0.2">
      <c r="A116" s="2" t="s">
        <v>977</v>
      </c>
      <c r="B116" s="47" t="s">
        <v>217</v>
      </c>
      <c r="C116" s="13">
        <v>9.2991154817999995</v>
      </c>
      <c r="D116" s="43" t="str">
        <f>IF($B116="N/A","N/A",IF(C116&gt;10,"No",IF(C116&lt;-10,"No","Yes")))</f>
        <v>N/A</v>
      </c>
      <c r="E116" s="13">
        <v>8.7179520347999997</v>
      </c>
      <c r="F116" s="43" t="str">
        <f>IF($B116="N/A","N/A",IF(E116&gt;10,"No",IF(E116&lt;-10,"No","Yes")))</f>
        <v>N/A</v>
      </c>
      <c r="G116" s="13">
        <v>8.1404499000000009E-3</v>
      </c>
      <c r="H116" s="43" t="str">
        <f>IF($B116="N/A","N/A",IF(G116&gt;10,"No",IF(G116&lt;-10,"No","Yes")))</f>
        <v>N/A</v>
      </c>
      <c r="I116" s="12">
        <v>-6.25</v>
      </c>
      <c r="J116" s="12">
        <v>-99.9</v>
      </c>
      <c r="K116" s="47" t="s">
        <v>733</v>
      </c>
      <c r="L116" s="9" t="str">
        <f t="shared" si="44"/>
        <v>No</v>
      </c>
    </row>
    <row r="117" spans="1:12" x14ac:dyDescent="0.2">
      <c r="A117" s="3" t="s">
        <v>978</v>
      </c>
      <c r="B117" s="47" t="s">
        <v>284</v>
      </c>
      <c r="C117" s="8">
        <v>99.505779763000007</v>
      </c>
      <c r="D117" s="43" t="str">
        <f>IF($B117="N/A","N/A",IF(C117&gt;=98,"Yes","No"))</f>
        <v>Yes</v>
      </c>
      <c r="E117" s="8">
        <v>99.304932033</v>
      </c>
      <c r="F117" s="43" t="str">
        <f>IF($B117="N/A","N/A",IF(E117&gt;=98,"Yes","No"))</f>
        <v>Yes</v>
      </c>
      <c r="G117" s="8">
        <v>98.992641255999999</v>
      </c>
      <c r="H117" s="43" t="str">
        <f>IF($B117="N/A","N/A",IF(G117&gt;=98,"Yes","No"))</f>
        <v>Yes</v>
      </c>
      <c r="I117" s="12">
        <v>-0.20200000000000001</v>
      </c>
      <c r="J117" s="12">
        <v>-0.314</v>
      </c>
      <c r="K117" s="44" t="s">
        <v>733</v>
      </c>
      <c r="L117" s="9" t="str">
        <f t="shared" si="44"/>
        <v>Yes</v>
      </c>
    </row>
    <row r="118" spans="1:12" x14ac:dyDescent="0.2">
      <c r="A118" s="3" t="s">
        <v>979</v>
      </c>
      <c r="B118" s="47" t="s">
        <v>291</v>
      </c>
      <c r="C118" s="8">
        <v>97.715440615999995</v>
      </c>
      <c r="D118" s="43" t="str">
        <f>IF($B118="N/A","N/A",IF(C118&gt;=80,"Yes","No"))</f>
        <v>Yes</v>
      </c>
      <c r="E118" s="8">
        <v>98.332014237999999</v>
      </c>
      <c r="F118" s="43" t="str">
        <f>IF($B118="N/A","N/A",IF(E118&gt;=80,"Yes","No"))</f>
        <v>Yes</v>
      </c>
      <c r="G118" s="8">
        <v>98.735510693999998</v>
      </c>
      <c r="H118" s="43" t="str">
        <f>IF($B118="N/A","N/A",IF(G118&gt;=80,"Yes","No"))</f>
        <v>Yes</v>
      </c>
      <c r="I118" s="12">
        <v>0.63100000000000001</v>
      </c>
      <c r="J118" s="12">
        <v>0.4103</v>
      </c>
      <c r="K118" s="44" t="s">
        <v>733</v>
      </c>
      <c r="L118" s="9" t="str">
        <f t="shared" si="44"/>
        <v>Yes</v>
      </c>
    </row>
    <row r="119" spans="1:12" ht="25.5" x14ac:dyDescent="0.2">
      <c r="A119" s="2" t="s">
        <v>980</v>
      </c>
      <c r="B119" s="47" t="s">
        <v>292</v>
      </c>
      <c r="C119" s="13">
        <v>100</v>
      </c>
      <c r="D119" s="43" t="str">
        <f>IF($B119="N/A","N/A",IF(C119&gt;=100,"Yes","No"))</f>
        <v>Yes</v>
      </c>
      <c r="E119" s="13">
        <v>100</v>
      </c>
      <c r="F119" s="43" t="str">
        <f t="shared" ref="F119:F120" si="45">IF($B119="N/A","N/A",IF(E119&gt;=100,"Yes","No"))</f>
        <v>Yes</v>
      </c>
      <c r="G119" s="13">
        <v>99.407479821999999</v>
      </c>
      <c r="H119" s="43" t="str">
        <f t="shared" ref="H119:H120" si="46">IF($B119="N/A","N/A",IF(G119&gt;=100,"Yes","No"))</f>
        <v>No</v>
      </c>
      <c r="I119" s="12">
        <v>0</v>
      </c>
      <c r="J119" s="12">
        <v>-0.59299999999999997</v>
      </c>
      <c r="K119" s="44" t="s">
        <v>732</v>
      </c>
      <c r="L119" s="9" t="str">
        <f t="shared" si="44"/>
        <v>Yes</v>
      </c>
    </row>
    <row r="120" spans="1:12" ht="25.5" x14ac:dyDescent="0.2">
      <c r="A120" s="3" t="s">
        <v>981</v>
      </c>
      <c r="B120" s="47" t="s">
        <v>292</v>
      </c>
      <c r="C120" s="13">
        <v>100</v>
      </c>
      <c r="D120" s="43" t="str">
        <f>IF($B120="N/A","N/A",IF(C120&gt;=100,"Yes","No"))</f>
        <v>Yes</v>
      </c>
      <c r="E120" s="13">
        <v>100</v>
      </c>
      <c r="F120" s="43" t="str">
        <f t="shared" si="45"/>
        <v>Yes</v>
      </c>
      <c r="G120" s="13">
        <v>94.993779989000004</v>
      </c>
      <c r="H120" s="43" t="str">
        <f t="shared" si="46"/>
        <v>No</v>
      </c>
      <c r="I120" s="12">
        <v>0</v>
      </c>
      <c r="J120" s="12">
        <v>-5.01</v>
      </c>
      <c r="K120" s="44" t="s">
        <v>732</v>
      </c>
      <c r="L120" s="9" t="str">
        <f t="shared" si="44"/>
        <v>Yes</v>
      </c>
    </row>
    <row r="121" spans="1:12" ht="25.5" x14ac:dyDescent="0.2">
      <c r="A121" s="2" t="s">
        <v>982</v>
      </c>
      <c r="B121" s="47" t="s">
        <v>217</v>
      </c>
      <c r="C121" s="13">
        <v>11.185704426999999</v>
      </c>
      <c r="D121" s="35" t="s">
        <v>735</v>
      </c>
      <c r="E121" s="13">
        <v>9.2616828396000006</v>
      </c>
      <c r="F121" s="35" t="s">
        <v>735</v>
      </c>
      <c r="G121" s="13">
        <v>9.1612463742999992</v>
      </c>
      <c r="H121" s="43" t="str">
        <f>IF($B121="N/A","N/A",IF(G121&lt;100,"No",IF(G121=100,"No","Yes")))</f>
        <v>N/A</v>
      </c>
      <c r="I121" s="12">
        <v>-17.2</v>
      </c>
      <c r="J121" s="12">
        <v>-1.08</v>
      </c>
      <c r="K121" s="44" t="s">
        <v>732</v>
      </c>
      <c r="L121" s="9" t="str">
        <f t="shared" si="44"/>
        <v>Yes</v>
      </c>
    </row>
    <row r="122" spans="1:12" ht="25.5" x14ac:dyDescent="0.2">
      <c r="A122" s="2" t="s">
        <v>983</v>
      </c>
      <c r="B122" s="34" t="s">
        <v>217</v>
      </c>
      <c r="C122" s="13">
        <v>11.188937919000001</v>
      </c>
      <c r="D122" s="43" t="str">
        <f>IF($B122="N/A","N/A",IF(C122&gt;10,"No",IF(C122&lt;-10,"No","Yes")))</f>
        <v>N/A</v>
      </c>
      <c r="E122" s="13">
        <v>8.6652697941000003</v>
      </c>
      <c r="F122" s="43" t="str">
        <f>IF($B122="N/A","N/A",IF(E122&gt;10,"No",IF(E122&lt;-10,"No","Yes")))</f>
        <v>N/A</v>
      </c>
      <c r="G122" s="13">
        <v>7.2850055877999997</v>
      </c>
      <c r="H122" s="43" t="str">
        <f>IF($B122="N/A","N/A",IF(G122&gt;10,"No",IF(G122&lt;-10,"No","Yes")))</f>
        <v>N/A</v>
      </c>
      <c r="I122" s="12">
        <v>-22.6</v>
      </c>
      <c r="J122" s="12">
        <v>-15.9</v>
      </c>
      <c r="K122" s="44" t="s">
        <v>732</v>
      </c>
      <c r="L122" s="9" t="str">
        <f>IF(J122="Div by 0", "N/A", IF(OR(J122="N/A",K122="N/A"),"N/A", IF(J122&gt;VALUE(MID(K122,1,2)), "No", IF(J122&lt;-1*VALUE(MID(K122,1,2)), "No", "Yes"))))</f>
        <v>Yes</v>
      </c>
    </row>
    <row r="123" spans="1:12" x14ac:dyDescent="0.2">
      <c r="A123" s="7" t="s">
        <v>100</v>
      </c>
      <c r="B123" s="34" t="s">
        <v>217</v>
      </c>
      <c r="C123" s="35">
        <v>59276</v>
      </c>
      <c r="D123" s="43" t="str">
        <f t="shared" ref="D123:D149" si="47">IF($B123="N/A","N/A",IF(C123&gt;10,"No",IF(C123&lt;-10,"No","Yes")))</f>
        <v>N/A</v>
      </c>
      <c r="E123" s="35">
        <v>61097</v>
      </c>
      <c r="F123" s="43" t="str">
        <f t="shared" ref="F123:F149" si="48">IF($B123="N/A","N/A",IF(E123&gt;10,"No",IF(E123&lt;-10,"No","Yes")))</f>
        <v>N/A</v>
      </c>
      <c r="G123" s="35">
        <v>77079</v>
      </c>
      <c r="H123" s="43" t="str">
        <f t="shared" ref="H123:H149" si="49">IF($B123="N/A","N/A",IF(G123&gt;10,"No",IF(G123&lt;-10,"No","Yes")))</f>
        <v>N/A</v>
      </c>
      <c r="I123" s="12">
        <v>3.0720000000000001</v>
      </c>
      <c r="J123" s="12">
        <v>26.16</v>
      </c>
      <c r="K123" s="44" t="s">
        <v>733</v>
      </c>
      <c r="L123" s="9" t="str">
        <f t="shared" si="44"/>
        <v>No</v>
      </c>
    </row>
    <row r="124" spans="1:12" x14ac:dyDescent="0.2">
      <c r="A124" s="2" t="s">
        <v>984</v>
      </c>
      <c r="B124" s="34" t="s">
        <v>217</v>
      </c>
      <c r="C124" s="35">
        <v>18790</v>
      </c>
      <c r="D124" s="43" t="str">
        <f t="shared" si="47"/>
        <v>N/A</v>
      </c>
      <c r="E124" s="35">
        <v>19284</v>
      </c>
      <c r="F124" s="43" t="str">
        <f t="shared" si="48"/>
        <v>N/A</v>
      </c>
      <c r="G124" s="35">
        <v>28744</v>
      </c>
      <c r="H124" s="43" t="str">
        <f t="shared" si="49"/>
        <v>N/A</v>
      </c>
      <c r="I124" s="12">
        <v>2.629</v>
      </c>
      <c r="J124" s="12">
        <v>49.06</v>
      </c>
      <c r="K124" s="44" t="s">
        <v>733</v>
      </c>
      <c r="L124" s="9" t="str">
        <f t="shared" si="44"/>
        <v>No</v>
      </c>
    </row>
    <row r="125" spans="1:12" x14ac:dyDescent="0.2">
      <c r="A125" s="2" t="s">
        <v>985</v>
      </c>
      <c r="B125" s="34" t="s">
        <v>217</v>
      </c>
      <c r="C125" s="35">
        <v>21111</v>
      </c>
      <c r="D125" s="43" t="str">
        <f t="shared" si="47"/>
        <v>N/A</v>
      </c>
      <c r="E125" s="35">
        <v>21404</v>
      </c>
      <c r="F125" s="43" t="str">
        <f t="shared" si="48"/>
        <v>N/A</v>
      </c>
      <c r="G125" s="35">
        <v>22339</v>
      </c>
      <c r="H125" s="43" t="str">
        <f t="shared" si="49"/>
        <v>N/A</v>
      </c>
      <c r="I125" s="12">
        <v>1.3879999999999999</v>
      </c>
      <c r="J125" s="12">
        <v>4.3680000000000003</v>
      </c>
      <c r="K125" s="44" t="s">
        <v>733</v>
      </c>
      <c r="L125" s="9" t="str">
        <f t="shared" si="44"/>
        <v>Yes</v>
      </c>
    </row>
    <row r="126" spans="1:12" x14ac:dyDescent="0.2">
      <c r="A126" s="2" t="s">
        <v>986</v>
      </c>
      <c r="B126" s="34" t="s">
        <v>217</v>
      </c>
      <c r="C126" s="35">
        <v>19354</v>
      </c>
      <c r="D126" s="43" t="str">
        <f t="shared" si="47"/>
        <v>N/A</v>
      </c>
      <c r="E126" s="35">
        <v>20394</v>
      </c>
      <c r="F126" s="43" t="str">
        <f t="shared" si="48"/>
        <v>N/A</v>
      </c>
      <c r="G126" s="35">
        <v>23895</v>
      </c>
      <c r="H126" s="43" t="str">
        <f t="shared" si="49"/>
        <v>N/A</v>
      </c>
      <c r="I126" s="12">
        <v>5.3739999999999997</v>
      </c>
      <c r="J126" s="12">
        <v>17.170000000000002</v>
      </c>
      <c r="K126" s="44" t="s">
        <v>733</v>
      </c>
      <c r="L126" s="9" t="str">
        <f t="shared" si="44"/>
        <v>No</v>
      </c>
    </row>
    <row r="127" spans="1:12" x14ac:dyDescent="0.2">
      <c r="A127" s="2" t="s">
        <v>987</v>
      </c>
      <c r="B127" s="34" t="s">
        <v>217</v>
      </c>
      <c r="C127" s="35">
        <v>21</v>
      </c>
      <c r="D127" s="43" t="str">
        <f t="shared" si="47"/>
        <v>N/A</v>
      </c>
      <c r="E127" s="35">
        <v>15</v>
      </c>
      <c r="F127" s="43" t="str">
        <f t="shared" si="48"/>
        <v>N/A</v>
      </c>
      <c r="G127" s="35">
        <v>2101</v>
      </c>
      <c r="H127" s="43" t="str">
        <f t="shared" si="49"/>
        <v>N/A</v>
      </c>
      <c r="I127" s="12">
        <v>-28.6</v>
      </c>
      <c r="J127" s="12">
        <v>13907</v>
      </c>
      <c r="K127" s="44" t="s">
        <v>733</v>
      </c>
      <c r="L127" s="9" t="str">
        <f t="shared" si="44"/>
        <v>No</v>
      </c>
    </row>
    <row r="128" spans="1:12" x14ac:dyDescent="0.2">
      <c r="A128" s="2" t="s">
        <v>988</v>
      </c>
      <c r="B128" s="34" t="s">
        <v>217</v>
      </c>
      <c r="C128" s="35">
        <v>0</v>
      </c>
      <c r="D128" s="43" t="str">
        <f t="shared" si="47"/>
        <v>N/A</v>
      </c>
      <c r="E128" s="35">
        <v>0</v>
      </c>
      <c r="F128" s="43" t="str">
        <f t="shared" si="48"/>
        <v>N/A</v>
      </c>
      <c r="G128" s="35">
        <v>0</v>
      </c>
      <c r="H128" s="43" t="str">
        <f t="shared" si="49"/>
        <v>N/A</v>
      </c>
      <c r="I128" s="12" t="s">
        <v>1743</v>
      </c>
      <c r="J128" s="12" t="s">
        <v>1743</v>
      </c>
      <c r="K128" s="44" t="s">
        <v>733</v>
      </c>
      <c r="L128" s="9" t="str">
        <f t="shared" si="44"/>
        <v>N/A</v>
      </c>
    </row>
    <row r="129" spans="1:12" x14ac:dyDescent="0.2">
      <c r="A129" s="7" t="s">
        <v>101</v>
      </c>
      <c r="B129" s="34" t="s">
        <v>217</v>
      </c>
      <c r="C129" s="35">
        <v>145616</v>
      </c>
      <c r="D129" s="43" t="str">
        <f t="shared" si="47"/>
        <v>N/A</v>
      </c>
      <c r="E129" s="35">
        <v>154612</v>
      </c>
      <c r="F129" s="43" t="str">
        <f t="shared" si="48"/>
        <v>N/A</v>
      </c>
      <c r="G129" s="35">
        <v>147412</v>
      </c>
      <c r="H129" s="43" t="str">
        <f t="shared" si="49"/>
        <v>N/A</v>
      </c>
      <c r="I129" s="12">
        <v>6.1779999999999999</v>
      </c>
      <c r="J129" s="12">
        <v>-4.66</v>
      </c>
      <c r="K129" s="44" t="s">
        <v>733</v>
      </c>
      <c r="L129" s="9" t="str">
        <f t="shared" si="44"/>
        <v>Yes</v>
      </c>
    </row>
    <row r="130" spans="1:12" x14ac:dyDescent="0.2">
      <c r="A130" s="2" t="s">
        <v>989</v>
      </c>
      <c r="B130" s="34" t="s">
        <v>217</v>
      </c>
      <c r="C130" s="35">
        <v>100090</v>
      </c>
      <c r="D130" s="43" t="str">
        <f t="shared" si="47"/>
        <v>N/A</v>
      </c>
      <c r="E130" s="35">
        <v>105850</v>
      </c>
      <c r="F130" s="43" t="str">
        <f t="shared" si="48"/>
        <v>N/A</v>
      </c>
      <c r="G130" s="35">
        <v>101658</v>
      </c>
      <c r="H130" s="43" t="str">
        <f t="shared" si="49"/>
        <v>N/A</v>
      </c>
      <c r="I130" s="12">
        <v>5.7549999999999999</v>
      </c>
      <c r="J130" s="12">
        <v>-3.96</v>
      </c>
      <c r="K130" s="44" t="s">
        <v>733</v>
      </c>
      <c r="L130" s="9" t="str">
        <f t="shared" si="44"/>
        <v>Yes</v>
      </c>
    </row>
    <row r="131" spans="1:12" x14ac:dyDescent="0.2">
      <c r="A131" s="2" t="s">
        <v>990</v>
      </c>
      <c r="B131" s="34" t="s">
        <v>217</v>
      </c>
      <c r="C131" s="35">
        <v>22742</v>
      </c>
      <c r="D131" s="43" t="str">
        <f t="shared" si="47"/>
        <v>N/A</v>
      </c>
      <c r="E131" s="35">
        <v>24597</v>
      </c>
      <c r="F131" s="43" t="str">
        <f t="shared" si="48"/>
        <v>N/A</v>
      </c>
      <c r="G131" s="35">
        <v>23827</v>
      </c>
      <c r="H131" s="43" t="str">
        <f t="shared" si="49"/>
        <v>N/A</v>
      </c>
      <c r="I131" s="12">
        <v>8.157</v>
      </c>
      <c r="J131" s="12">
        <v>-3.13</v>
      </c>
      <c r="K131" s="44" t="s">
        <v>733</v>
      </c>
      <c r="L131" s="9" t="str">
        <f t="shared" si="44"/>
        <v>Yes</v>
      </c>
    </row>
    <row r="132" spans="1:12" x14ac:dyDescent="0.2">
      <c r="A132" s="2" t="s">
        <v>991</v>
      </c>
      <c r="B132" s="34" t="s">
        <v>217</v>
      </c>
      <c r="C132" s="35">
        <v>17056</v>
      </c>
      <c r="D132" s="43" t="str">
        <f t="shared" si="47"/>
        <v>N/A</v>
      </c>
      <c r="E132" s="35">
        <v>17953</v>
      </c>
      <c r="F132" s="43" t="str">
        <f t="shared" si="48"/>
        <v>N/A</v>
      </c>
      <c r="G132" s="35">
        <v>17697</v>
      </c>
      <c r="H132" s="43" t="str">
        <f t="shared" si="49"/>
        <v>N/A</v>
      </c>
      <c r="I132" s="12">
        <v>5.2590000000000003</v>
      </c>
      <c r="J132" s="12">
        <v>-1.43</v>
      </c>
      <c r="K132" s="44" t="s">
        <v>733</v>
      </c>
      <c r="L132" s="9" t="str">
        <f t="shared" si="44"/>
        <v>Yes</v>
      </c>
    </row>
    <row r="133" spans="1:12" x14ac:dyDescent="0.2">
      <c r="A133" s="2" t="s">
        <v>992</v>
      </c>
      <c r="B133" s="34" t="s">
        <v>217</v>
      </c>
      <c r="C133" s="35">
        <v>5728</v>
      </c>
      <c r="D133" s="43" t="str">
        <f t="shared" si="47"/>
        <v>N/A</v>
      </c>
      <c r="E133" s="35">
        <v>6212</v>
      </c>
      <c r="F133" s="43" t="str">
        <f t="shared" si="48"/>
        <v>N/A</v>
      </c>
      <c r="G133" s="35">
        <v>4230</v>
      </c>
      <c r="H133" s="43" t="str">
        <f t="shared" si="49"/>
        <v>N/A</v>
      </c>
      <c r="I133" s="12">
        <v>8.4499999999999993</v>
      </c>
      <c r="J133" s="12">
        <v>-31.9</v>
      </c>
      <c r="K133" s="44" t="s">
        <v>733</v>
      </c>
      <c r="L133" s="9" t="str">
        <f t="shared" si="44"/>
        <v>No</v>
      </c>
    </row>
    <row r="134" spans="1:12" x14ac:dyDescent="0.2">
      <c r="A134" s="2" t="s">
        <v>993</v>
      </c>
      <c r="B134" s="34" t="s">
        <v>217</v>
      </c>
      <c r="C134" s="35">
        <v>0</v>
      </c>
      <c r="D134" s="43" t="str">
        <f t="shared" si="47"/>
        <v>N/A</v>
      </c>
      <c r="E134" s="35">
        <v>0</v>
      </c>
      <c r="F134" s="43" t="str">
        <f t="shared" si="48"/>
        <v>N/A</v>
      </c>
      <c r="G134" s="35">
        <v>0</v>
      </c>
      <c r="H134" s="43" t="str">
        <f t="shared" si="49"/>
        <v>N/A</v>
      </c>
      <c r="I134" s="12" t="s">
        <v>1743</v>
      </c>
      <c r="J134" s="12" t="s">
        <v>1743</v>
      </c>
      <c r="K134" s="44" t="s">
        <v>733</v>
      </c>
      <c r="L134" s="9" t="str">
        <f t="shared" si="44"/>
        <v>N/A</v>
      </c>
    </row>
    <row r="135" spans="1:12" x14ac:dyDescent="0.2">
      <c r="A135" s="7" t="s">
        <v>104</v>
      </c>
      <c r="B135" s="34" t="s">
        <v>217</v>
      </c>
      <c r="C135" s="35">
        <v>505038</v>
      </c>
      <c r="D135" s="43" t="str">
        <f t="shared" si="47"/>
        <v>N/A</v>
      </c>
      <c r="E135" s="35">
        <v>542393</v>
      </c>
      <c r="F135" s="43" t="str">
        <f t="shared" si="48"/>
        <v>N/A</v>
      </c>
      <c r="G135" s="35">
        <v>579039</v>
      </c>
      <c r="H135" s="43" t="str">
        <f t="shared" si="49"/>
        <v>N/A</v>
      </c>
      <c r="I135" s="12">
        <v>7.3959999999999999</v>
      </c>
      <c r="J135" s="12">
        <v>6.7560000000000002</v>
      </c>
      <c r="K135" s="44" t="s">
        <v>733</v>
      </c>
      <c r="L135" s="9" t="str">
        <f t="shared" si="44"/>
        <v>Yes</v>
      </c>
    </row>
    <row r="136" spans="1:12" x14ac:dyDescent="0.2">
      <c r="A136" s="2" t="s">
        <v>994</v>
      </c>
      <c r="B136" s="34" t="s">
        <v>217</v>
      </c>
      <c r="C136" s="35">
        <v>142070</v>
      </c>
      <c r="D136" s="43" t="str">
        <f t="shared" si="47"/>
        <v>N/A</v>
      </c>
      <c r="E136" s="35">
        <v>231657</v>
      </c>
      <c r="F136" s="43" t="str">
        <f t="shared" si="48"/>
        <v>N/A</v>
      </c>
      <c r="G136" s="35">
        <v>286641</v>
      </c>
      <c r="H136" s="43" t="str">
        <f t="shared" si="49"/>
        <v>N/A</v>
      </c>
      <c r="I136" s="12">
        <v>63.06</v>
      </c>
      <c r="J136" s="12">
        <v>23.74</v>
      </c>
      <c r="K136" s="44" t="s">
        <v>733</v>
      </c>
      <c r="L136" s="9" t="str">
        <f t="shared" si="44"/>
        <v>No</v>
      </c>
    </row>
    <row r="137" spans="1:12" x14ac:dyDescent="0.2">
      <c r="A137" s="2" t="s">
        <v>995</v>
      </c>
      <c r="B137" s="34" t="s">
        <v>217</v>
      </c>
      <c r="C137" s="35">
        <v>0</v>
      </c>
      <c r="D137" s="43" t="str">
        <f t="shared" si="47"/>
        <v>N/A</v>
      </c>
      <c r="E137" s="35">
        <v>0</v>
      </c>
      <c r="F137" s="43" t="str">
        <f t="shared" si="48"/>
        <v>N/A</v>
      </c>
      <c r="G137" s="35">
        <v>0</v>
      </c>
      <c r="H137" s="43" t="str">
        <f t="shared" si="49"/>
        <v>N/A</v>
      </c>
      <c r="I137" s="12" t="s">
        <v>1743</v>
      </c>
      <c r="J137" s="12" t="s">
        <v>1743</v>
      </c>
      <c r="K137" s="44" t="s">
        <v>733</v>
      </c>
      <c r="L137" s="9" t="str">
        <f t="shared" si="44"/>
        <v>N/A</v>
      </c>
    </row>
    <row r="138" spans="1:12" x14ac:dyDescent="0.2">
      <c r="A138" s="2" t="s">
        <v>996</v>
      </c>
      <c r="B138" s="34" t="s">
        <v>217</v>
      </c>
      <c r="C138" s="35">
        <v>6741</v>
      </c>
      <c r="D138" s="43" t="str">
        <f t="shared" si="47"/>
        <v>N/A</v>
      </c>
      <c r="E138" s="35">
        <v>2024</v>
      </c>
      <c r="F138" s="43" t="str">
        <f t="shared" si="48"/>
        <v>N/A</v>
      </c>
      <c r="G138" s="35">
        <v>1901</v>
      </c>
      <c r="H138" s="43" t="str">
        <f t="shared" si="49"/>
        <v>N/A</v>
      </c>
      <c r="I138" s="12">
        <v>-70</v>
      </c>
      <c r="J138" s="12">
        <v>-6.08</v>
      </c>
      <c r="K138" s="44" t="s">
        <v>733</v>
      </c>
      <c r="L138" s="9" t="str">
        <f t="shared" si="44"/>
        <v>Yes</v>
      </c>
    </row>
    <row r="139" spans="1:12" x14ac:dyDescent="0.2">
      <c r="A139" s="2" t="s">
        <v>997</v>
      </c>
      <c r="B139" s="34" t="s">
        <v>217</v>
      </c>
      <c r="C139" s="35">
        <v>328793</v>
      </c>
      <c r="D139" s="43" t="str">
        <f t="shared" si="47"/>
        <v>N/A</v>
      </c>
      <c r="E139" s="35">
        <v>271667</v>
      </c>
      <c r="F139" s="43" t="str">
        <f t="shared" si="48"/>
        <v>N/A</v>
      </c>
      <c r="G139" s="35">
        <v>241024</v>
      </c>
      <c r="H139" s="43" t="str">
        <f t="shared" si="49"/>
        <v>N/A</v>
      </c>
      <c r="I139" s="12">
        <v>-17.399999999999999</v>
      </c>
      <c r="J139" s="12">
        <v>-11.3</v>
      </c>
      <c r="K139" s="44" t="s">
        <v>733</v>
      </c>
      <c r="L139" s="9" t="str">
        <f t="shared" si="44"/>
        <v>No</v>
      </c>
    </row>
    <row r="140" spans="1:12" x14ac:dyDescent="0.2">
      <c r="A140" s="2" t="s">
        <v>998</v>
      </c>
      <c r="B140" s="34" t="s">
        <v>217</v>
      </c>
      <c r="C140" s="35">
        <v>5728</v>
      </c>
      <c r="D140" s="43" t="str">
        <f t="shared" si="47"/>
        <v>N/A</v>
      </c>
      <c r="E140" s="35">
        <v>16576</v>
      </c>
      <c r="F140" s="43" t="str">
        <f t="shared" si="48"/>
        <v>N/A</v>
      </c>
      <c r="G140" s="35">
        <v>29888</v>
      </c>
      <c r="H140" s="43" t="str">
        <f t="shared" si="49"/>
        <v>N/A</v>
      </c>
      <c r="I140" s="12">
        <v>189.4</v>
      </c>
      <c r="J140" s="12">
        <v>80.31</v>
      </c>
      <c r="K140" s="44" t="s">
        <v>733</v>
      </c>
      <c r="L140" s="9" t="str">
        <f t="shared" si="44"/>
        <v>No</v>
      </c>
    </row>
    <row r="141" spans="1:12" x14ac:dyDescent="0.2">
      <c r="A141" s="2" t="s">
        <v>999</v>
      </c>
      <c r="B141" s="34" t="s">
        <v>217</v>
      </c>
      <c r="C141" s="35">
        <v>17920</v>
      </c>
      <c r="D141" s="43" t="str">
        <f t="shared" si="47"/>
        <v>N/A</v>
      </c>
      <c r="E141" s="35">
        <v>17894</v>
      </c>
      <c r="F141" s="43" t="str">
        <f t="shared" si="48"/>
        <v>N/A</v>
      </c>
      <c r="G141" s="35">
        <v>17813</v>
      </c>
      <c r="H141" s="43" t="str">
        <f t="shared" si="49"/>
        <v>N/A</v>
      </c>
      <c r="I141" s="12">
        <v>-0.14499999999999999</v>
      </c>
      <c r="J141" s="12">
        <v>-0.45300000000000001</v>
      </c>
      <c r="K141" s="44" t="s">
        <v>733</v>
      </c>
      <c r="L141" s="9" t="str">
        <f t="shared" si="44"/>
        <v>Yes</v>
      </c>
    </row>
    <row r="142" spans="1:12" x14ac:dyDescent="0.2">
      <c r="A142" s="2" t="s">
        <v>1000</v>
      </c>
      <c r="B142" s="34" t="s">
        <v>217</v>
      </c>
      <c r="C142" s="35">
        <v>3786</v>
      </c>
      <c r="D142" s="43" t="str">
        <f t="shared" si="47"/>
        <v>N/A</v>
      </c>
      <c r="E142" s="35">
        <v>2575</v>
      </c>
      <c r="F142" s="43" t="str">
        <f t="shared" si="48"/>
        <v>N/A</v>
      </c>
      <c r="G142" s="35">
        <v>1772</v>
      </c>
      <c r="H142" s="43" t="str">
        <f t="shared" si="49"/>
        <v>N/A</v>
      </c>
      <c r="I142" s="12">
        <v>-32</v>
      </c>
      <c r="J142" s="12">
        <v>-31.2</v>
      </c>
      <c r="K142" s="44" t="s">
        <v>733</v>
      </c>
      <c r="L142" s="9" t="str">
        <f t="shared" si="44"/>
        <v>No</v>
      </c>
    </row>
    <row r="143" spans="1:12" x14ac:dyDescent="0.2">
      <c r="A143" s="7" t="s">
        <v>105</v>
      </c>
      <c r="B143" s="34" t="s">
        <v>217</v>
      </c>
      <c r="C143" s="35">
        <v>189008</v>
      </c>
      <c r="D143" s="43" t="str">
        <f t="shared" si="47"/>
        <v>N/A</v>
      </c>
      <c r="E143" s="35">
        <v>236273</v>
      </c>
      <c r="F143" s="43" t="str">
        <f t="shared" si="48"/>
        <v>N/A</v>
      </c>
      <c r="G143" s="35">
        <v>284779</v>
      </c>
      <c r="H143" s="43" t="str">
        <f t="shared" si="49"/>
        <v>N/A</v>
      </c>
      <c r="I143" s="12">
        <v>25.01</v>
      </c>
      <c r="J143" s="12">
        <v>20.53</v>
      </c>
      <c r="K143" s="44" t="s">
        <v>733</v>
      </c>
      <c r="L143" s="9" t="str">
        <f t="shared" si="44"/>
        <v>No</v>
      </c>
    </row>
    <row r="144" spans="1:12" x14ac:dyDescent="0.2">
      <c r="A144" s="2" t="s">
        <v>1001</v>
      </c>
      <c r="B144" s="34" t="s">
        <v>217</v>
      </c>
      <c r="C144" s="35">
        <v>76940</v>
      </c>
      <c r="D144" s="43" t="str">
        <f t="shared" si="47"/>
        <v>N/A</v>
      </c>
      <c r="E144" s="35">
        <v>124802</v>
      </c>
      <c r="F144" s="43" t="str">
        <f t="shared" si="48"/>
        <v>N/A</v>
      </c>
      <c r="G144" s="35">
        <v>152897</v>
      </c>
      <c r="H144" s="43" t="str">
        <f t="shared" si="49"/>
        <v>N/A</v>
      </c>
      <c r="I144" s="12">
        <v>62.21</v>
      </c>
      <c r="J144" s="12">
        <v>22.51</v>
      </c>
      <c r="K144" s="44" t="s">
        <v>733</v>
      </c>
      <c r="L144" s="9" t="str">
        <f t="shared" si="44"/>
        <v>No</v>
      </c>
    </row>
    <row r="145" spans="1:12" x14ac:dyDescent="0.2">
      <c r="A145" s="2" t="s">
        <v>1002</v>
      </c>
      <c r="B145" s="34" t="s">
        <v>217</v>
      </c>
      <c r="C145" s="35">
        <v>0</v>
      </c>
      <c r="D145" s="43" t="str">
        <f t="shared" si="47"/>
        <v>N/A</v>
      </c>
      <c r="E145" s="35">
        <v>0</v>
      </c>
      <c r="F145" s="43" t="str">
        <f t="shared" si="48"/>
        <v>N/A</v>
      </c>
      <c r="G145" s="35">
        <v>0</v>
      </c>
      <c r="H145" s="43" t="str">
        <f t="shared" si="49"/>
        <v>N/A</v>
      </c>
      <c r="I145" s="12" t="s">
        <v>1743</v>
      </c>
      <c r="J145" s="12" t="s">
        <v>1743</v>
      </c>
      <c r="K145" s="44" t="s">
        <v>733</v>
      </c>
      <c r="L145" s="9" t="str">
        <f t="shared" si="44"/>
        <v>N/A</v>
      </c>
    </row>
    <row r="146" spans="1:12" x14ac:dyDescent="0.2">
      <c r="A146" s="2" t="s">
        <v>1003</v>
      </c>
      <c r="B146" s="34" t="s">
        <v>217</v>
      </c>
      <c r="C146" s="35">
        <v>8385</v>
      </c>
      <c r="D146" s="43" t="str">
        <f t="shared" si="47"/>
        <v>N/A</v>
      </c>
      <c r="E146" s="35">
        <v>4280</v>
      </c>
      <c r="F146" s="43" t="str">
        <f t="shared" si="48"/>
        <v>N/A</v>
      </c>
      <c r="G146" s="35">
        <v>3428</v>
      </c>
      <c r="H146" s="43" t="str">
        <f t="shared" si="49"/>
        <v>N/A</v>
      </c>
      <c r="I146" s="12">
        <v>-49</v>
      </c>
      <c r="J146" s="12">
        <v>-19.899999999999999</v>
      </c>
      <c r="K146" s="44" t="s">
        <v>733</v>
      </c>
      <c r="L146" s="9" t="str">
        <f t="shared" si="44"/>
        <v>No</v>
      </c>
    </row>
    <row r="147" spans="1:12" x14ac:dyDescent="0.2">
      <c r="A147" s="2" t="s">
        <v>1004</v>
      </c>
      <c r="B147" s="34" t="s">
        <v>217</v>
      </c>
      <c r="C147" s="35">
        <v>13191</v>
      </c>
      <c r="D147" s="43" t="str">
        <f t="shared" si="47"/>
        <v>N/A</v>
      </c>
      <c r="E147" s="35">
        <v>12122</v>
      </c>
      <c r="F147" s="43" t="str">
        <f t="shared" si="48"/>
        <v>N/A</v>
      </c>
      <c r="G147" s="35">
        <v>12088</v>
      </c>
      <c r="H147" s="43" t="str">
        <f t="shared" si="49"/>
        <v>N/A</v>
      </c>
      <c r="I147" s="12">
        <v>-8.1</v>
      </c>
      <c r="J147" s="12">
        <v>-0.28000000000000003</v>
      </c>
      <c r="K147" s="44" t="s">
        <v>733</v>
      </c>
      <c r="L147" s="9" t="str">
        <f t="shared" si="44"/>
        <v>Yes</v>
      </c>
    </row>
    <row r="148" spans="1:12" x14ac:dyDescent="0.2">
      <c r="A148" s="2" t="s">
        <v>1005</v>
      </c>
      <c r="B148" s="34" t="s">
        <v>217</v>
      </c>
      <c r="C148" s="35">
        <v>12752</v>
      </c>
      <c r="D148" s="43" t="str">
        <f t="shared" si="47"/>
        <v>N/A</v>
      </c>
      <c r="E148" s="35">
        <v>22205</v>
      </c>
      <c r="F148" s="43" t="str">
        <f t="shared" si="48"/>
        <v>N/A</v>
      </c>
      <c r="G148" s="35">
        <v>34259</v>
      </c>
      <c r="H148" s="43" t="str">
        <f t="shared" si="49"/>
        <v>N/A</v>
      </c>
      <c r="I148" s="12">
        <v>74.13</v>
      </c>
      <c r="J148" s="12">
        <v>54.29</v>
      </c>
      <c r="K148" s="44" t="s">
        <v>733</v>
      </c>
      <c r="L148" s="9" t="str">
        <f t="shared" si="44"/>
        <v>No</v>
      </c>
    </row>
    <row r="149" spans="1:12" x14ac:dyDescent="0.2">
      <c r="A149" s="2" t="s">
        <v>1006</v>
      </c>
      <c r="B149" s="34" t="s">
        <v>217</v>
      </c>
      <c r="C149" s="35">
        <v>77740</v>
      </c>
      <c r="D149" s="43" t="str">
        <f t="shared" si="47"/>
        <v>N/A</v>
      </c>
      <c r="E149" s="35">
        <v>72864</v>
      </c>
      <c r="F149" s="43" t="str">
        <f t="shared" si="48"/>
        <v>N/A</v>
      </c>
      <c r="G149" s="35">
        <v>82107</v>
      </c>
      <c r="H149" s="43" t="str">
        <f t="shared" si="49"/>
        <v>N/A</v>
      </c>
      <c r="I149" s="12">
        <v>-6.27</v>
      </c>
      <c r="J149" s="12">
        <v>12.69</v>
      </c>
      <c r="K149" s="44" t="s">
        <v>733</v>
      </c>
      <c r="L149" s="9" t="str">
        <f t="shared" si="44"/>
        <v>No</v>
      </c>
    </row>
    <row r="150" spans="1:12" ht="25.5" x14ac:dyDescent="0.2">
      <c r="A150" s="16" t="s">
        <v>1007</v>
      </c>
      <c r="B150" s="1" t="s">
        <v>217</v>
      </c>
      <c r="C150" s="1">
        <v>25473</v>
      </c>
      <c r="D150" s="11" t="str">
        <f t="shared" ref="D150:D155" si="50">IF($B150="N/A","N/A",IF(C150&gt;10,"No",IF(C150&lt;-10,"No","Yes")))</f>
        <v>N/A</v>
      </c>
      <c r="E150" s="1">
        <v>25380</v>
      </c>
      <c r="F150" s="11" t="str">
        <f t="shared" ref="F150:F155" si="51">IF($B150="N/A","N/A",IF(E150&gt;10,"No",IF(E150&lt;-10,"No","Yes")))</f>
        <v>N/A</v>
      </c>
      <c r="G150" s="1">
        <v>25153</v>
      </c>
      <c r="H150" s="11" t="str">
        <f t="shared" ref="H150:H155" si="52">IF($B150="N/A","N/A",IF(G150&gt;10,"No",IF(G150&lt;-10,"No","Yes")))</f>
        <v>N/A</v>
      </c>
      <c r="I150" s="56">
        <v>-0.36499999999999999</v>
      </c>
      <c r="J150" s="56">
        <v>-0.89400000000000002</v>
      </c>
      <c r="K150" s="44" t="s">
        <v>732</v>
      </c>
      <c r="L150" s="9" t="str">
        <f t="shared" ref="L150:L155" si="53">IF(J150="Div by 0", "N/A", IF(K150="N/A","N/A", IF(J150&gt;VALUE(MID(K150,1,2)), "No", IF(J150&lt;-1*VALUE(MID(K150,1,2)), "No", "Yes"))))</f>
        <v>Yes</v>
      </c>
    </row>
    <row r="151" spans="1:12" x14ac:dyDescent="0.2">
      <c r="A151" s="6" t="s">
        <v>330</v>
      </c>
      <c r="B151" s="47" t="s">
        <v>217</v>
      </c>
      <c r="C151" s="13">
        <v>2.8336770723</v>
      </c>
      <c r="D151" s="11" t="str">
        <f t="shared" si="50"/>
        <v>N/A</v>
      </c>
      <c r="E151" s="13">
        <v>2.5523570082</v>
      </c>
      <c r="F151" s="11" t="str">
        <f t="shared" si="51"/>
        <v>N/A</v>
      </c>
      <c r="G151" s="13">
        <v>2.3112002197999999</v>
      </c>
      <c r="H151" s="11" t="str">
        <f t="shared" si="52"/>
        <v>N/A</v>
      </c>
      <c r="I151" s="56">
        <v>-9.93</v>
      </c>
      <c r="J151" s="56">
        <v>-9.4499999999999993</v>
      </c>
      <c r="K151" s="44" t="s">
        <v>732</v>
      </c>
      <c r="L151" s="9" t="str">
        <f t="shared" si="53"/>
        <v>Yes</v>
      </c>
    </row>
    <row r="152" spans="1:12" x14ac:dyDescent="0.2">
      <c r="A152" s="2" t="s">
        <v>331</v>
      </c>
      <c r="B152" s="47" t="s">
        <v>217</v>
      </c>
      <c r="C152" s="13">
        <v>28.929077536000001</v>
      </c>
      <c r="D152" s="11" t="str">
        <f t="shared" si="50"/>
        <v>N/A</v>
      </c>
      <c r="E152" s="13">
        <v>27.813149582000001</v>
      </c>
      <c r="F152" s="11" t="str">
        <f t="shared" si="51"/>
        <v>N/A</v>
      </c>
      <c r="G152" s="13">
        <v>23.115245397999999</v>
      </c>
      <c r="H152" s="11" t="str">
        <f t="shared" si="52"/>
        <v>N/A</v>
      </c>
      <c r="I152" s="56">
        <v>-3.86</v>
      </c>
      <c r="J152" s="56">
        <v>-16.899999999999999</v>
      </c>
      <c r="K152" s="44" t="s">
        <v>732</v>
      </c>
      <c r="L152" s="9" t="str">
        <f t="shared" si="53"/>
        <v>Yes</v>
      </c>
    </row>
    <row r="153" spans="1:12" x14ac:dyDescent="0.2">
      <c r="A153" s="2" t="s">
        <v>332</v>
      </c>
      <c r="B153" s="47" t="s">
        <v>217</v>
      </c>
      <c r="C153" s="13">
        <v>4.3491099879000004</v>
      </c>
      <c r="D153" s="11" t="str">
        <f t="shared" si="50"/>
        <v>N/A</v>
      </c>
      <c r="E153" s="13">
        <v>4.1400408764999996</v>
      </c>
      <c r="F153" s="11" t="str">
        <f t="shared" si="51"/>
        <v>N/A</v>
      </c>
      <c r="G153" s="13">
        <v>3.6218218326999998</v>
      </c>
      <c r="H153" s="11" t="str">
        <f t="shared" si="52"/>
        <v>N/A</v>
      </c>
      <c r="I153" s="56">
        <v>-4.8099999999999996</v>
      </c>
      <c r="J153" s="56">
        <v>-12.5</v>
      </c>
      <c r="K153" s="44" t="s">
        <v>732</v>
      </c>
      <c r="L153" s="9" t="str">
        <f t="shared" si="53"/>
        <v>Yes</v>
      </c>
    </row>
    <row r="154" spans="1:12" x14ac:dyDescent="0.2">
      <c r="A154" s="2" t="s">
        <v>333</v>
      </c>
      <c r="B154" s="47" t="s">
        <v>217</v>
      </c>
      <c r="C154" s="13">
        <v>0.37937739339999998</v>
      </c>
      <c r="D154" s="11" t="str">
        <f t="shared" si="50"/>
        <v>N/A</v>
      </c>
      <c r="E154" s="13">
        <v>0.34882456080000002</v>
      </c>
      <c r="F154" s="11" t="str">
        <f t="shared" si="51"/>
        <v>N/A</v>
      </c>
      <c r="G154" s="13">
        <v>0.33400168209999997</v>
      </c>
      <c r="H154" s="11" t="str">
        <f t="shared" si="52"/>
        <v>N/A</v>
      </c>
      <c r="I154" s="56">
        <v>-8.0500000000000007</v>
      </c>
      <c r="J154" s="56">
        <v>-4.25</v>
      </c>
      <c r="K154" s="44" t="s">
        <v>732</v>
      </c>
      <c r="L154" s="9" t="str">
        <f t="shared" si="53"/>
        <v>Yes</v>
      </c>
    </row>
    <row r="155" spans="1:12" x14ac:dyDescent="0.2">
      <c r="A155" s="2" t="s">
        <v>334</v>
      </c>
      <c r="B155" s="47" t="s">
        <v>217</v>
      </c>
      <c r="C155" s="13">
        <v>4.0209938200000003E-2</v>
      </c>
      <c r="D155" s="11" t="str">
        <f t="shared" si="50"/>
        <v>N/A</v>
      </c>
      <c r="E155" s="13">
        <v>3.9784486600000002E-2</v>
      </c>
      <c r="F155" s="11" t="str">
        <f t="shared" si="51"/>
        <v>N/A</v>
      </c>
      <c r="G155" s="13">
        <v>2.2122417700000001E-2</v>
      </c>
      <c r="H155" s="11" t="str">
        <f t="shared" si="52"/>
        <v>N/A</v>
      </c>
      <c r="I155" s="56">
        <v>-1.06</v>
      </c>
      <c r="J155" s="56">
        <v>-44.4</v>
      </c>
      <c r="K155" s="44" t="s">
        <v>732</v>
      </c>
      <c r="L155" s="9" t="str">
        <f t="shared" si="53"/>
        <v>No</v>
      </c>
    </row>
    <row r="156" spans="1:12" x14ac:dyDescent="0.2">
      <c r="A156" s="16" t="s">
        <v>1008</v>
      </c>
      <c r="B156" s="34" t="s">
        <v>217</v>
      </c>
      <c r="C156" s="35">
        <v>37619</v>
      </c>
      <c r="D156" s="43" t="str">
        <f t="shared" ref="D156:D162" si="54">IF($B156="N/A","N/A",IF(C156&gt;10,"No",IF(C156&lt;-10,"No","Yes")))</f>
        <v>N/A</v>
      </c>
      <c r="E156" s="35">
        <v>40428</v>
      </c>
      <c r="F156" s="43" t="str">
        <f t="shared" ref="F156:F162" si="55">IF($B156="N/A","N/A",IF(E156&gt;10,"No",IF(E156&lt;-10,"No","Yes")))</f>
        <v>N/A</v>
      </c>
      <c r="G156" s="35">
        <v>43099</v>
      </c>
      <c r="H156" s="43" t="str">
        <f t="shared" ref="H156:H162" si="56">IF($B156="N/A","N/A",IF(G156&gt;10,"No",IF(G156&lt;-10,"No","Yes")))</f>
        <v>N/A</v>
      </c>
      <c r="I156" s="12">
        <v>7.4669999999999996</v>
      </c>
      <c r="J156" s="12">
        <v>6.6070000000000002</v>
      </c>
      <c r="K156" s="44" t="s">
        <v>732</v>
      </c>
      <c r="L156" s="9" t="str">
        <f t="shared" ref="L156:L163" si="57">IF(J156="Div by 0", "N/A", IF(K156="N/A","N/A", IF(J156&gt;VALUE(MID(K156,1,2)), "No", IF(J156&lt;-1*VALUE(MID(K156,1,2)), "No", "Yes"))))</f>
        <v>Yes</v>
      </c>
    </row>
    <row r="157" spans="1:12" x14ac:dyDescent="0.2">
      <c r="A157" s="6" t="s">
        <v>1009</v>
      </c>
      <c r="B157" s="34" t="s">
        <v>217</v>
      </c>
      <c r="C157" s="8">
        <v>4.1848269846999999</v>
      </c>
      <c r="D157" s="43" t="str">
        <f t="shared" si="54"/>
        <v>N/A</v>
      </c>
      <c r="E157" s="8">
        <v>4.0656693903000001</v>
      </c>
      <c r="F157" s="43" t="str">
        <f t="shared" si="55"/>
        <v>N/A</v>
      </c>
      <c r="G157" s="8">
        <v>3.9601804267</v>
      </c>
      <c r="H157" s="43" t="str">
        <f t="shared" si="56"/>
        <v>N/A</v>
      </c>
      <c r="I157" s="12">
        <v>-2.85</v>
      </c>
      <c r="J157" s="12">
        <v>-2.59</v>
      </c>
      <c r="K157" s="44" t="s">
        <v>732</v>
      </c>
      <c r="L157" s="9" t="str">
        <f t="shared" si="57"/>
        <v>Yes</v>
      </c>
    </row>
    <row r="158" spans="1:12" x14ac:dyDescent="0.2">
      <c r="A158" s="16" t="s">
        <v>1010</v>
      </c>
      <c r="B158" s="34" t="s">
        <v>217</v>
      </c>
      <c r="C158" s="8">
        <v>7.451582428</v>
      </c>
      <c r="D158" s="43" t="str">
        <f t="shared" si="54"/>
        <v>N/A</v>
      </c>
      <c r="E158" s="8">
        <v>7.6124850647000004</v>
      </c>
      <c r="F158" s="43" t="str">
        <f t="shared" si="55"/>
        <v>N/A</v>
      </c>
      <c r="G158" s="8">
        <v>11.450589655</v>
      </c>
      <c r="H158" s="43" t="str">
        <f t="shared" si="56"/>
        <v>N/A</v>
      </c>
      <c r="I158" s="12">
        <v>2.1589999999999998</v>
      </c>
      <c r="J158" s="12">
        <v>50.42</v>
      </c>
      <c r="K158" s="44" t="s">
        <v>732</v>
      </c>
      <c r="L158" s="9" t="str">
        <f t="shared" si="57"/>
        <v>No</v>
      </c>
    </row>
    <row r="159" spans="1:12" x14ac:dyDescent="0.2">
      <c r="A159" s="16" t="s">
        <v>1011</v>
      </c>
      <c r="B159" s="34" t="s">
        <v>217</v>
      </c>
      <c r="C159" s="8">
        <v>17.986347653999999</v>
      </c>
      <c r="D159" s="43" t="str">
        <f t="shared" si="54"/>
        <v>N/A</v>
      </c>
      <c r="E159" s="8">
        <v>17.972084961</v>
      </c>
      <c r="F159" s="43" t="str">
        <f t="shared" si="55"/>
        <v>N/A</v>
      </c>
      <c r="G159" s="8">
        <v>17.222478496000001</v>
      </c>
      <c r="H159" s="43" t="str">
        <f t="shared" si="56"/>
        <v>N/A</v>
      </c>
      <c r="I159" s="12">
        <v>-7.9000000000000001E-2</v>
      </c>
      <c r="J159" s="12">
        <v>-4.17</v>
      </c>
      <c r="K159" s="44" t="s">
        <v>732</v>
      </c>
      <c r="L159" s="9" t="str">
        <f t="shared" si="57"/>
        <v>Yes</v>
      </c>
    </row>
    <row r="160" spans="1:12" x14ac:dyDescent="0.2">
      <c r="A160" s="16" t="s">
        <v>1012</v>
      </c>
      <c r="B160" s="34" t="s">
        <v>217</v>
      </c>
      <c r="C160" s="8">
        <v>1.2414907393000001</v>
      </c>
      <c r="D160" s="43" t="str">
        <f t="shared" si="54"/>
        <v>N/A</v>
      </c>
      <c r="E160" s="8">
        <v>1.2881803415999999</v>
      </c>
      <c r="F160" s="43" t="str">
        <f t="shared" si="55"/>
        <v>N/A</v>
      </c>
      <c r="G160" s="8">
        <v>1.3225361331000001</v>
      </c>
      <c r="H160" s="43" t="str">
        <f t="shared" si="56"/>
        <v>N/A</v>
      </c>
      <c r="I160" s="12">
        <v>3.7610000000000001</v>
      </c>
      <c r="J160" s="12">
        <v>2.6669999999999998</v>
      </c>
      <c r="K160" s="44" t="s">
        <v>732</v>
      </c>
      <c r="L160" s="9" t="str">
        <f t="shared" si="57"/>
        <v>Yes</v>
      </c>
    </row>
    <row r="161" spans="1:12" x14ac:dyDescent="0.2">
      <c r="A161" s="16" t="s">
        <v>1013</v>
      </c>
      <c r="B161" s="34" t="s">
        <v>217</v>
      </c>
      <c r="C161" s="8">
        <v>0.39204689749999999</v>
      </c>
      <c r="D161" s="43" t="str">
        <f t="shared" si="54"/>
        <v>N/A</v>
      </c>
      <c r="E161" s="8">
        <v>0.42450893670000001</v>
      </c>
      <c r="F161" s="43" t="str">
        <f t="shared" si="55"/>
        <v>N/A</v>
      </c>
      <c r="G161" s="8">
        <v>0.43086042159999999</v>
      </c>
      <c r="H161" s="43" t="str">
        <f t="shared" si="56"/>
        <v>N/A</v>
      </c>
      <c r="I161" s="12">
        <v>8.2799999999999994</v>
      </c>
      <c r="J161" s="12">
        <v>1.496</v>
      </c>
      <c r="K161" s="44" t="s">
        <v>732</v>
      </c>
      <c r="L161" s="9" t="str">
        <f t="shared" si="57"/>
        <v>Yes</v>
      </c>
    </row>
    <row r="162" spans="1:12" x14ac:dyDescent="0.2">
      <c r="A162" s="2" t="s">
        <v>1014</v>
      </c>
      <c r="B162" s="34" t="s">
        <v>217</v>
      </c>
      <c r="C162" s="35">
        <v>1450</v>
      </c>
      <c r="D162" s="43" t="str">
        <f t="shared" si="54"/>
        <v>N/A</v>
      </c>
      <c r="E162" s="35">
        <v>1390</v>
      </c>
      <c r="F162" s="43" t="str">
        <f t="shared" si="55"/>
        <v>N/A</v>
      </c>
      <c r="G162" s="35">
        <v>1529</v>
      </c>
      <c r="H162" s="43" t="str">
        <f t="shared" si="56"/>
        <v>N/A</v>
      </c>
      <c r="I162" s="12">
        <v>-4.1399999999999997</v>
      </c>
      <c r="J162" s="12">
        <v>10</v>
      </c>
      <c r="K162" s="44" t="s">
        <v>732</v>
      </c>
      <c r="L162" s="9" t="str">
        <f t="shared" si="57"/>
        <v>Yes</v>
      </c>
    </row>
    <row r="163" spans="1:12" ht="25.5" x14ac:dyDescent="0.2">
      <c r="A163" s="16" t="s">
        <v>1015</v>
      </c>
      <c r="B163" s="34" t="s">
        <v>217</v>
      </c>
      <c r="C163" s="35">
        <v>38325</v>
      </c>
      <c r="D163" s="43" t="str">
        <f>IF($B163="N/A","N/A",IF(C163&gt;10,"No",IF(C163&lt;-10,"No","Yes")))</f>
        <v>N/A</v>
      </c>
      <c r="E163" s="35">
        <v>41177</v>
      </c>
      <c r="F163" s="43" t="str">
        <f>IF($B163="N/A","N/A",IF(E163&gt;10,"No",IF(E163&lt;-10,"No","Yes")))</f>
        <v>N/A</v>
      </c>
      <c r="G163" s="35">
        <v>43909</v>
      </c>
      <c r="H163" s="43" t="str">
        <f>IF($B163="N/A","N/A",IF(G163&gt;10,"No",IF(G163&lt;-10,"No","Yes")))</f>
        <v>N/A</v>
      </c>
      <c r="I163" s="12">
        <v>7.4420000000000002</v>
      </c>
      <c r="J163" s="12">
        <v>6.6349999999999998</v>
      </c>
      <c r="K163" s="44" t="s">
        <v>732</v>
      </c>
      <c r="L163" s="9" t="str">
        <f t="shared" si="57"/>
        <v>Yes</v>
      </c>
    </row>
    <row r="164" spans="1:12" x14ac:dyDescent="0.2">
      <c r="A164" s="4" t="s">
        <v>1016</v>
      </c>
      <c r="B164" s="34" t="s">
        <v>217</v>
      </c>
      <c r="C164" s="35">
        <v>20216</v>
      </c>
      <c r="D164" s="43" t="str">
        <f t="shared" ref="D164:D238" si="58">IF($B164="N/A","N/A",IF(C164&gt;10,"No",IF(C164&lt;-10,"No","Yes")))</f>
        <v>N/A</v>
      </c>
      <c r="E164" s="35">
        <v>21290</v>
      </c>
      <c r="F164" s="43" t="str">
        <f t="shared" ref="F164:F238" si="59">IF($B164="N/A","N/A",IF(E164&gt;10,"No",IF(E164&lt;-10,"No","Yes")))</f>
        <v>N/A</v>
      </c>
      <c r="G164" s="35">
        <v>22167</v>
      </c>
      <c r="H164" s="43" t="str">
        <f t="shared" ref="H164:H227" si="60">IF($B164="N/A","N/A",IF(G164&gt;10,"No",IF(G164&lt;-10,"No","Yes")))</f>
        <v>N/A</v>
      </c>
      <c r="I164" s="12">
        <v>5.3129999999999997</v>
      </c>
      <c r="J164" s="12">
        <v>4.1189999999999998</v>
      </c>
      <c r="K164" s="44" t="s">
        <v>732</v>
      </c>
      <c r="L164" s="9" t="str">
        <f t="shared" ref="L164:L227" si="61">IF(J164="Div by 0", "N/A", IF(K164="N/A","N/A", IF(J164&gt;VALUE(MID(K164,1,2)), "No", IF(J164&lt;-1*VALUE(MID(K164,1,2)), "No", "Yes"))))</f>
        <v>Yes</v>
      </c>
    </row>
    <row r="165" spans="1:12" x14ac:dyDescent="0.2">
      <c r="A165" s="60" t="s">
        <v>71</v>
      </c>
      <c r="B165" s="34" t="s">
        <v>217</v>
      </c>
      <c r="C165" s="8">
        <v>2.2488758957999999</v>
      </c>
      <c r="D165" s="43" t="str">
        <f t="shared" si="58"/>
        <v>N/A</v>
      </c>
      <c r="E165" s="8">
        <v>2.1410433690000001</v>
      </c>
      <c r="F165" s="43" t="str">
        <f t="shared" si="59"/>
        <v>N/A</v>
      </c>
      <c r="G165" s="8">
        <v>2.0368296136000001</v>
      </c>
      <c r="H165" s="43" t="str">
        <f t="shared" si="60"/>
        <v>N/A</v>
      </c>
      <c r="I165" s="12">
        <v>-4.79</v>
      </c>
      <c r="J165" s="12">
        <v>-4.87</v>
      </c>
      <c r="K165" s="44" t="s">
        <v>732</v>
      </c>
      <c r="L165" s="9" t="str">
        <f t="shared" si="61"/>
        <v>Yes</v>
      </c>
    </row>
    <row r="166" spans="1:12" x14ac:dyDescent="0.2">
      <c r="A166" s="4" t="s">
        <v>111</v>
      </c>
      <c r="B166" s="34" t="s">
        <v>217</v>
      </c>
      <c r="C166" s="8">
        <v>4.7186044942000001</v>
      </c>
      <c r="D166" s="43" t="str">
        <f t="shared" si="58"/>
        <v>N/A</v>
      </c>
      <c r="E166" s="8">
        <v>5.1262746124999996</v>
      </c>
      <c r="F166" s="43" t="str">
        <f t="shared" si="59"/>
        <v>N/A</v>
      </c>
      <c r="G166" s="8">
        <v>8.4757197161000004</v>
      </c>
      <c r="H166" s="43" t="str">
        <f t="shared" si="60"/>
        <v>N/A</v>
      </c>
      <c r="I166" s="12">
        <v>8.64</v>
      </c>
      <c r="J166" s="12">
        <v>65.34</v>
      </c>
      <c r="K166" s="44" t="s">
        <v>732</v>
      </c>
      <c r="L166" s="9" t="str">
        <f t="shared" si="61"/>
        <v>No</v>
      </c>
    </row>
    <row r="167" spans="1:12" x14ac:dyDescent="0.2">
      <c r="A167" s="4" t="s">
        <v>112</v>
      </c>
      <c r="B167" s="34" t="s">
        <v>217</v>
      </c>
      <c r="C167" s="8">
        <v>11.905971871</v>
      </c>
      <c r="D167" s="43" t="str">
        <f t="shared" si="58"/>
        <v>N/A</v>
      </c>
      <c r="E167" s="8">
        <v>11.664683206999999</v>
      </c>
      <c r="F167" s="43" t="str">
        <f t="shared" si="59"/>
        <v>N/A</v>
      </c>
      <c r="G167" s="8">
        <v>10.503215478</v>
      </c>
      <c r="H167" s="43" t="str">
        <f t="shared" si="60"/>
        <v>N/A</v>
      </c>
      <c r="I167" s="12">
        <v>-2.0299999999999998</v>
      </c>
      <c r="J167" s="12">
        <v>-9.9600000000000009</v>
      </c>
      <c r="K167" s="44" t="s">
        <v>732</v>
      </c>
      <c r="L167" s="9" t="str">
        <f t="shared" si="61"/>
        <v>Yes</v>
      </c>
    </row>
    <row r="168" spans="1:12" x14ac:dyDescent="0.2">
      <c r="A168" s="4" t="s">
        <v>113</v>
      </c>
      <c r="B168" s="34" t="s">
        <v>217</v>
      </c>
      <c r="C168" s="8">
        <v>1.2276304E-2</v>
      </c>
      <c r="D168" s="43" t="str">
        <f t="shared" si="58"/>
        <v>N/A</v>
      </c>
      <c r="E168" s="8">
        <v>1.6593134499999999E-2</v>
      </c>
      <c r="F168" s="43" t="str">
        <f t="shared" si="59"/>
        <v>N/A</v>
      </c>
      <c r="G168" s="8">
        <v>1.77880937E-2</v>
      </c>
      <c r="H168" s="43" t="str">
        <f t="shared" si="60"/>
        <v>N/A</v>
      </c>
      <c r="I168" s="12">
        <v>35.159999999999997</v>
      </c>
      <c r="J168" s="12">
        <v>7.202</v>
      </c>
      <c r="K168" s="44" t="s">
        <v>732</v>
      </c>
      <c r="L168" s="9" t="str">
        <f t="shared" si="61"/>
        <v>Yes</v>
      </c>
    </row>
    <row r="169" spans="1:12" x14ac:dyDescent="0.2">
      <c r="A169" s="4" t="s">
        <v>114</v>
      </c>
      <c r="B169" s="34" t="s">
        <v>217</v>
      </c>
      <c r="C169" s="8">
        <v>1.05815627E-2</v>
      </c>
      <c r="D169" s="43" t="str">
        <f t="shared" si="58"/>
        <v>N/A</v>
      </c>
      <c r="E169" s="8">
        <v>1.39668942E-2</v>
      </c>
      <c r="F169" s="43" t="str">
        <f t="shared" si="59"/>
        <v>N/A</v>
      </c>
      <c r="G169" s="8">
        <v>1.6855175399999998E-2</v>
      </c>
      <c r="H169" s="43" t="str">
        <f t="shared" si="60"/>
        <v>N/A</v>
      </c>
      <c r="I169" s="12">
        <v>31.99</v>
      </c>
      <c r="J169" s="12">
        <v>20.68</v>
      </c>
      <c r="K169" s="44" t="s">
        <v>732</v>
      </c>
      <c r="L169" s="9" t="str">
        <f t="shared" si="61"/>
        <v>Yes</v>
      </c>
    </row>
    <row r="170" spans="1:12" x14ac:dyDescent="0.2">
      <c r="A170" s="4" t="s">
        <v>428</v>
      </c>
      <c r="B170" s="34" t="s">
        <v>217</v>
      </c>
      <c r="C170" s="35">
        <v>2630</v>
      </c>
      <c r="D170" s="43" t="str">
        <f>IF($B170="N/A","N/A",IF(C170&gt;10,"No",IF(C170&lt;-10,"No","Yes")))</f>
        <v>N/A</v>
      </c>
      <c r="E170" s="35">
        <v>2937</v>
      </c>
      <c r="F170" s="43" t="str">
        <f>IF($B170="N/A","N/A",IF(E170&gt;10,"No",IF(E170&lt;-10,"No","Yes")))</f>
        <v>N/A</v>
      </c>
      <c r="G170" s="35">
        <v>6104</v>
      </c>
      <c r="H170" s="43" t="str">
        <f>IF($B170="N/A","N/A",IF(G170&gt;10,"No",IF(G170&lt;-10,"No","Yes")))</f>
        <v>N/A</v>
      </c>
      <c r="I170" s="12">
        <v>11.67</v>
      </c>
      <c r="J170" s="12">
        <v>107.8</v>
      </c>
      <c r="K170" s="44" t="s">
        <v>732</v>
      </c>
      <c r="L170" s="9" t="str">
        <f t="shared" si="61"/>
        <v>No</v>
      </c>
    </row>
    <row r="171" spans="1:12" x14ac:dyDescent="0.2">
      <c r="A171" s="4" t="s">
        <v>429</v>
      </c>
      <c r="B171" s="34" t="s">
        <v>217</v>
      </c>
      <c r="C171" s="35">
        <v>167</v>
      </c>
      <c r="D171" s="43" t="str">
        <f>IF($B171="N/A","N/A",IF(C171&gt;10,"No",IF(C171&lt;-10,"No","Yes")))</f>
        <v>N/A</v>
      </c>
      <c r="E171" s="35">
        <v>195</v>
      </c>
      <c r="F171" s="43" t="str">
        <f>IF($B171="N/A","N/A",IF(E171&gt;10,"No",IF(E171&lt;-10,"No","Yes")))</f>
        <v>N/A</v>
      </c>
      <c r="G171" s="35">
        <v>429</v>
      </c>
      <c r="H171" s="43" t="str">
        <f>IF($B171="N/A","N/A",IF(G171&gt;10,"No",IF(G171&lt;-10,"No","Yes")))</f>
        <v>N/A</v>
      </c>
      <c r="I171" s="12">
        <v>16.77</v>
      </c>
      <c r="J171" s="12">
        <v>120</v>
      </c>
      <c r="K171" s="44" t="s">
        <v>732</v>
      </c>
      <c r="L171" s="9" t="str">
        <f t="shared" si="61"/>
        <v>No</v>
      </c>
    </row>
    <row r="172" spans="1:12" x14ac:dyDescent="0.2">
      <c r="A172" s="4" t="s">
        <v>430</v>
      </c>
      <c r="B172" s="34" t="s">
        <v>217</v>
      </c>
      <c r="C172" s="35">
        <v>10246</v>
      </c>
      <c r="D172" s="43" t="str">
        <f>IF($B172="N/A","N/A",IF(C172&gt;10,"No",IF(C172&lt;-10,"No","Yes")))</f>
        <v>N/A</v>
      </c>
      <c r="E172" s="35">
        <v>10655</v>
      </c>
      <c r="F172" s="43" t="str">
        <f>IF($B172="N/A","N/A",IF(E172&gt;10,"No",IF(E172&lt;-10,"No","Yes")))</f>
        <v>N/A</v>
      </c>
      <c r="G172" s="35">
        <v>8031</v>
      </c>
      <c r="H172" s="43" t="str">
        <f>IF($B172="N/A","N/A",IF(G172&gt;10,"No",IF(G172&lt;-10,"No","Yes")))</f>
        <v>N/A</v>
      </c>
      <c r="I172" s="12">
        <v>3.992</v>
      </c>
      <c r="J172" s="12">
        <v>-24.6</v>
      </c>
      <c r="K172" s="44" t="s">
        <v>732</v>
      </c>
      <c r="L172" s="9" t="str">
        <f t="shared" si="61"/>
        <v>Yes</v>
      </c>
    </row>
    <row r="173" spans="1:12" x14ac:dyDescent="0.2">
      <c r="A173" s="4" t="s">
        <v>431</v>
      </c>
      <c r="B173" s="34" t="s">
        <v>217</v>
      </c>
      <c r="C173" s="35">
        <v>7091</v>
      </c>
      <c r="D173" s="43" t="str">
        <f>IF($B173="N/A","N/A",IF(C173&gt;10,"No",IF(C173&lt;-10,"No","Yes")))</f>
        <v>N/A</v>
      </c>
      <c r="E173" s="35">
        <v>7380</v>
      </c>
      <c r="F173" s="43" t="str">
        <f>IF($B173="N/A","N/A",IF(E173&gt;10,"No",IF(E173&lt;-10,"No","Yes")))</f>
        <v>N/A</v>
      </c>
      <c r="G173" s="35">
        <v>7452</v>
      </c>
      <c r="H173" s="43" t="str">
        <f>IF($B173="N/A","N/A",IF(G173&gt;10,"No",IF(G173&lt;-10,"No","Yes")))</f>
        <v>N/A</v>
      </c>
      <c r="I173" s="12">
        <v>4.0759999999999996</v>
      </c>
      <c r="J173" s="12">
        <v>0.97560000000000002</v>
      </c>
      <c r="K173" s="44" t="s">
        <v>732</v>
      </c>
      <c r="L173" s="9" t="str">
        <f t="shared" si="61"/>
        <v>Yes</v>
      </c>
    </row>
    <row r="174" spans="1:12" x14ac:dyDescent="0.2">
      <c r="A174" s="4" t="s">
        <v>432</v>
      </c>
      <c r="B174" s="34" t="s">
        <v>217</v>
      </c>
      <c r="C174" s="35">
        <v>82</v>
      </c>
      <c r="D174" s="43" t="str">
        <f>IF($B174="N/A","N/A",IF(C174&gt;10,"No",IF(C174&lt;-10,"No","Yes")))</f>
        <v>N/A</v>
      </c>
      <c r="E174" s="35">
        <v>123</v>
      </c>
      <c r="F174" s="43" t="str">
        <f>IF($B174="N/A","N/A",IF(E174&gt;10,"No",IF(E174&lt;-10,"No","Yes")))</f>
        <v>N/A</v>
      </c>
      <c r="G174" s="35">
        <v>151</v>
      </c>
      <c r="H174" s="43" t="str">
        <f>IF($B174="N/A","N/A",IF(G174&gt;10,"No",IF(G174&lt;-10,"No","Yes")))</f>
        <v>N/A</v>
      </c>
      <c r="I174" s="12">
        <v>50</v>
      </c>
      <c r="J174" s="12">
        <v>22.76</v>
      </c>
      <c r="K174" s="44" t="s">
        <v>732</v>
      </c>
      <c r="L174" s="9" t="str">
        <f t="shared" si="61"/>
        <v>Yes</v>
      </c>
    </row>
    <row r="175" spans="1:12" x14ac:dyDescent="0.2">
      <c r="A175" s="6" t="s">
        <v>1017</v>
      </c>
      <c r="B175" s="34" t="s">
        <v>217</v>
      </c>
      <c r="C175" s="35">
        <v>6989</v>
      </c>
      <c r="D175" s="43" t="str">
        <f t="shared" si="58"/>
        <v>N/A</v>
      </c>
      <c r="E175" s="35">
        <v>7600</v>
      </c>
      <c r="F175" s="43" t="str">
        <f t="shared" si="59"/>
        <v>N/A</v>
      </c>
      <c r="G175" s="35">
        <v>7994</v>
      </c>
      <c r="H175" s="43" t="str">
        <f t="shared" si="60"/>
        <v>N/A</v>
      </c>
      <c r="I175" s="12">
        <v>8.7420000000000009</v>
      </c>
      <c r="J175" s="12">
        <v>5.1840000000000002</v>
      </c>
      <c r="K175" s="44" t="s">
        <v>732</v>
      </c>
      <c r="L175" s="9" t="str">
        <f t="shared" si="61"/>
        <v>Yes</v>
      </c>
    </row>
    <row r="176" spans="1:12" x14ac:dyDescent="0.2">
      <c r="A176" s="4" t="s">
        <v>1018</v>
      </c>
      <c r="B176" s="34" t="s">
        <v>217</v>
      </c>
      <c r="C176" s="35">
        <v>2527</v>
      </c>
      <c r="D176" s="43" t="str">
        <f>IF($B176="N/A","N/A",IF(C176&gt;10,"No",IF(C176&lt;-10,"No","Yes")))</f>
        <v>N/A</v>
      </c>
      <c r="E176" s="35">
        <v>2822</v>
      </c>
      <c r="F176" s="43" t="str">
        <f>IF($B176="N/A","N/A",IF(E176&gt;10,"No",IF(E176&lt;-10,"No","Yes")))</f>
        <v>N/A</v>
      </c>
      <c r="G176" s="35">
        <v>5489</v>
      </c>
      <c r="H176" s="43" t="str">
        <f>IF($B176="N/A","N/A",IF(G176&gt;10,"No",IF(G176&lt;-10,"No","Yes")))</f>
        <v>N/A</v>
      </c>
      <c r="I176" s="12">
        <v>11.67</v>
      </c>
      <c r="J176" s="12">
        <v>94.51</v>
      </c>
      <c r="K176" s="44" t="s">
        <v>732</v>
      </c>
      <c r="L176" s="9" t="str">
        <f t="shared" si="61"/>
        <v>No</v>
      </c>
    </row>
    <row r="177" spans="1:12" x14ac:dyDescent="0.2">
      <c r="A177" s="4" t="s">
        <v>1019</v>
      </c>
      <c r="B177" s="34" t="s">
        <v>217</v>
      </c>
      <c r="C177" s="35">
        <v>144</v>
      </c>
      <c r="D177" s="43" t="str">
        <f>IF($B177="N/A","N/A",IF(C177&gt;10,"No",IF(C177&lt;-10,"No","Yes")))</f>
        <v>N/A</v>
      </c>
      <c r="E177" s="35">
        <v>176</v>
      </c>
      <c r="F177" s="43" t="str">
        <f>IF($B177="N/A","N/A",IF(E177&gt;10,"No",IF(E177&lt;-10,"No","Yes")))</f>
        <v>N/A</v>
      </c>
      <c r="G177" s="35">
        <v>366</v>
      </c>
      <c r="H177" s="43" t="str">
        <f>IF($B177="N/A","N/A",IF(G177&gt;10,"No",IF(G177&lt;-10,"No","Yes")))</f>
        <v>N/A</v>
      </c>
      <c r="I177" s="12">
        <v>22.22</v>
      </c>
      <c r="J177" s="12">
        <v>108</v>
      </c>
      <c r="K177" s="44" t="s">
        <v>732</v>
      </c>
      <c r="L177" s="9" t="str">
        <f t="shared" si="61"/>
        <v>No</v>
      </c>
    </row>
    <row r="178" spans="1:12" ht="25.5" x14ac:dyDescent="0.2">
      <c r="A178" s="4" t="s">
        <v>1020</v>
      </c>
      <c r="B178" s="34" t="s">
        <v>217</v>
      </c>
      <c r="C178" s="35">
        <v>3233</v>
      </c>
      <c r="D178" s="43" t="str">
        <f>IF($B178="N/A","N/A",IF(C178&gt;10,"No",IF(C178&lt;-10,"No","Yes")))</f>
        <v>N/A</v>
      </c>
      <c r="E178" s="35">
        <v>3352</v>
      </c>
      <c r="F178" s="43" t="str">
        <f>IF($B178="N/A","N/A",IF(E178&gt;10,"No",IF(E178&lt;-10,"No","Yes")))</f>
        <v>N/A</v>
      </c>
      <c r="G178" s="35">
        <v>972</v>
      </c>
      <c r="H178" s="43" t="str">
        <f>IF($B178="N/A","N/A",IF(G178&gt;10,"No",IF(G178&lt;-10,"No","Yes")))</f>
        <v>N/A</v>
      </c>
      <c r="I178" s="12">
        <v>3.681</v>
      </c>
      <c r="J178" s="12">
        <v>-71</v>
      </c>
      <c r="K178" s="44" t="s">
        <v>732</v>
      </c>
      <c r="L178" s="9" t="str">
        <f t="shared" si="61"/>
        <v>No</v>
      </c>
    </row>
    <row r="179" spans="1:12" ht="25.5" x14ac:dyDescent="0.2">
      <c r="A179" s="4" t="s">
        <v>1021</v>
      </c>
      <c r="B179" s="34" t="s">
        <v>217</v>
      </c>
      <c r="C179" s="35">
        <v>1075</v>
      </c>
      <c r="D179" s="43" t="str">
        <f>IF($B179="N/A","N/A",IF(C179&gt;10,"No",IF(C179&lt;-10,"No","Yes")))</f>
        <v>N/A</v>
      </c>
      <c r="E179" s="35">
        <v>1233</v>
      </c>
      <c r="F179" s="43" t="str">
        <f>IF($B179="N/A","N/A",IF(E179&gt;10,"No",IF(E179&lt;-10,"No","Yes")))</f>
        <v>N/A</v>
      </c>
      <c r="G179" s="35">
        <v>1141</v>
      </c>
      <c r="H179" s="43" t="str">
        <f>IF($B179="N/A","N/A",IF(G179&gt;10,"No",IF(G179&lt;-10,"No","Yes")))</f>
        <v>N/A</v>
      </c>
      <c r="I179" s="12">
        <v>14.7</v>
      </c>
      <c r="J179" s="12">
        <v>-7.46</v>
      </c>
      <c r="K179" s="44" t="s">
        <v>732</v>
      </c>
      <c r="L179" s="9" t="str">
        <f t="shared" si="61"/>
        <v>Yes</v>
      </c>
    </row>
    <row r="180" spans="1:12" ht="25.5" x14ac:dyDescent="0.2">
      <c r="A180" s="4" t="s">
        <v>1022</v>
      </c>
      <c r="B180" s="34" t="s">
        <v>217</v>
      </c>
      <c r="C180" s="35">
        <v>11</v>
      </c>
      <c r="D180" s="43" t="str">
        <f>IF($B180="N/A","N/A",IF(C180&gt;10,"No",IF(C180&lt;-10,"No","Yes")))</f>
        <v>N/A</v>
      </c>
      <c r="E180" s="35">
        <v>17</v>
      </c>
      <c r="F180" s="43" t="str">
        <f>IF($B180="N/A","N/A",IF(E180&gt;10,"No",IF(E180&lt;-10,"No","Yes")))</f>
        <v>N/A</v>
      </c>
      <c r="G180" s="35">
        <v>26</v>
      </c>
      <c r="H180" s="43" t="str">
        <f>IF($B180="N/A","N/A",IF(G180&gt;10,"No",IF(G180&lt;-10,"No","Yes")))</f>
        <v>N/A</v>
      </c>
      <c r="I180" s="12">
        <v>70</v>
      </c>
      <c r="J180" s="12">
        <v>52.94</v>
      </c>
      <c r="K180" s="44" t="s">
        <v>732</v>
      </c>
      <c r="L180" s="9" t="str">
        <f t="shared" si="61"/>
        <v>No</v>
      </c>
    </row>
    <row r="181" spans="1:12" x14ac:dyDescent="0.2">
      <c r="A181" s="6" t="s">
        <v>1023</v>
      </c>
      <c r="B181" s="34" t="s">
        <v>217</v>
      </c>
      <c r="C181" s="35">
        <v>0</v>
      </c>
      <c r="D181" s="43" t="str">
        <f t="shared" si="58"/>
        <v>N/A</v>
      </c>
      <c r="E181" s="35">
        <v>0</v>
      </c>
      <c r="F181" s="43" t="str">
        <f t="shared" si="59"/>
        <v>N/A</v>
      </c>
      <c r="G181" s="35">
        <v>0</v>
      </c>
      <c r="H181" s="43" t="str">
        <f t="shared" si="60"/>
        <v>N/A</v>
      </c>
      <c r="I181" s="12" t="s">
        <v>1743</v>
      </c>
      <c r="J181" s="12" t="s">
        <v>1743</v>
      </c>
      <c r="K181" s="44" t="s">
        <v>732</v>
      </c>
      <c r="L181" s="9" t="str">
        <f t="shared" si="61"/>
        <v>N/A</v>
      </c>
    </row>
    <row r="182" spans="1:12" x14ac:dyDescent="0.2">
      <c r="A182" s="4" t="s">
        <v>1024</v>
      </c>
      <c r="B182" s="34" t="s">
        <v>217</v>
      </c>
      <c r="C182" s="35">
        <v>0</v>
      </c>
      <c r="D182" s="43" t="str">
        <f t="shared" si="58"/>
        <v>N/A</v>
      </c>
      <c r="E182" s="35">
        <v>0</v>
      </c>
      <c r="F182" s="43" t="str">
        <f t="shared" si="59"/>
        <v>N/A</v>
      </c>
      <c r="G182" s="35">
        <v>0</v>
      </c>
      <c r="H182" s="43" t="str">
        <f t="shared" si="60"/>
        <v>N/A</v>
      </c>
      <c r="I182" s="12" t="s">
        <v>1743</v>
      </c>
      <c r="J182" s="12" t="s">
        <v>1743</v>
      </c>
      <c r="K182" s="44" t="s">
        <v>732</v>
      </c>
      <c r="L182" s="9" t="str">
        <f t="shared" si="61"/>
        <v>N/A</v>
      </c>
    </row>
    <row r="183" spans="1:12" x14ac:dyDescent="0.2">
      <c r="A183" s="4" t="s">
        <v>1025</v>
      </c>
      <c r="B183" s="34" t="s">
        <v>217</v>
      </c>
      <c r="C183" s="35">
        <v>0</v>
      </c>
      <c r="D183" s="43" t="str">
        <f t="shared" si="58"/>
        <v>N/A</v>
      </c>
      <c r="E183" s="35">
        <v>0</v>
      </c>
      <c r="F183" s="43" t="str">
        <f t="shared" si="59"/>
        <v>N/A</v>
      </c>
      <c r="G183" s="35">
        <v>0</v>
      </c>
      <c r="H183" s="43" t="str">
        <f t="shared" si="60"/>
        <v>N/A</v>
      </c>
      <c r="I183" s="12" t="s">
        <v>1743</v>
      </c>
      <c r="J183" s="12" t="s">
        <v>1743</v>
      </c>
      <c r="K183" s="44" t="s">
        <v>732</v>
      </c>
      <c r="L183" s="9" t="str">
        <f t="shared" si="61"/>
        <v>N/A</v>
      </c>
    </row>
    <row r="184" spans="1:12" x14ac:dyDescent="0.2">
      <c r="A184" s="4" t="s">
        <v>1026</v>
      </c>
      <c r="B184" s="34" t="s">
        <v>217</v>
      </c>
      <c r="C184" s="35">
        <v>0</v>
      </c>
      <c r="D184" s="43" t="str">
        <f t="shared" si="58"/>
        <v>N/A</v>
      </c>
      <c r="E184" s="35">
        <v>0</v>
      </c>
      <c r="F184" s="43" t="str">
        <f t="shared" si="59"/>
        <v>N/A</v>
      </c>
      <c r="G184" s="35">
        <v>0</v>
      </c>
      <c r="H184" s="43" t="str">
        <f t="shared" si="60"/>
        <v>N/A</v>
      </c>
      <c r="I184" s="12" t="s">
        <v>1743</v>
      </c>
      <c r="J184" s="12" t="s">
        <v>1743</v>
      </c>
      <c r="K184" s="44" t="s">
        <v>732</v>
      </c>
      <c r="L184" s="9" t="str">
        <f t="shared" si="61"/>
        <v>N/A</v>
      </c>
    </row>
    <row r="185" spans="1:12" x14ac:dyDescent="0.2">
      <c r="A185" s="4" t="s">
        <v>1027</v>
      </c>
      <c r="B185" s="34" t="s">
        <v>217</v>
      </c>
      <c r="C185" s="35">
        <v>0</v>
      </c>
      <c r="D185" s="43" t="str">
        <f t="shared" si="58"/>
        <v>N/A</v>
      </c>
      <c r="E185" s="35">
        <v>0</v>
      </c>
      <c r="F185" s="43" t="str">
        <f t="shared" si="59"/>
        <v>N/A</v>
      </c>
      <c r="G185" s="35">
        <v>0</v>
      </c>
      <c r="H185" s="43" t="str">
        <f t="shared" si="60"/>
        <v>N/A</v>
      </c>
      <c r="I185" s="12" t="s">
        <v>1743</v>
      </c>
      <c r="J185" s="12" t="s">
        <v>1743</v>
      </c>
      <c r="K185" s="44" t="s">
        <v>732</v>
      </c>
      <c r="L185" s="9" t="str">
        <f t="shared" si="61"/>
        <v>N/A</v>
      </c>
    </row>
    <row r="186" spans="1:12" x14ac:dyDescent="0.2">
      <c r="A186" s="4" t="s">
        <v>1028</v>
      </c>
      <c r="B186" s="34" t="s">
        <v>217</v>
      </c>
      <c r="C186" s="35">
        <v>0</v>
      </c>
      <c r="D186" s="43" t="str">
        <f t="shared" si="58"/>
        <v>N/A</v>
      </c>
      <c r="E186" s="35">
        <v>0</v>
      </c>
      <c r="F186" s="43" t="str">
        <f t="shared" si="59"/>
        <v>N/A</v>
      </c>
      <c r="G186" s="35">
        <v>0</v>
      </c>
      <c r="H186" s="43" t="str">
        <f t="shared" si="60"/>
        <v>N/A</v>
      </c>
      <c r="I186" s="12" t="s">
        <v>1743</v>
      </c>
      <c r="J186" s="12" t="s">
        <v>1743</v>
      </c>
      <c r="K186" s="44" t="s">
        <v>732</v>
      </c>
      <c r="L186" s="9" t="str">
        <f t="shared" si="61"/>
        <v>N/A</v>
      </c>
    </row>
    <row r="187" spans="1:12" x14ac:dyDescent="0.2">
      <c r="A187" s="6" t="s">
        <v>1029</v>
      </c>
      <c r="B187" s="47" t="s">
        <v>217</v>
      </c>
      <c r="C187" s="1">
        <v>449</v>
      </c>
      <c r="D187" s="11" t="str">
        <f t="shared" si="58"/>
        <v>N/A</v>
      </c>
      <c r="E187" s="1">
        <v>448</v>
      </c>
      <c r="F187" s="11" t="str">
        <f t="shared" si="59"/>
        <v>N/A</v>
      </c>
      <c r="G187" s="1">
        <v>481</v>
      </c>
      <c r="H187" s="11" t="str">
        <f t="shared" si="60"/>
        <v>N/A</v>
      </c>
      <c r="I187" s="56">
        <v>-0.223</v>
      </c>
      <c r="J187" s="56">
        <v>7.3659999999999997</v>
      </c>
      <c r="K187" s="47" t="s">
        <v>732</v>
      </c>
      <c r="L187" s="11" t="str">
        <f t="shared" si="61"/>
        <v>Yes</v>
      </c>
    </row>
    <row r="188" spans="1:12" x14ac:dyDescent="0.2">
      <c r="A188" s="4" t="s">
        <v>1030</v>
      </c>
      <c r="B188" s="34" t="s">
        <v>217</v>
      </c>
      <c r="C188" s="35">
        <v>0</v>
      </c>
      <c r="D188" s="43" t="str">
        <f t="shared" si="58"/>
        <v>N/A</v>
      </c>
      <c r="E188" s="35">
        <v>0</v>
      </c>
      <c r="F188" s="43" t="str">
        <f t="shared" si="59"/>
        <v>N/A</v>
      </c>
      <c r="G188" s="35">
        <v>11</v>
      </c>
      <c r="H188" s="43" t="str">
        <f t="shared" si="60"/>
        <v>N/A</v>
      </c>
      <c r="I188" s="12" t="s">
        <v>1743</v>
      </c>
      <c r="J188" s="12" t="s">
        <v>1743</v>
      </c>
      <c r="K188" s="44" t="s">
        <v>732</v>
      </c>
      <c r="L188" s="9" t="str">
        <f t="shared" si="61"/>
        <v>N/A</v>
      </c>
    </row>
    <row r="189" spans="1:12" x14ac:dyDescent="0.2">
      <c r="A189" s="4" t="s">
        <v>1031</v>
      </c>
      <c r="B189" s="34" t="s">
        <v>217</v>
      </c>
      <c r="C189" s="35">
        <v>11</v>
      </c>
      <c r="D189" s="43" t="str">
        <f t="shared" si="58"/>
        <v>N/A</v>
      </c>
      <c r="E189" s="35">
        <v>0</v>
      </c>
      <c r="F189" s="43" t="str">
        <f t="shared" si="59"/>
        <v>N/A</v>
      </c>
      <c r="G189" s="35">
        <v>11</v>
      </c>
      <c r="H189" s="43" t="str">
        <f t="shared" si="60"/>
        <v>N/A</v>
      </c>
      <c r="I189" s="12">
        <v>-100</v>
      </c>
      <c r="J189" s="12" t="s">
        <v>1743</v>
      </c>
      <c r="K189" s="44" t="s">
        <v>732</v>
      </c>
      <c r="L189" s="9" t="str">
        <f t="shared" si="61"/>
        <v>N/A</v>
      </c>
    </row>
    <row r="190" spans="1:12" ht="25.5" x14ac:dyDescent="0.2">
      <c r="A190" s="4" t="s">
        <v>1032</v>
      </c>
      <c r="B190" s="34" t="s">
        <v>217</v>
      </c>
      <c r="C190" s="35">
        <v>280</v>
      </c>
      <c r="D190" s="43" t="str">
        <f t="shared" si="58"/>
        <v>N/A</v>
      </c>
      <c r="E190" s="35">
        <v>283</v>
      </c>
      <c r="F190" s="43" t="str">
        <f t="shared" si="59"/>
        <v>N/A</v>
      </c>
      <c r="G190" s="35">
        <v>293</v>
      </c>
      <c r="H190" s="43" t="str">
        <f t="shared" si="60"/>
        <v>N/A</v>
      </c>
      <c r="I190" s="12">
        <v>1.071</v>
      </c>
      <c r="J190" s="12">
        <v>3.5339999999999998</v>
      </c>
      <c r="K190" s="44" t="s">
        <v>732</v>
      </c>
      <c r="L190" s="9" t="str">
        <f t="shared" si="61"/>
        <v>Yes</v>
      </c>
    </row>
    <row r="191" spans="1:12" ht="25.5" x14ac:dyDescent="0.2">
      <c r="A191" s="4" t="s">
        <v>1033</v>
      </c>
      <c r="B191" s="34" t="s">
        <v>217</v>
      </c>
      <c r="C191" s="35">
        <v>166</v>
      </c>
      <c r="D191" s="43" t="str">
        <f t="shared" si="58"/>
        <v>N/A</v>
      </c>
      <c r="E191" s="35">
        <v>164</v>
      </c>
      <c r="F191" s="43" t="str">
        <f t="shared" si="59"/>
        <v>N/A</v>
      </c>
      <c r="G191" s="35">
        <v>175</v>
      </c>
      <c r="H191" s="43" t="str">
        <f t="shared" si="60"/>
        <v>N/A</v>
      </c>
      <c r="I191" s="12">
        <v>-1.2</v>
      </c>
      <c r="J191" s="12">
        <v>6.7069999999999999</v>
      </c>
      <c r="K191" s="44" t="s">
        <v>732</v>
      </c>
      <c r="L191" s="9" t="str">
        <f t="shared" si="61"/>
        <v>Yes</v>
      </c>
    </row>
    <row r="192" spans="1:12" ht="25.5" x14ac:dyDescent="0.2">
      <c r="A192" s="4" t="s">
        <v>1034</v>
      </c>
      <c r="B192" s="34" t="s">
        <v>217</v>
      </c>
      <c r="C192" s="35">
        <v>11</v>
      </c>
      <c r="D192" s="43" t="str">
        <f t="shared" si="58"/>
        <v>N/A</v>
      </c>
      <c r="E192" s="35">
        <v>11</v>
      </c>
      <c r="F192" s="43" t="str">
        <f t="shared" si="59"/>
        <v>N/A</v>
      </c>
      <c r="G192" s="35">
        <v>11</v>
      </c>
      <c r="H192" s="43" t="str">
        <f t="shared" si="60"/>
        <v>N/A</v>
      </c>
      <c r="I192" s="12">
        <v>-50</v>
      </c>
      <c r="J192" s="12">
        <v>100</v>
      </c>
      <c r="K192" s="44" t="s">
        <v>732</v>
      </c>
      <c r="L192" s="9" t="str">
        <f t="shared" si="61"/>
        <v>No</v>
      </c>
    </row>
    <row r="193" spans="1:12" x14ac:dyDescent="0.2">
      <c r="A193" s="6" t="s">
        <v>1035</v>
      </c>
      <c r="B193" s="47" t="s">
        <v>217</v>
      </c>
      <c r="C193" s="1">
        <v>33</v>
      </c>
      <c r="D193" s="11" t="str">
        <f t="shared" si="58"/>
        <v>N/A</v>
      </c>
      <c r="E193" s="1">
        <v>34</v>
      </c>
      <c r="F193" s="11" t="str">
        <f t="shared" si="59"/>
        <v>N/A</v>
      </c>
      <c r="G193" s="1">
        <v>39</v>
      </c>
      <c r="H193" s="11" t="str">
        <f t="shared" si="60"/>
        <v>N/A</v>
      </c>
      <c r="I193" s="56">
        <v>3.03</v>
      </c>
      <c r="J193" s="56">
        <v>14.71</v>
      </c>
      <c r="K193" s="47" t="s">
        <v>732</v>
      </c>
      <c r="L193" s="11" t="str">
        <f t="shared" si="61"/>
        <v>Yes</v>
      </c>
    </row>
    <row r="194" spans="1:12" ht="25.5" x14ac:dyDescent="0.2">
      <c r="A194" s="4" t="s">
        <v>1036</v>
      </c>
      <c r="B194" s="34" t="s">
        <v>217</v>
      </c>
      <c r="C194" s="35">
        <v>0</v>
      </c>
      <c r="D194" s="43" t="str">
        <f t="shared" si="58"/>
        <v>N/A</v>
      </c>
      <c r="E194" s="35">
        <v>0</v>
      </c>
      <c r="F194" s="43" t="str">
        <f t="shared" si="59"/>
        <v>N/A</v>
      </c>
      <c r="G194" s="35">
        <v>0</v>
      </c>
      <c r="H194" s="43" t="str">
        <f t="shared" si="60"/>
        <v>N/A</v>
      </c>
      <c r="I194" s="12" t="s">
        <v>1743</v>
      </c>
      <c r="J194" s="12" t="s">
        <v>1743</v>
      </c>
      <c r="K194" s="44" t="s">
        <v>732</v>
      </c>
      <c r="L194" s="9" t="str">
        <f t="shared" si="61"/>
        <v>N/A</v>
      </c>
    </row>
    <row r="195" spans="1:12" ht="25.5" x14ac:dyDescent="0.2">
      <c r="A195" s="4" t="s">
        <v>1037</v>
      </c>
      <c r="B195" s="34" t="s">
        <v>217</v>
      </c>
      <c r="C195" s="35">
        <v>0</v>
      </c>
      <c r="D195" s="43" t="str">
        <f t="shared" si="58"/>
        <v>N/A</v>
      </c>
      <c r="E195" s="35">
        <v>0</v>
      </c>
      <c r="F195" s="43" t="str">
        <f t="shared" si="59"/>
        <v>N/A</v>
      </c>
      <c r="G195" s="35">
        <v>0</v>
      </c>
      <c r="H195" s="43" t="str">
        <f t="shared" si="60"/>
        <v>N/A</v>
      </c>
      <c r="I195" s="12" t="s">
        <v>1743</v>
      </c>
      <c r="J195" s="12" t="s">
        <v>1743</v>
      </c>
      <c r="K195" s="44" t="s">
        <v>732</v>
      </c>
      <c r="L195" s="9" t="str">
        <f t="shared" si="61"/>
        <v>N/A</v>
      </c>
    </row>
    <row r="196" spans="1:12" ht="25.5" x14ac:dyDescent="0.2">
      <c r="A196" s="4" t="s">
        <v>1038</v>
      </c>
      <c r="B196" s="34" t="s">
        <v>217</v>
      </c>
      <c r="C196" s="35">
        <v>19</v>
      </c>
      <c r="D196" s="43" t="str">
        <f t="shared" si="58"/>
        <v>N/A</v>
      </c>
      <c r="E196" s="35">
        <v>26</v>
      </c>
      <c r="F196" s="43" t="str">
        <f t="shared" si="59"/>
        <v>N/A</v>
      </c>
      <c r="G196" s="35">
        <v>27</v>
      </c>
      <c r="H196" s="43" t="str">
        <f t="shared" si="60"/>
        <v>N/A</v>
      </c>
      <c r="I196" s="12">
        <v>36.840000000000003</v>
      </c>
      <c r="J196" s="12">
        <v>3.8460000000000001</v>
      </c>
      <c r="K196" s="44" t="s">
        <v>732</v>
      </c>
      <c r="L196" s="9" t="str">
        <f t="shared" si="61"/>
        <v>Yes</v>
      </c>
    </row>
    <row r="197" spans="1:12" ht="25.5" x14ac:dyDescent="0.2">
      <c r="A197" s="4" t="s">
        <v>1039</v>
      </c>
      <c r="B197" s="34" t="s">
        <v>217</v>
      </c>
      <c r="C197" s="35">
        <v>14</v>
      </c>
      <c r="D197" s="43" t="str">
        <f t="shared" si="58"/>
        <v>N/A</v>
      </c>
      <c r="E197" s="35">
        <v>11</v>
      </c>
      <c r="F197" s="43" t="str">
        <f t="shared" si="59"/>
        <v>N/A</v>
      </c>
      <c r="G197" s="35">
        <v>12</v>
      </c>
      <c r="H197" s="43" t="str">
        <f t="shared" si="60"/>
        <v>N/A</v>
      </c>
      <c r="I197" s="12">
        <v>-42.9</v>
      </c>
      <c r="J197" s="12">
        <v>50</v>
      </c>
      <c r="K197" s="44" t="s">
        <v>732</v>
      </c>
      <c r="L197" s="9" t="str">
        <f t="shared" si="61"/>
        <v>No</v>
      </c>
    </row>
    <row r="198" spans="1:12" ht="25.5" x14ac:dyDescent="0.2">
      <c r="A198" s="4" t="s">
        <v>1040</v>
      </c>
      <c r="B198" s="34" t="s">
        <v>217</v>
      </c>
      <c r="C198" s="35">
        <v>0</v>
      </c>
      <c r="D198" s="43" t="str">
        <f t="shared" si="58"/>
        <v>N/A</v>
      </c>
      <c r="E198" s="35">
        <v>0</v>
      </c>
      <c r="F198" s="43" t="str">
        <f t="shared" si="59"/>
        <v>N/A</v>
      </c>
      <c r="G198" s="35">
        <v>0</v>
      </c>
      <c r="H198" s="43" t="str">
        <f t="shared" si="60"/>
        <v>N/A</v>
      </c>
      <c r="I198" s="12" t="s">
        <v>1743</v>
      </c>
      <c r="J198" s="12" t="s">
        <v>1743</v>
      </c>
      <c r="K198" s="44" t="s">
        <v>732</v>
      </c>
      <c r="L198" s="9" t="str">
        <f t="shared" si="61"/>
        <v>N/A</v>
      </c>
    </row>
    <row r="199" spans="1:12" x14ac:dyDescent="0.2">
      <c r="A199" s="6" t="s">
        <v>1041</v>
      </c>
      <c r="B199" s="47" t="s">
        <v>217</v>
      </c>
      <c r="C199" s="1">
        <v>0</v>
      </c>
      <c r="D199" s="11" t="str">
        <f t="shared" si="58"/>
        <v>N/A</v>
      </c>
      <c r="E199" s="1">
        <v>0</v>
      </c>
      <c r="F199" s="11" t="str">
        <f t="shared" si="59"/>
        <v>N/A</v>
      </c>
      <c r="G199" s="1">
        <v>0</v>
      </c>
      <c r="H199" s="11" t="str">
        <f t="shared" si="60"/>
        <v>N/A</v>
      </c>
      <c r="I199" s="56" t="s">
        <v>1743</v>
      </c>
      <c r="J199" s="56" t="s">
        <v>1743</v>
      </c>
      <c r="K199" s="47" t="s">
        <v>732</v>
      </c>
      <c r="L199" s="11" t="str">
        <f t="shared" si="61"/>
        <v>N/A</v>
      </c>
    </row>
    <row r="200" spans="1:12" ht="25.5" x14ac:dyDescent="0.2">
      <c r="A200" s="4" t="s">
        <v>1042</v>
      </c>
      <c r="B200" s="34" t="s">
        <v>217</v>
      </c>
      <c r="C200" s="35">
        <v>0</v>
      </c>
      <c r="D200" s="43" t="str">
        <f t="shared" si="58"/>
        <v>N/A</v>
      </c>
      <c r="E200" s="35">
        <v>0</v>
      </c>
      <c r="F200" s="43" t="str">
        <f t="shared" si="59"/>
        <v>N/A</v>
      </c>
      <c r="G200" s="35">
        <v>0</v>
      </c>
      <c r="H200" s="43" t="str">
        <f t="shared" si="60"/>
        <v>N/A</v>
      </c>
      <c r="I200" s="12" t="s">
        <v>1743</v>
      </c>
      <c r="J200" s="12" t="s">
        <v>1743</v>
      </c>
      <c r="K200" s="44" t="s">
        <v>732</v>
      </c>
      <c r="L200" s="9" t="str">
        <f t="shared" si="61"/>
        <v>N/A</v>
      </c>
    </row>
    <row r="201" spans="1:12" ht="25.5" x14ac:dyDescent="0.2">
      <c r="A201" s="4" t="s">
        <v>1043</v>
      </c>
      <c r="B201" s="34" t="s">
        <v>217</v>
      </c>
      <c r="C201" s="35">
        <v>0</v>
      </c>
      <c r="D201" s="43" t="str">
        <f t="shared" si="58"/>
        <v>N/A</v>
      </c>
      <c r="E201" s="35">
        <v>0</v>
      </c>
      <c r="F201" s="43" t="str">
        <f t="shared" si="59"/>
        <v>N/A</v>
      </c>
      <c r="G201" s="35">
        <v>0</v>
      </c>
      <c r="H201" s="43" t="str">
        <f t="shared" si="60"/>
        <v>N/A</v>
      </c>
      <c r="I201" s="12" t="s">
        <v>1743</v>
      </c>
      <c r="J201" s="12" t="s">
        <v>1743</v>
      </c>
      <c r="K201" s="44" t="s">
        <v>732</v>
      </c>
      <c r="L201" s="9" t="str">
        <f t="shared" si="61"/>
        <v>N/A</v>
      </c>
    </row>
    <row r="202" spans="1:12" ht="25.5" x14ac:dyDescent="0.2">
      <c r="A202" s="4" t="s">
        <v>1044</v>
      </c>
      <c r="B202" s="34" t="s">
        <v>217</v>
      </c>
      <c r="C202" s="35">
        <v>0</v>
      </c>
      <c r="D202" s="43" t="str">
        <f t="shared" si="58"/>
        <v>N/A</v>
      </c>
      <c r="E202" s="35">
        <v>0</v>
      </c>
      <c r="F202" s="43" t="str">
        <f t="shared" si="59"/>
        <v>N/A</v>
      </c>
      <c r="G202" s="35">
        <v>0</v>
      </c>
      <c r="H202" s="43" t="str">
        <f t="shared" si="60"/>
        <v>N/A</v>
      </c>
      <c r="I202" s="12" t="s">
        <v>1743</v>
      </c>
      <c r="J202" s="12" t="s">
        <v>1743</v>
      </c>
      <c r="K202" s="44" t="s">
        <v>732</v>
      </c>
      <c r="L202" s="9" t="str">
        <f t="shared" si="61"/>
        <v>N/A</v>
      </c>
    </row>
    <row r="203" spans="1:12" ht="25.5" x14ac:dyDescent="0.2">
      <c r="A203" s="4" t="s">
        <v>1045</v>
      </c>
      <c r="B203" s="34" t="s">
        <v>217</v>
      </c>
      <c r="C203" s="35">
        <v>0</v>
      </c>
      <c r="D203" s="43" t="str">
        <f t="shared" si="58"/>
        <v>N/A</v>
      </c>
      <c r="E203" s="35">
        <v>0</v>
      </c>
      <c r="F203" s="43" t="str">
        <f t="shared" si="59"/>
        <v>N/A</v>
      </c>
      <c r="G203" s="35">
        <v>0</v>
      </c>
      <c r="H203" s="43" t="str">
        <f t="shared" si="60"/>
        <v>N/A</v>
      </c>
      <c r="I203" s="12" t="s">
        <v>1743</v>
      </c>
      <c r="J203" s="12" t="s">
        <v>1743</v>
      </c>
      <c r="K203" s="44" t="s">
        <v>732</v>
      </c>
      <c r="L203" s="9" t="str">
        <f t="shared" si="61"/>
        <v>N/A</v>
      </c>
    </row>
    <row r="204" spans="1:12" ht="25.5" x14ac:dyDescent="0.2">
      <c r="A204" s="4" t="s">
        <v>1046</v>
      </c>
      <c r="B204" s="34" t="s">
        <v>217</v>
      </c>
      <c r="C204" s="35">
        <v>0</v>
      </c>
      <c r="D204" s="43" t="str">
        <f t="shared" si="58"/>
        <v>N/A</v>
      </c>
      <c r="E204" s="35">
        <v>0</v>
      </c>
      <c r="F204" s="43" t="str">
        <f t="shared" si="59"/>
        <v>N/A</v>
      </c>
      <c r="G204" s="35">
        <v>0</v>
      </c>
      <c r="H204" s="43" t="str">
        <f t="shared" si="60"/>
        <v>N/A</v>
      </c>
      <c r="I204" s="12" t="s">
        <v>1743</v>
      </c>
      <c r="J204" s="12" t="s">
        <v>1743</v>
      </c>
      <c r="K204" s="44" t="s">
        <v>732</v>
      </c>
      <c r="L204" s="9" t="str">
        <f t="shared" si="61"/>
        <v>N/A</v>
      </c>
    </row>
    <row r="205" spans="1:12" x14ac:dyDescent="0.2">
      <c r="A205" s="6" t="s">
        <v>1047</v>
      </c>
      <c r="B205" s="47" t="s">
        <v>217</v>
      </c>
      <c r="C205" s="1">
        <v>11605</v>
      </c>
      <c r="D205" s="11" t="str">
        <f t="shared" si="58"/>
        <v>N/A</v>
      </c>
      <c r="E205" s="1">
        <v>12096</v>
      </c>
      <c r="F205" s="11" t="str">
        <f t="shared" si="59"/>
        <v>N/A</v>
      </c>
      <c r="G205" s="1">
        <v>12530</v>
      </c>
      <c r="H205" s="11" t="str">
        <f t="shared" si="60"/>
        <v>N/A</v>
      </c>
      <c r="I205" s="56">
        <v>4.2309999999999999</v>
      </c>
      <c r="J205" s="56">
        <v>3.5880000000000001</v>
      </c>
      <c r="K205" s="47" t="s">
        <v>732</v>
      </c>
      <c r="L205" s="11" t="str">
        <f t="shared" si="61"/>
        <v>Yes</v>
      </c>
    </row>
    <row r="206" spans="1:12" x14ac:dyDescent="0.2">
      <c r="A206" s="4" t="s">
        <v>1048</v>
      </c>
      <c r="B206" s="34" t="s">
        <v>217</v>
      </c>
      <c r="C206" s="35">
        <v>103</v>
      </c>
      <c r="D206" s="43" t="str">
        <f t="shared" si="58"/>
        <v>N/A</v>
      </c>
      <c r="E206" s="35">
        <v>115</v>
      </c>
      <c r="F206" s="43" t="str">
        <f t="shared" si="59"/>
        <v>N/A</v>
      </c>
      <c r="G206" s="35">
        <v>606</v>
      </c>
      <c r="H206" s="43" t="str">
        <f t="shared" si="60"/>
        <v>N/A</v>
      </c>
      <c r="I206" s="12">
        <v>11.65</v>
      </c>
      <c r="J206" s="12">
        <v>427</v>
      </c>
      <c r="K206" s="44" t="s">
        <v>732</v>
      </c>
      <c r="L206" s="9" t="str">
        <f t="shared" si="61"/>
        <v>No</v>
      </c>
    </row>
    <row r="207" spans="1:12" x14ac:dyDescent="0.2">
      <c r="A207" s="4" t="s">
        <v>1049</v>
      </c>
      <c r="B207" s="34" t="s">
        <v>217</v>
      </c>
      <c r="C207" s="35">
        <v>21</v>
      </c>
      <c r="D207" s="43" t="str">
        <f t="shared" si="58"/>
        <v>N/A</v>
      </c>
      <c r="E207" s="35">
        <v>18</v>
      </c>
      <c r="F207" s="43" t="str">
        <f t="shared" si="59"/>
        <v>N/A</v>
      </c>
      <c r="G207" s="35">
        <v>60</v>
      </c>
      <c r="H207" s="43" t="str">
        <f t="shared" si="60"/>
        <v>N/A</v>
      </c>
      <c r="I207" s="12">
        <v>-14.3</v>
      </c>
      <c r="J207" s="12">
        <v>233.3</v>
      </c>
      <c r="K207" s="44" t="s">
        <v>732</v>
      </c>
      <c r="L207" s="9" t="str">
        <f t="shared" si="61"/>
        <v>No</v>
      </c>
    </row>
    <row r="208" spans="1:12" ht="25.5" x14ac:dyDescent="0.2">
      <c r="A208" s="4" t="s">
        <v>1050</v>
      </c>
      <c r="B208" s="34" t="s">
        <v>217</v>
      </c>
      <c r="C208" s="35">
        <v>6704</v>
      </c>
      <c r="D208" s="43" t="str">
        <f t="shared" si="58"/>
        <v>N/A</v>
      </c>
      <c r="E208" s="35">
        <v>6990</v>
      </c>
      <c r="F208" s="43" t="str">
        <f t="shared" si="59"/>
        <v>N/A</v>
      </c>
      <c r="G208" s="35">
        <v>6733</v>
      </c>
      <c r="H208" s="43" t="str">
        <f t="shared" si="60"/>
        <v>N/A</v>
      </c>
      <c r="I208" s="12">
        <v>4.266</v>
      </c>
      <c r="J208" s="12">
        <v>-3.68</v>
      </c>
      <c r="K208" s="44" t="s">
        <v>732</v>
      </c>
      <c r="L208" s="9" t="str">
        <f t="shared" si="61"/>
        <v>Yes</v>
      </c>
    </row>
    <row r="209" spans="1:12" ht="25.5" x14ac:dyDescent="0.2">
      <c r="A209" s="4" t="s">
        <v>1051</v>
      </c>
      <c r="B209" s="34" t="s">
        <v>217</v>
      </c>
      <c r="C209" s="35">
        <v>4737</v>
      </c>
      <c r="D209" s="43" t="str">
        <f t="shared" si="58"/>
        <v>N/A</v>
      </c>
      <c r="E209" s="35">
        <v>4903</v>
      </c>
      <c r="F209" s="43" t="str">
        <f t="shared" si="59"/>
        <v>N/A</v>
      </c>
      <c r="G209" s="35">
        <v>5038</v>
      </c>
      <c r="H209" s="43" t="str">
        <f t="shared" si="60"/>
        <v>N/A</v>
      </c>
      <c r="I209" s="12">
        <v>3.504</v>
      </c>
      <c r="J209" s="12">
        <v>2.7530000000000001</v>
      </c>
      <c r="K209" s="44" t="s">
        <v>732</v>
      </c>
      <c r="L209" s="9" t="str">
        <f t="shared" si="61"/>
        <v>Yes</v>
      </c>
    </row>
    <row r="210" spans="1:12" ht="25.5" x14ac:dyDescent="0.2">
      <c r="A210" s="4" t="s">
        <v>1052</v>
      </c>
      <c r="B210" s="34" t="s">
        <v>217</v>
      </c>
      <c r="C210" s="35">
        <v>40</v>
      </c>
      <c r="D210" s="43" t="str">
        <f t="shared" si="58"/>
        <v>N/A</v>
      </c>
      <c r="E210" s="35">
        <v>70</v>
      </c>
      <c r="F210" s="43" t="str">
        <f t="shared" si="59"/>
        <v>N/A</v>
      </c>
      <c r="G210" s="35">
        <v>93</v>
      </c>
      <c r="H210" s="43" t="str">
        <f t="shared" si="60"/>
        <v>N/A</v>
      </c>
      <c r="I210" s="12">
        <v>75</v>
      </c>
      <c r="J210" s="12">
        <v>32.86</v>
      </c>
      <c r="K210" s="44" t="s">
        <v>732</v>
      </c>
      <c r="L210" s="9" t="str">
        <f t="shared" si="61"/>
        <v>No</v>
      </c>
    </row>
    <row r="211" spans="1:12" x14ac:dyDescent="0.2">
      <c r="A211" s="6" t="s">
        <v>1053</v>
      </c>
      <c r="B211" s="34" t="s">
        <v>217</v>
      </c>
      <c r="C211" s="35">
        <v>0</v>
      </c>
      <c r="D211" s="43" t="str">
        <f t="shared" si="58"/>
        <v>N/A</v>
      </c>
      <c r="E211" s="35">
        <v>0</v>
      </c>
      <c r="F211" s="43" t="str">
        <f t="shared" si="59"/>
        <v>N/A</v>
      </c>
      <c r="G211" s="35">
        <v>0</v>
      </c>
      <c r="H211" s="43" t="str">
        <f t="shared" si="60"/>
        <v>N/A</v>
      </c>
      <c r="I211" s="12" t="s">
        <v>1743</v>
      </c>
      <c r="J211" s="12" t="s">
        <v>1743</v>
      </c>
      <c r="K211" s="44" t="s">
        <v>732</v>
      </c>
      <c r="L211" s="9" t="str">
        <f t="shared" si="61"/>
        <v>N/A</v>
      </c>
    </row>
    <row r="212" spans="1:12" ht="25.5" x14ac:dyDescent="0.2">
      <c r="A212" s="4" t="s">
        <v>1054</v>
      </c>
      <c r="B212" s="34" t="s">
        <v>217</v>
      </c>
      <c r="C212" s="35">
        <v>0</v>
      </c>
      <c r="D212" s="43" t="str">
        <f t="shared" si="58"/>
        <v>N/A</v>
      </c>
      <c r="E212" s="35">
        <v>0</v>
      </c>
      <c r="F212" s="43" t="str">
        <f t="shared" si="59"/>
        <v>N/A</v>
      </c>
      <c r="G212" s="35">
        <v>0</v>
      </c>
      <c r="H212" s="43" t="str">
        <f t="shared" si="60"/>
        <v>N/A</v>
      </c>
      <c r="I212" s="12" t="s">
        <v>1743</v>
      </c>
      <c r="J212" s="12" t="s">
        <v>1743</v>
      </c>
      <c r="K212" s="44" t="s">
        <v>732</v>
      </c>
      <c r="L212" s="9" t="str">
        <f t="shared" si="61"/>
        <v>N/A</v>
      </c>
    </row>
    <row r="213" spans="1:12" x14ac:dyDescent="0.2">
      <c r="A213" s="4" t="s">
        <v>1055</v>
      </c>
      <c r="B213" s="34" t="s">
        <v>217</v>
      </c>
      <c r="C213" s="35">
        <v>0</v>
      </c>
      <c r="D213" s="43" t="str">
        <f t="shared" si="58"/>
        <v>N/A</v>
      </c>
      <c r="E213" s="35">
        <v>0</v>
      </c>
      <c r="F213" s="43" t="str">
        <f t="shared" si="59"/>
        <v>N/A</v>
      </c>
      <c r="G213" s="35">
        <v>0</v>
      </c>
      <c r="H213" s="43" t="str">
        <f t="shared" si="60"/>
        <v>N/A</v>
      </c>
      <c r="I213" s="12" t="s">
        <v>1743</v>
      </c>
      <c r="J213" s="12" t="s">
        <v>1743</v>
      </c>
      <c r="K213" s="44" t="s">
        <v>732</v>
      </c>
      <c r="L213" s="9" t="str">
        <f t="shared" si="61"/>
        <v>N/A</v>
      </c>
    </row>
    <row r="214" spans="1:12" ht="25.5" x14ac:dyDescent="0.2">
      <c r="A214" s="4" t="s">
        <v>1056</v>
      </c>
      <c r="B214" s="34" t="s">
        <v>217</v>
      </c>
      <c r="C214" s="35">
        <v>0</v>
      </c>
      <c r="D214" s="43" t="str">
        <f t="shared" si="58"/>
        <v>N/A</v>
      </c>
      <c r="E214" s="35">
        <v>0</v>
      </c>
      <c r="F214" s="43" t="str">
        <f t="shared" si="59"/>
        <v>N/A</v>
      </c>
      <c r="G214" s="35">
        <v>0</v>
      </c>
      <c r="H214" s="43" t="str">
        <f t="shared" si="60"/>
        <v>N/A</v>
      </c>
      <c r="I214" s="12" t="s">
        <v>1743</v>
      </c>
      <c r="J214" s="12" t="s">
        <v>1743</v>
      </c>
      <c r="K214" s="44" t="s">
        <v>732</v>
      </c>
      <c r="L214" s="9" t="str">
        <f t="shared" si="61"/>
        <v>N/A</v>
      </c>
    </row>
    <row r="215" spans="1:12" ht="25.5" x14ac:dyDescent="0.2">
      <c r="A215" s="4" t="s">
        <v>1057</v>
      </c>
      <c r="B215" s="34" t="s">
        <v>217</v>
      </c>
      <c r="C215" s="35">
        <v>0</v>
      </c>
      <c r="D215" s="43" t="str">
        <f t="shared" si="58"/>
        <v>N/A</v>
      </c>
      <c r="E215" s="35">
        <v>0</v>
      </c>
      <c r="F215" s="43" t="str">
        <f t="shared" si="59"/>
        <v>N/A</v>
      </c>
      <c r="G215" s="35">
        <v>0</v>
      </c>
      <c r="H215" s="43" t="str">
        <f t="shared" si="60"/>
        <v>N/A</v>
      </c>
      <c r="I215" s="12" t="s">
        <v>1743</v>
      </c>
      <c r="J215" s="12" t="s">
        <v>1743</v>
      </c>
      <c r="K215" s="44" t="s">
        <v>732</v>
      </c>
      <c r="L215" s="9" t="str">
        <f t="shared" si="61"/>
        <v>N/A</v>
      </c>
    </row>
    <row r="216" spans="1:12" ht="25.5" x14ac:dyDescent="0.2">
      <c r="A216" s="4" t="s">
        <v>1058</v>
      </c>
      <c r="B216" s="34" t="s">
        <v>217</v>
      </c>
      <c r="C216" s="35">
        <v>0</v>
      </c>
      <c r="D216" s="43" t="str">
        <f t="shared" si="58"/>
        <v>N/A</v>
      </c>
      <c r="E216" s="35">
        <v>0</v>
      </c>
      <c r="F216" s="43" t="str">
        <f t="shared" si="59"/>
        <v>N/A</v>
      </c>
      <c r="G216" s="35">
        <v>0</v>
      </c>
      <c r="H216" s="43" t="str">
        <f t="shared" si="60"/>
        <v>N/A</v>
      </c>
      <c r="I216" s="12" t="s">
        <v>1743</v>
      </c>
      <c r="J216" s="12" t="s">
        <v>1743</v>
      </c>
      <c r="K216" s="44" t="s">
        <v>732</v>
      </c>
      <c r="L216" s="9" t="str">
        <f t="shared" si="61"/>
        <v>N/A</v>
      </c>
    </row>
    <row r="217" spans="1:12" x14ac:dyDescent="0.2">
      <c r="A217" s="6" t="s">
        <v>1059</v>
      </c>
      <c r="B217" s="34" t="s">
        <v>217</v>
      </c>
      <c r="C217" s="35">
        <v>221</v>
      </c>
      <c r="D217" s="43" t="str">
        <f t="shared" si="58"/>
        <v>N/A</v>
      </c>
      <c r="E217" s="35">
        <v>210</v>
      </c>
      <c r="F217" s="43" t="str">
        <f t="shared" si="59"/>
        <v>N/A</v>
      </c>
      <c r="G217" s="35">
        <v>213</v>
      </c>
      <c r="H217" s="43" t="str">
        <f t="shared" si="60"/>
        <v>N/A</v>
      </c>
      <c r="I217" s="12">
        <v>-4.9800000000000004</v>
      </c>
      <c r="J217" s="12">
        <v>1.429</v>
      </c>
      <c r="K217" s="44" t="s">
        <v>732</v>
      </c>
      <c r="L217" s="9" t="str">
        <f t="shared" si="61"/>
        <v>Yes</v>
      </c>
    </row>
    <row r="218" spans="1:12" ht="25.5" x14ac:dyDescent="0.2">
      <c r="A218" s="4" t="s">
        <v>1060</v>
      </c>
      <c r="B218" s="34" t="s">
        <v>217</v>
      </c>
      <c r="C218" s="35">
        <v>0</v>
      </c>
      <c r="D218" s="43" t="str">
        <f t="shared" si="58"/>
        <v>N/A</v>
      </c>
      <c r="E218" s="35">
        <v>0</v>
      </c>
      <c r="F218" s="43" t="str">
        <f t="shared" si="59"/>
        <v>N/A</v>
      </c>
      <c r="G218" s="35">
        <v>0</v>
      </c>
      <c r="H218" s="43" t="str">
        <f t="shared" si="60"/>
        <v>N/A</v>
      </c>
      <c r="I218" s="12" t="s">
        <v>1743</v>
      </c>
      <c r="J218" s="12" t="s">
        <v>1743</v>
      </c>
      <c r="K218" s="44" t="s">
        <v>732</v>
      </c>
      <c r="L218" s="9" t="str">
        <f t="shared" si="61"/>
        <v>N/A</v>
      </c>
    </row>
    <row r="219" spans="1:12" ht="25.5" x14ac:dyDescent="0.2">
      <c r="A219" s="4" t="s">
        <v>1061</v>
      </c>
      <c r="B219" s="34" t="s">
        <v>217</v>
      </c>
      <c r="C219" s="35">
        <v>0</v>
      </c>
      <c r="D219" s="43" t="str">
        <f t="shared" si="58"/>
        <v>N/A</v>
      </c>
      <c r="E219" s="35">
        <v>0</v>
      </c>
      <c r="F219" s="43" t="str">
        <f t="shared" si="59"/>
        <v>N/A</v>
      </c>
      <c r="G219" s="35">
        <v>0</v>
      </c>
      <c r="H219" s="43" t="str">
        <f t="shared" si="60"/>
        <v>N/A</v>
      </c>
      <c r="I219" s="12" t="s">
        <v>1743</v>
      </c>
      <c r="J219" s="12" t="s">
        <v>1743</v>
      </c>
      <c r="K219" s="44" t="s">
        <v>732</v>
      </c>
      <c r="L219" s="9" t="str">
        <f t="shared" si="61"/>
        <v>N/A</v>
      </c>
    </row>
    <row r="220" spans="1:12" ht="25.5" x14ac:dyDescent="0.2">
      <c r="A220" s="4" t="s">
        <v>1062</v>
      </c>
      <c r="B220" s="34" t="s">
        <v>217</v>
      </c>
      <c r="C220" s="35">
        <v>11</v>
      </c>
      <c r="D220" s="43" t="str">
        <f t="shared" si="58"/>
        <v>N/A</v>
      </c>
      <c r="E220" s="35">
        <v>11</v>
      </c>
      <c r="F220" s="43" t="str">
        <f t="shared" si="59"/>
        <v>N/A</v>
      </c>
      <c r="G220" s="35">
        <v>11</v>
      </c>
      <c r="H220" s="43" t="str">
        <f t="shared" si="60"/>
        <v>N/A</v>
      </c>
      <c r="I220" s="12">
        <v>-66.7</v>
      </c>
      <c r="J220" s="12">
        <v>100</v>
      </c>
      <c r="K220" s="44" t="s">
        <v>732</v>
      </c>
      <c r="L220" s="9" t="str">
        <f t="shared" si="61"/>
        <v>No</v>
      </c>
    </row>
    <row r="221" spans="1:12" ht="25.5" x14ac:dyDescent="0.2">
      <c r="A221" s="4" t="s">
        <v>1063</v>
      </c>
      <c r="B221" s="34" t="s">
        <v>217</v>
      </c>
      <c r="C221" s="35">
        <v>212</v>
      </c>
      <c r="D221" s="43" t="str">
        <f t="shared" si="58"/>
        <v>N/A</v>
      </c>
      <c r="E221" s="35">
        <v>205</v>
      </c>
      <c r="F221" s="43" t="str">
        <f t="shared" si="59"/>
        <v>N/A</v>
      </c>
      <c r="G221" s="35">
        <v>206</v>
      </c>
      <c r="H221" s="43" t="str">
        <f t="shared" si="60"/>
        <v>N/A</v>
      </c>
      <c r="I221" s="12">
        <v>-3.3</v>
      </c>
      <c r="J221" s="12">
        <v>0.48780000000000001</v>
      </c>
      <c r="K221" s="44" t="s">
        <v>732</v>
      </c>
      <c r="L221" s="9" t="str">
        <f t="shared" si="61"/>
        <v>Yes</v>
      </c>
    </row>
    <row r="222" spans="1:12" ht="25.5" x14ac:dyDescent="0.2">
      <c r="A222" s="4" t="s">
        <v>1064</v>
      </c>
      <c r="B222" s="34" t="s">
        <v>217</v>
      </c>
      <c r="C222" s="35">
        <v>11</v>
      </c>
      <c r="D222" s="43" t="str">
        <f t="shared" si="58"/>
        <v>N/A</v>
      </c>
      <c r="E222" s="35">
        <v>11</v>
      </c>
      <c r="F222" s="43" t="str">
        <f t="shared" si="59"/>
        <v>N/A</v>
      </c>
      <c r="G222" s="35">
        <v>11</v>
      </c>
      <c r="H222" s="43" t="str">
        <f t="shared" si="60"/>
        <v>N/A</v>
      </c>
      <c r="I222" s="12">
        <v>0</v>
      </c>
      <c r="J222" s="12">
        <v>0</v>
      </c>
      <c r="K222" s="44" t="s">
        <v>732</v>
      </c>
      <c r="L222" s="9" t="str">
        <f t="shared" si="61"/>
        <v>Yes</v>
      </c>
    </row>
    <row r="223" spans="1:12" x14ac:dyDescent="0.2">
      <c r="A223" s="6" t="s">
        <v>1065</v>
      </c>
      <c r="B223" s="34" t="s">
        <v>217</v>
      </c>
      <c r="C223" s="35">
        <v>919</v>
      </c>
      <c r="D223" s="43" t="str">
        <f t="shared" si="58"/>
        <v>N/A</v>
      </c>
      <c r="E223" s="35">
        <v>902</v>
      </c>
      <c r="F223" s="43" t="str">
        <f t="shared" si="59"/>
        <v>N/A</v>
      </c>
      <c r="G223" s="35">
        <v>910</v>
      </c>
      <c r="H223" s="43" t="str">
        <f t="shared" si="60"/>
        <v>N/A</v>
      </c>
      <c r="I223" s="12">
        <v>-1.85</v>
      </c>
      <c r="J223" s="12">
        <v>0.88690000000000002</v>
      </c>
      <c r="K223" s="44" t="s">
        <v>732</v>
      </c>
      <c r="L223" s="9" t="str">
        <f t="shared" si="61"/>
        <v>Yes</v>
      </c>
    </row>
    <row r="224" spans="1:12" ht="25.5" x14ac:dyDescent="0.2">
      <c r="A224" s="16" t="s">
        <v>1066</v>
      </c>
      <c r="B224" s="34" t="s">
        <v>217</v>
      </c>
      <c r="C224" s="35">
        <v>0</v>
      </c>
      <c r="D224" s="43" t="str">
        <f t="shared" si="58"/>
        <v>N/A</v>
      </c>
      <c r="E224" s="35">
        <v>0</v>
      </c>
      <c r="F224" s="43" t="str">
        <f t="shared" si="59"/>
        <v>N/A</v>
      </c>
      <c r="G224" s="35">
        <v>0</v>
      </c>
      <c r="H224" s="43" t="str">
        <f t="shared" si="60"/>
        <v>N/A</v>
      </c>
      <c r="I224" s="12" t="s">
        <v>1743</v>
      </c>
      <c r="J224" s="12" t="s">
        <v>1743</v>
      </c>
      <c r="K224" s="44" t="s">
        <v>732</v>
      </c>
      <c r="L224" s="9" t="str">
        <f t="shared" si="61"/>
        <v>N/A</v>
      </c>
    </row>
    <row r="225" spans="1:12" ht="25.5" x14ac:dyDescent="0.2">
      <c r="A225" s="16" t="s">
        <v>1067</v>
      </c>
      <c r="B225" s="34" t="s">
        <v>217</v>
      </c>
      <c r="C225" s="35">
        <v>11</v>
      </c>
      <c r="D225" s="43" t="str">
        <f t="shared" si="58"/>
        <v>N/A</v>
      </c>
      <c r="E225" s="35">
        <v>11</v>
      </c>
      <c r="F225" s="43" t="str">
        <f t="shared" si="59"/>
        <v>N/A</v>
      </c>
      <c r="G225" s="35">
        <v>11</v>
      </c>
      <c r="H225" s="43" t="str">
        <f t="shared" si="60"/>
        <v>N/A</v>
      </c>
      <c r="I225" s="12">
        <v>0</v>
      </c>
      <c r="J225" s="12">
        <v>0</v>
      </c>
      <c r="K225" s="44" t="s">
        <v>732</v>
      </c>
      <c r="L225" s="9" t="str">
        <f t="shared" si="61"/>
        <v>Yes</v>
      </c>
    </row>
    <row r="226" spans="1:12" ht="25.5" x14ac:dyDescent="0.2">
      <c r="A226" s="16" t="s">
        <v>1068</v>
      </c>
      <c r="B226" s="34" t="s">
        <v>217</v>
      </c>
      <c r="C226" s="35">
        <v>11</v>
      </c>
      <c r="D226" s="43" t="str">
        <f t="shared" si="58"/>
        <v>N/A</v>
      </c>
      <c r="E226" s="35">
        <v>11</v>
      </c>
      <c r="F226" s="43" t="str">
        <f t="shared" si="59"/>
        <v>N/A</v>
      </c>
      <c r="G226" s="35">
        <v>11</v>
      </c>
      <c r="H226" s="43" t="str">
        <f t="shared" si="60"/>
        <v>N/A</v>
      </c>
      <c r="I226" s="12">
        <v>-50</v>
      </c>
      <c r="J226" s="12">
        <v>0</v>
      </c>
      <c r="K226" s="44" t="s">
        <v>732</v>
      </c>
      <c r="L226" s="9" t="str">
        <f t="shared" si="61"/>
        <v>Yes</v>
      </c>
    </row>
    <row r="227" spans="1:12" ht="25.5" x14ac:dyDescent="0.2">
      <c r="A227" s="16" t="s">
        <v>1069</v>
      </c>
      <c r="B227" s="34" t="s">
        <v>217</v>
      </c>
      <c r="C227" s="35">
        <v>887</v>
      </c>
      <c r="D227" s="43" t="str">
        <f t="shared" si="58"/>
        <v>N/A</v>
      </c>
      <c r="E227" s="35">
        <v>867</v>
      </c>
      <c r="F227" s="43" t="str">
        <f t="shared" si="59"/>
        <v>N/A</v>
      </c>
      <c r="G227" s="35">
        <v>880</v>
      </c>
      <c r="H227" s="43" t="str">
        <f t="shared" si="60"/>
        <v>N/A</v>
      </c>
      <c r="I227" s="12">
        <v>-2.25</v>
      </c>
      <c r="J227" s="12">
        <v>1.4990000000000001</v>
      </c>
      <c r="K227" s="44" t="s">
        <v>732</v>
      </c>
      <c r="L227" s="9" t="str">
        <f t="shared" si="61"/>
        <v>Yes</v>
      </c>
    </row>
    <row r="228" spans="1:12" ht="25.5" x14ac:dyDescent="0.2">
      <c r="A228" s="16" t="s">
        <v>1070</v>
      </c>
      <c r="B228" s="34" t="s">
        <v>217</v>
      </c>
      <c r="C228" s="35">
        <v>27</v>
      </c>
      <c r="D228" s="43" t="str">
        <f t="shared" si="58"/>
        <v>N/A</v>
      </c>
      <c r="E228" s="35">
        <v>32</v>
      </c>
      <c r="F228" s="43" t="str">
        <f t="shared" si="59"/>
        <v>N/A</v>
      </c>
      <c r="G228" s="35">
        <v>27</v>
      </c>
      <c r="H228" s="43" t="str">
        <f t="shared" ref="H228:H234" si="62">IF($B228="N/A","N/A",IF(G228&gt;10,"No",IF(G228&lt;-10,"No","Yes")))</f>
        <v>N/A</v>
      </c>
      <c r="I228" s="12">
        <v>18.52</v>
      </c>
      <c r="J228" s="12">
        <v>-15.6</v>
      </c>
      <c r="K228" s="44" t="s">
        <v>732</v>
      </c>
      <c r="L228" s="9" t="str">
        <f t="shared" ref="L228:L239" si="63">IF(J228="Div by 0", "N/A", IF(K228="N/A","N/A", IF(J228&gt;VALUE(MID(K228,1,2)), "No", IF(J228&lt;-1*VALUE(MID(K228,1,2)), "No", "Yes"))))</f>
        <v>Yes</v>
      </c>
    </row>
    <row r="229" spans="1:12" x14ac:dyDescent="0.2">
      <c r="A229" s="6" t="s">
        <v>1071</v>
      </c>
      <c r="B229" s="34" t="s">
        <v>217</v>
      </c>
      <c r="C229" s="35">
        <v>0</v>
      </c>
      <c r="D229" s="43" t="str">
        <f t="shared" si="58"/>
        <v>N/A</v>
      </c>
      <c r="E229" s="35">
        <v>0</v>
      </c>
      <c r="F229" s="43" t="str">
        <f t="shared" si="59"/>
        <v>N/A</v>
      </c>
      <c r="G229" s="35">
        <v>0</v>
      </c>
      <c r="H229" s="43" t="str">
        <f t="shared" si="62"/>
        <v>N/A</v>
      </c>
      <c r="I229" s="12" t="s">
        <v>1743</v>
      </c>
      <c r="J229" s="12" t="s">
        <v>1743</v>
      </c>
      <c r="K229" s="44" t="s">
        <v>732</v>
      </c>
      <c r="L229" s="9" t="str">
        <f t="shared" si="63"/>
        <v>N/A</v>
      </c>
    </row>
    <row r="230" spans="1:12" ht="25.5" x14ac:dyDescent="0.2">
      <c r="A230" s="16" t="s">
        <v>1072</v>
      </c>
      <c r="B230" s="34" t="s">
        <v>217</v>
      </c>
      <c r="C230" s="35">
        <v>0</v>
      </c>
      <c r="D230" s="43" t="str">
        <f t="shared" si="58"/>
        <v>N/A</v>
      </c>
      <c r="E230" s="35">
        <v>0</v>
      </c>
      <c r="F230" s="43" t="str">
        <f t="shared" si="59"/>
        <v>N/A</v>
      </c>
      <c r="G230" s="35">
        <v>0</v>
      </c>
      <c r="H230" s="43" t="str">
        <f t="shared" si="62"/>
        <v>N/A</v>
      </c>
      <c r="I230" s="12" t="s">
        <v>1743</v>
      </c>
      <c r="J230" s="12" t="s">
        <v>1743</v>
      </c>
      <c r="K230" s="44" t="s">
        <v>732</v>
      </c>
      <c r="L230" s="9" t="str">
        <f t="shared" si="63"/>
        <v>N/A</v>
      </c>
    </row>
    <row r="231" spans="1:12" ht="25.5" x14ac:dyDescent="0.2">
      <c r="A231" s="16" t="s">
        <v>1073</v>
      </c>
      <c r="B231" s="34" t="s">
        <v>217</v>
      </c>
      <c r="C231" s="35">
        <v>0</v>
      </c>
      <c r="D231" s="43" t="str">
        <f t="shared" si="58"/>
        <v>N/A</v>
      </c>
      <c r="E231" s="35">
        <v>0</v>
      </c>
      <c r="F231" s="43" t="str">
        <f t="shared" si="59"/>
        <v>N/A</v>
      </c>
      <c r="G231" s="35">
        <v>0</v>
      </c>
      <c r="H231" s="43" t="str">
        <f t="shared" si="62"/>
        <v>N/A</v>
      </c>
      <c r="I231" s="12" t="s">
        <v>1743</v>
      </c>
      <c r="J231" s="12" t="s">
        <v>1743</v>
      </c>
      <c r="K231" s="44" t="s">
        <v>732</v>
      </c>
      <c r="L231" s="9" t="str">
        <f t="shared" si="63"/>
        <v>N/A</v>
      </c>
    </row>
    <row r="232" spans="1:12" ht="25.5" x14ac:dyDescent="0.2">
      <c r="A232" s="16" t="s">
        <v>1074</v>
      </c>
      <c r="B232" s="34" t="s">
        <v>217</v>
      </c>
      <c r="C232" s="35">
        <v>0</v>
      </c>
      <c r="D232" s="43" t="str">
        <f t="shared" si="58"/>
        <v>N/A</v>
      </c>
      <c r="E232" s="35">
        <v>0</v>
      </c>
      <c r="F232" s="43" t="str">
        <f t="shared" si="59"/>
        <v>N/A</v>
      </c>
      <c r="G232" s="35">
        <v>0</v>
      </c>
      <c r="H232" s="43" t="str">
        <f t="shared" si="62"/>
        <v>N/A</v>
      </c>
      <c r="I232" s="12" t="s">
        <v>1743</v>
      </c>
      <c r="J232" s="12" t="s">
        <v>1743</v>
      </c>
      <c r="K232" s="44" t="s">
        <v>732</v>
      </c>
      <c r="L232" s="9" t="str">
        <f t="shared" si="63"/>
        <v>N/A</v>
      </c>
    </row>
    <row r="233" spans="1:12" ht="25.5" x14ac:dyDescent="0.2">
      <c r="A233" s="16" t="s">
        <v>1075</v>
      </c>
      <c r="B233" s="34" t="s">
        <v>217</v>
      </c>
      <c r="C233" s="35">
        <v>0</v>
      </c>
      <c r="D233" s="43" t="str">
        <f t="shared" si="58"/>
        <v>N/A</v>
      </c>
      <c r="E233" s="35">
        <v>0</v>
      </c>
      <c r="F233" s="43" t="str">
        <f t="shared" si="59"/>
        <v>N/A</v>
      </c>
      <c r="G233" s="35">
        <v>0</v>
      </c>
      <c r="H233" s="43" t="str">
        <f t="shared" si="62"/>
        <v>N/A</v>
      </c>
      <c r="I233" s="12" t="s">
        <v>1743</v>
      </c>
      <c r="J233" s="12" t="s">
        <v>1743</v>
      </c>
      <c r="K233" s="44" t="s">
        <v>732</v>
      </c>
      <c r="L233" s="9" t="str">
        <f t="shared" si="63"/>
        <v>N/A</v>
      </c>
    </row>
    <row r="234" spans="1:12" ht="25.5" x14ac:dyDescent="0.2">
      <c r="A234" s="16" t="s">
        <v>1076</v>
      </c>
      <c r="B234" s="34" t="s">
        <v>217</v>
      </c>
      <c r="C234" s="35">
        <v>0</v>
      </c>
      <c r="D234" s="43" t="str">
        <f t="shared" si="58"/>
        <v>N/A</v>
      </c>
      <c r="E234" s="35">
        <v>0</v>
      </c>
      <c r="F234" s="43" t="str">
        <f t="shared" si="59"/>
        <v>N/A</v>
      </c>
      <c r="G234" s="35">
        <v>0</v>
      </c>
      <c r="H234" s="43" t="str">
        <f t="shared" si="62"/>
        <v>N/A</v>
      </c>
      <c r="I234" s="12" t="s">
        <v>1743</v>
      </c>
      <c r="J234" s="12" t="s">
        <v>1743</v>
      </c>
      <c r="K234" s="44" t="s">
        <v>732</v>
      </c>
      <c r="L234" s="9" t="str">
        <f t="shared" si="63"/>
        <v>N/A</v>
      </c>
    </row>
    <row r="235" spans="1:12" x14ac:dyDescent="0.2">
      <c r="A235" s="16" t="s">
        <v>1077</v>
      </c>
      <c r="B235" s="34" t="s">
        <v>293</v>
      </c>
      <c r="C235" s="8">
        <v>20.889394539000001</v>
      </c>
      <c r="D235" s="43" t="str">
        <f>IF($B235="N/A","N/A",IF(C235&lt;15,"Yes","No"))</f>
        <v>No</v>
      </c>
      <c r="E235" s="8">
        <v>22.602160639000001</v>
      </c>
      <c r="F235" s="43" t="str">
        <f>IF($B235="N/A","N/A",IF(E235&lt;15,"Yes","No"))</f>
        <v>No</v>
      </c>
      <c r="G235" s="8">
        <v>23.539495646999999</v>
      </c>
      <c r="H235" s="43" t="str">
        <f>IF($B235="N/A","N/A",IF(G235&lt;15,"Yes","No"))</f>
        <v>No</v>
      </c>
      <c r="I235" s="12">
        <v>8.1989999999999998</v>
      </c>
      <c r="J235" s="12">
        <v>4.1470000000000002</v>
      </c>
      <c r="K235" s="44" t="s">
        <v>732</v>
      </c>
      <c r="L235" s="9" t="str">
        <f t="shared" si="63"/>
        <v>Yes</v>
      </c>
    </row>
    <row r="236" spans="1:12" x14ac:dyDescent="0.2">
      <c r="A236" s="16" t="s">
        <v>1078</v>
      </c>
      <c r="B236" s="34" t="s">
        <v>217</v>
      </c>
      <c r="C236" s="35" t="s">
        <v>217</v>
      </c>
      <c r="D236" s="43" t="str">
        <f t="shared" ref="D236" si="64">IF($B236="N/A","N/A",IF(C236&gt;10,"No",IF(C236&lt;-10,"No","Yes")))</f>
        <v>N/A</v>
      </c>
      <c r="E236" s="35" t="s">
        <v>217</v>
      </c>
      <c r="F236" s="43" t="str">
        <f t="shared" ref="F236" si="65">IF($B236="N/A","N/A",IF(E236&gt;10,"No",IF(E236&lt;-10,"No","Yes")))</f>
        <v>N/A</v>
      </c>
      <c r="G236" s="35">
        <v>350</v>
      </c>
      <c r="H236" s="43" t="str">
        <f t="shared" ref="H236" si="66">IF($B236="N/A","N/A",IF(G236&gt;10,"No",IF(G236&lt;-10,"No","Yes")))</f>
        <v>N/A</v>
      </c>
      <c r="I236" s="12" t="s">
        <v>217</v>
      </c>
      <c r="J236" s="12" t="s">
        <v>217</v>
      </c>
      <c r="K236" s="44" t="s">
        <v>732</v>
      </c>
      <c r="L236" s="9" t="str">
        <f t="shared" si="63"/>
        <v>No</v>
      </c>
    </row>
    <row r="237" spans="1:12" ht="25.5" x14ac:dyDescent="0.2">
      <c r="A237" s="16" t="s">
        <v>1079</v>
      </c>
      <c r="B237" s="34" t="s">
        <v>283</v>
      </c>
      <c r="C237" s="8">
        <v>1.9616256972999999</v>
      </c>
      <c r="D237" s="43" t="str">
        <f>IF($B237="N/A","N/A",IF(C237&lt;10,"Yes","No"))</f>
        <v>Yes</v>
      </c>
      <c r="E237" s="8">
        <v>1.6825775655999999</v>
      </c>
      <c r="F237" s="43" t="str">
        <f>IF($B237="N/A","N/A",IF(E237&lt;10,"Yes","No"))</f>
        <v>Yes</v>
      </c>
      <c r="G237" s="8">
        <v>2.0232383375</v>
      </c>
      <c r="H237" s="43" t="str">
        <f>IF($B237="N/A","N/A",IF(G237&lt;10,"Yes","No"))</f>
        <v>Yes</v>
      </c>
      <c r="I237" s="12">
        <v>-14.2</v>
      </c>
      <c r="J237" s="12">
        <v>20.25</v>
      </c>
      <c r="K237" s="44" t="s">
        <v>732</v>
      </c>
      <c r="L237" s="9" t="str">
        <f t="shared" si="63"/>
        <v>Yes</v>
      </c>
    </row>
    <row r="238" spans="1:12" x14ac:dyDescent="0.2">
      <c r="A238" s="2" t="s">
        <v>72</v>
      </c>
      <c r="B238" s="34" t="s">
        <v>217</v>
      </c>
      <c r="C238" s="8">
        <v>32.662247725</v>
      </c>
      <c r="D238" s="43" t="str">
        <f t="shared" si="58"/>
        <v>N/A</v>
      </c>
      <c r="E238" s="8">
        <v>32.301550022999997</v>
      </c>
      <c r="F238" s="43" t="str">
        <f t="shared" si="59"/>
        <v>N/A</v>
      </c>
      <c r="G238" s="8">
        <v>31.411557721000001</v>
      </c>
      <c r="H238" s="43" t="str">
        <f>IF($B238="N/A","N/A",IF(G238&gt;10,"No",IF(G238&lt;-10,"No","Yes")))</f>
        <v>N/A</v>
      </c>
      <c r="I238" s="12">
        <v>-1.1000000000000001</v>
      </c>
      <c r="J238" s="12">
        <v>-2.76</v>
      </c>
      <c r="K238" s="44" t="s">
        <v>732</v>
      </c>
      <c r="L238" s="9" t="str">
        <f t="shared" si="63"/>
        <v>Yes</v>
      </c>
    </row>
    <row r="239" spans="1:12" ht="25.5" x14ac:dyDescent="0.2">
      <c r="A239" s="16" t="s">
        <v>1080</v>
      </c>
      <c r="B239" s="34" t="s">
        <v>293</v>
      </c>
      <c r="C239" s="9">
        <v>15.868618916000001</v>
      </c>
      <c r="D239" s="43" t="str">
        <f>IF($B239="N/A","N/A",IF(C239&lt;15,"Yes","No"))</f>
        <v>No</v>
      </c>
      <c r="E239" s="9">
        <v>17.233442930999999</v>
      </c>
      <c r="F239" s="43" t="str">
        <f>IF($B239="N/A","N/A",IF(E239&lt;15,"Yes","No"))</f>
        <v>No</v>
      </c>
      <c r="G239" s="9">
        <v>18.148599269000002</v>
      </c>
      <c r="H239" s="43" t="str">
        <f>IF($B239="N/A","N/A",IF(G239&lt;15,"Yes","No"))</f>
        <v>No</v>
      </c>
      <c r="I239" s="12">
        <v>8.6010000000000009</v>
      </c>
      <c r="J239" s="12">
        <v>5.31</v>
      </c>
      <c r="K239" s="44" t="s">
        <v>732</v>
      </c>
      <c r="L239" s="9" t="str">
        <f t="shared" si="63"/>
        <v>Yes</v>
      </c>
    </row>
    <row r="240" spans="1:12" ht="25.5" x14ac:dyDescent="0.2">
      <c r="A240" s="16" t="s">
        <v>156</v>
      </c>
      <c r="B240" s="34" t="s">
        <v>217</v>
      </c>
      <c r="C240" s="35">
        <v>120</v>
      </c>
      <c r="D240" s="43" t="str">
        <f>IF($B240="N/A","N/A",IF(C240&gt;10,"No",IF(C240&lt;-10,"No","Yes")))</f>
        <v>N/A</v>
      </c>
      <c r="E240" s="35">
        <v>146</v>
      </c>
      <c r="F240" s="43" t="str">
        <f>IF($B240="N/A","N/A",IF(E240&gt;10,"No",IF(E240&lt;-10,"No","Yes")))</f>
        <v>N/A</v>
      </c>
      <c r="G240" s="35">
        <v>143</v>
      </c>
      <c r="H240" s="43" t="str">
        <f>IF($B240="N/A","N/A",IF(G240&gt;10,"No",IF(G240&lt;-10,"No","Yes")))</f>
        <v>N/A</v>
      </c>
      <c r="I240" s="12">
        <v>21.67</v>
      </c>
      <c r="J240" s="12">
        <v>-2.0499999999999998</v>
      </c>
      <c r="K240" s="44" t="s">
        <v>732</v>
      </c>
      <c r="L240" s="9" t="str">
        <f>IF(J240="Div by 0", "N/A", IF(K240="N/A","N/A", IF(J240&gt;VALUE(MID(K240,1,2)), "No", IF(J240&lt;-1*VALUE(MID(K240,1,2)), "No", "Yes"))))</f>
        <v>Yes</v>
      </c>
    </row>
    <row r="241" spans="1:12" x14ac:dyDescent="0.2">
      <c r="A241" s="16" t="s">
        <v>1081</v>
      </c>
      <c r="B241" s="34" t="s">
        <v>217</v>
      </c>
      <c r="C241" s="35">
        <v>16313</v>
      </c>
      <c r="D241" s="43" t="str">
        <f t="shared" ref="D241" si="67">IF($B241="N/A","N/A",IF(C241&gt;10,"No",IF(C241&lt;-10,"No","Yes")))</f>
        <v>N/A</v>
      </c>
      <c r="E241" s="35">
        <v>16760</v>
      </c>
      <c r="F241" s="43" t="str">
        <f t="shared" ref="F241" si="68">IF($B241="N/A","N/A",IF(E241&gt;10,"No",IF(E241&lt;-10,"No","Yes")))</f>
        <v>N/A</v>
      </c>
      <c r="G241" s="35">
        <v>17299</v>
      </c>
      <c r="H241" s="43" t="str">
        <f>IF($B241="N/A","N/A",IF(G241&gt;10,"No",IF(G241&lt;-10,"No","Yes")))</f>
        <v>N/A</v>
      </c>
      <c r="I241" s="12">
        <v>2.74</v>
      </c>
      <c r="J241" s="12">
        <v>3.2160000000000002</v>
      </c>
      <c r="K241" s="44" t="s">
        <v>732</v>
      </c>
      <c r="L241" s="9" t="str">
        <f>IF(J241="Div by 0", "N/A", IF(OR(J241="N/A",K241="N/A"),"N/A", IF(J241&gt;VALUE(MID(K241,1,2)), "No", IF(J241&lt;-1*VALUE(MID(K241,1,2)), "No", "Yes"))))</f>
        <v>Yes</v>
      </c>
    </row>
    <row r="242" spans="1:12" x14ac:dyDescent="0.2">
      <c r="A242" s="6" t="s">
        <v>1082</v>
      </c>
      <c r="B242" s="34" t="s">
        <v>217</v>
      </c>
      <c r="C242" s="35">
        <v>728841</v>
      </c>
      <c r="D242" s="43" t="str">
        <f>IF($B242="N/A","N/A",IF(C242&gt;10,"No",IF(C242&lt;-10,"No","Yes")))</f>
        <v>N/A</v>
      </c>
      <c r="E242" s="35">
        <v>814528</v>
      </c>
      <c r="F242" s="43" t="str">
        <f>IF($B242="N/A","N/A",IF(E242&gt;10,"No",IF(E242&lt;-10,"No","Yes")))</f>
        <v>N/A</v>
      </c>
      <c r="G242" s="35">
        <v>910160</v>
      </c>
      <c r="H242" s="43" t="str">
        <f>IF($B242="N/A","N/A",IF(G242&gt;10,"No",IF(G242&lt;-10,"No","Yes")))</f>
        <v>N/A</v>
      </c>
      <c r="I242" s="12">
        <v>11.76</v>
      </c>
      <c r="J242" s="12">
        <v>11.74</v>
      </c>
      <c r="K242" s="44" t="s">
        <v>732</v>
      </c>
      <c r="L242" s="9" t="str">
        <f t="shared" ref="L242:L275" si="69">IF(J242="Div by 0", "N/A", IF(K242="N/A","N/A", IF(J242&gt;VALUE(MID(K242,1,2)), "No", IF(J242&lt;-1*VALUE(MID(K242,1,2)), "No", "Yes"))))</f>
        <v>Yes</v>
      </c>
    </row>
    <row r="243" spans="1:12" x14ac:dyDescent="0.2">
      <c r="A243" s="2" t="s">
        <v>1083</v>
      </c>
      <c r="B243" s="34" t="s">
        <v>217</v>
      </c>
      <c r="C243" s="8">
        <v>1.0290842837</v>
      </c>
      <c r="D243" s="43" t="str">
        <f>IF($B243="N/A","N/A",IF(C243&gt;10,"No",IF(C243&lt;-10,"No","Yes")))</f>
        <v>N/A</v>
      </c>
      <c r="E243" s="8">
        <v>1.1342619114000001</v>
      </c>
      <c r="F243" s="43" t="str">
        <f>IF($B243="N/A","N/A",IF(E243&gt;10,"No",IF(E243&lt;-10,"No","Yes")))</f>
        <v>N/A</v>
      </c>
      <c r="G243" s="8">
        <v>1.7540445517000001</v>
      </c>
      <c r="H243" s="43" t="str">
        <f>IF($B243="N/A","N/A",IF(G243&gt;10,"No",IF(G243&lt;-10,"No","Yes")))</f>
        <v>N/A</v>
      </c>
      <c r="I243" s="12">
        <v>10.220000000000001</v>
      </c>
      <c r="J243" s="12">
        <v>54.64</v>
      </c>
      <c r="K243" s="44" t="s">
        <v>732</v>
      </c>
      <c r="L243" s="9" t="str">
        <f t="shared" si="69"/>
        <v>No</v>
      </c>
    </row>
    <row r="244" spans="1:12" x14ac:dyDescent="0.2">
      <c r="A244" s="2" t="s">
        <v>1084</v>
      </c>
      <c r="B244" s="34" t="s">
        <v>217</v>
      </c>
      <c r="C244" s="8">
        <v>54.114932424999999</v>
      </c>
      <c r="D244" s="43" t="str">
        <f>IF($B244="N/A","N/A",IF(C244&gt;10,"No",IF(C244&lt;-10,"No","Yes")))</f>
        <v>N/A</v>
      </c>
      <c r="E244" s="8">
        <v>54.081830646999997</v>
      </c>
      <c r="F244" s="43" t="str">
        <f>IF($B244="N/A","N/A",IF(E244&gt;10,"No",IF(E244&lt;-10,"No","Yes")))</f>
        <v>N/A</v>
      </c>
      <c r="G244" s="8">
        <v>59.141046862000003</v>
      </c>
      <c r="H244" s="43" t="str">
        <f>IF($B244="N/A","N/A",IF(G244&gt;10,"No",IF(G244&lt;-10,"No","Yes")))</f>
        <v>N/A</v>
      </c>
      <c r="I244" s="12">
        <v>-6.0999999999999999E-2</v>
      </c>
      <c r="J244" s="12">
        <v>9.3550000000000004</v>
      </c>
      <c r="K244" s="44" t="s">
        <v>732</v>
      </c>
      <c r="L244" s="9" t="str">
        <f t="shared" si="69"/>
        <v>Yes</v>
      </c>
    </row>
    <row r="245" spans="1:12" x14ac:dyDescent="0.2">
      <c r="A245" s="2" t="s">
        <v>1085</v>
      </c>
      <c r="B245" s="34" t="s">
        <v>217</v>
      </c>
      <c r="C245" s="8">
        <v>96.254341256999993</v>
      </c>
      <c r="D245" s="43" t="str">
        <f t="shared" ref="D245:D273" si="70">IF($B245="N/A","N/A",IF(C245&gt;10,"No",IF(C245&lt;-10,"No","Yes")))</f>
        <v>N/A</v>
      </c>
      <c r="E245" s="8">
        <v>96.028525442000003</v>
      </c>
      <c r="F245" s="43" t="str">
        <f t="shared" ref="F245:F273" si="71">IF($B245="N/A","N/A",IF(E245&gt;10,"No",IF(E245&lt;-10,"No","Yes")))</f>
        <v>N/A</v>
      </c>
      <c r="G245" s="8">
        <v>97.251998569999998</v>
      </c>
      <c r="H245" s="43" t="str">
        <f t="shared" ref="H245:H273" si="72">IF($B245="N/A","N/A",IF(G245&gt;10,"No",IF(G245&lt;-10,"No","Yes")))</f>
        <v>N/A</v>
      </c>
      <c r="I245" s="12">
        <v>-0.23499999999999999</v>
      </c>
      <c r="J245" s="12">
        <v>1.274</v>
      </c>
      <c r="K245" s="44" t="s">
        <v>732</v>
      </c>
      <c r="L245" s="9" t="str">
        <f t="shared" si="69"/>
        <v>Yes</v>
      </c>
    </row>
    <row r="246" spans="1:12" x14ac:dyDescent="0.2">
      <c r="A246" s="2" t="s">
        <v>1086</v>
      </c>
      <c r="B246" s="34" t="s">
        <v>217</v>
      </c>
      <c r="C246" s="8">
        <v>86.403750106000004</v>
      </c>
      <c r="D246" s="43" t="str">
        <f t="shared" si="70"/>
        <v>N/A</v>
      </c>
      <c r="E246" s="8">
        <v>88.611902333000003</v>
      </c>
      <c r="F246" s="43" t="str">
        <f t="shared" si="71"/>
        <v>N/A</v>
      </c>
      <c r="G246" s="8">
        <v>90.772142608999999</v>
      </c>
      <c r="H246" s="43" t="str">
        <f t="shared" si="72"/>
        <v>N/A</v>
      </c>
      <c r="I246" s="12">
        <v>2.556</v>
      </c>
      <c r="J246" s="12">
        <v>2.4380000000000002</v>
      </c>
      <c r="K246" s="44" t="s">
        <v>732</v>
      </c>
      <c r="L246" s="9" t="str">
        <f t="shared" si="69"/>
        <v>Yes</v>
      </c>
    </row>
    <row r="247" spans="1:12" x14ac:dyDescent="0.2">
      <c r="A247" s="2" t="s">
        <v>1087</v>
      </c>
      <c r="B247" s="34" t="s">
        <v>217</v>
      </c>
      <c r="C247" s="8">
        <v>95.118825642000004</v>
      </c>
      <c r="D247" s="43" t="str">
        <f t="shared" si="70"/>
        <v>N/A</v>
      </c>
      <c r="E247" s="8">
        <v>96.889732459000001</v>
      </c>
      <c r="F247" s="43" t="str">
        <f t="shared" si="71"/>
        <v>N/A</v>
      </c>
      <c r="G247" s="8">
        <v>98.079678298000005</v>
      </c>
      <c r="H247" s="43" t="str">
        <f t="shared" si="72"/>
        <v>N/A</v>
      </c>
      <c r="I247" s="12">
        <v>1.8620000000000001</v>
      </c>
      <c r="J247" s="12">
        <v>1.228</v>
      </c>
      <c r="K247" s="44" t="s">
        <v>732</v>
      </c>
      <c r="L247" s="9" t="str">
        <f t="shared" si="69"/>
        <v>Yes</v>
      </c>
    </row>
    <row r="248" spans="1:12" x14ac:dyDescent="0.2">
      <c r="A248" s="6" t="s">
        <v>1088</v>
      </c>
      <c r="B248" s="34" t="s">
        <v>217</v>
      </c>
      <c r="C248" s="35">
        <v>0</v>
      </c>
      <c r="D248" s="43" t="str">
        <f t="shared" si="70"/>
        <v>N/A</v>
      </c>
      <c r="E248" s="35">
        <v>0</v>
      </c>
      <c r="F248" s="43" t="str">
        <f t="shared" si="71"/>
        <v>N/A</v>
      </c>
      <c r="G248" s="35">
        <v>0</v>
      </c>
      <c r="H248" s="43" t="str">
        <f t="shared" si="72"/>
        <v>N/A</v>
      </c>
      <c r="I248" s="12" t="s">
        <v>1743</v>
      </c>
      <c r="J248" s="12" t="s">
        <v>1743</v>
      </c>
      <c r="K248" s="44" t="s">
        <v>732</v>
      </c>
      <c r="L248" s="9" t="str">
        <f t="shared" si="69"/>
        <v>N/A</v>
      </c>
    </row>
    <row r="249" spans="1:12" x14ac:dyDescent="0.2">
      <c r="A249" s="2" t="s">
        <v>1089</v>
      </c>
      <c r="B249" s="34" t="s">
        <v>217</v>
      </c>
      <c r="C249" s="8">
        <v>0</v>
      </c>
      <c r="D249" s="43" t="str">
        <f t="shared" si="70"/>
        <v>N/A</v>
      </c>
      <c r="E249" s="8">
        <v>0</v>
      </c>
      <c r="F249" s="43" t="str">
        <f t="shared" si="71"/>
        <v>N/A</v>
      </c>
      <c r="G249" s="8">
        <v>0</v>
      </c>
      <c r="H249" s="43" t="str">
        <f t="shared" si="72"/>
        <v>N/A</v>
      </c>
      <c r="I249" s="12" t="s">
        <v>1743</v>
      </c>
      <c r="J249" s="12" t="s">
        <v>1743</v>
      </c>
      <c r="K249" s="44" t="s">
        <v>732</v>
      </c>
      <c r="L249" s="9" t="str">
        <f t="shared" si="69"/>
        <v>N/A</v>
      </c>
    </row>
    <row r="250" spans="1:12" x14ac:dyDescent="0.2">
      <c r="A250" s="2" t="s">
        <v>1090</v>
      </c>
      <c r="B250" s="34" t="s">
        <v>217</v>
      </c>
      <c r="C250" s="8">
        <v>0</v>
      </c>
      <c r="D250" s="43" t="str">
        <f t="shared" si="70"/>
        <v>N/A</v>
      </c>
      <c r="E250" s="8">
        <v>0</v>
      </c>
      <c r="F250" s="43" t="str">
        <f t="shared" si="71"/>
        <v>N/A</v>
      </c>
      <c r="G250" s="8">
        <v>0</v>
      </c>
      <c r="H250" s="43" t="str">
        <f t="shared" si="72"/>
        <v>N/A</v>
      </c>
      <c r="I250" s="12" t="s">
        <v>1743</v>
      </c>
      <c r="J250" s="12" t="s">
        <v>1743</v>
      </c>
      <c r="K250" s="44" t="s">
        <v>732</v>
      </c>
      <c r="L250" s="9" t="str">
        <f t="shared" si="69"/>
        <v>N/A</v>
      </c>
    </row>
    <row r="251" spans="1:12" x14ac:dyDescent="0.2">
      <c r="A251" s="2" t="s">
        <v>1091</v>
      </c>
      <c r="B251" s="34" t="s">
        <v>217</v>
      </c>
      <c r="C251" s="8">
        <v>0</v>
      </c>
      <c r="D251" s="43" t="str">
        <f t="shared" si="70"/>
        <v>N/A</v>
      </c>
      <c r="E251" s="8">
        <v>0</v>
      </c>
      <c r="F251" s="43" t="str">
        <f t="shared" si="71"/>
        <v>N/A</v>
      </c>
      <c r="G251" s="8">
        <v>0</v>
      </c>
      <c r="H251" s="43" t="str">
        <f t="shared" si="72"/>
        <v>N/A</v>
      </c>
      <c r="I251" s="12" t="s">
        <v>1743</v>
      </c>
      <c r="J251" s="12" t="s">
        <v>1743</v>
      </c>
      <c r="K251" s="44" t="s">
        <v>732</v>
      </c>
      <c r="L251" s="9" t="str">
        <f t="shared" si="69"/>
        <v>N/A</v>
      </c>
    </row>
    <row r="252" spans="1:12" x14ac:dyDescent="0.2">
      <c r="A252" s="2" t="s">
        <v>1092</v>
      </c>
      <c r="B252" s="34" t="s">
        <v>217</v>
      </c>
      <c r="C252" s="8">
        <v>0</v>
      </c>
      <c r="D252" s="43" t="str">
        <f t="shared" si="70"/>
        <v>N/A</v>
      </c>
      <c r="E252" s="8">
        <v>0</v>
      </c>
      <c r="F252" s="43" t="str">
        <f t="shared" si="71"/>
        <v>N/A</v>
      </c>
      <c r="G252" s="8">
        <v>0</v>
      </c>
      <c r="H252" s="43" t="str">
        <f t="shared" si="72"/>
        <v>N/A</v>
      </c>
      <c r="I252" s="12" t="s">
        <v>1743</v>
      </c>
      <c r="J252" s="12" t="s">
        <v>1743</v>
      </c>
      <c r="K252" s="44" t="s">
        <v>732</v>
      </c>
      <c r="L252" s="9" t="str">
        <f t="shared" si="69"/>
        <v>N/A</v>
      </c>
    </row>
    <row r="253" spans="1:12" x14ac:dyDescent="0.2">
      <c r="A253" s="2" t="s">
        <v>1093</v>
      </c>
      <c r="B253" s="34" t="s">
        <v>217</v>
      </c>
      <c r="C253" s="8" t="s">
        <v>1743</v>
      </c>
      <c r="D253" s="43" t="str">
        <f t="shared" si="70"/>
        <v>N/A</v>
      </c>
      <c r="E253" s="8" t="s">
        <v>1743</v>
      </c>
      <c r="F253" s="43" t="str">
        <f t="shared" si="71"/>
        <v>N/A</v>
      </c>
      <c r="G253" s="8" t="s">
        <v>1743</v>
      </c>
      <c r="H253" s="43" t="str">
        <f t="shared" si="72"/>
        <v>N/A</v>
      </c>
      <c r="I253" s="12" t="s">
        <v>1743</v>
      </c>
      <c r="J253" s="12" t="s">
        <v>1743</v>
      </c>
      <c r="K253" s="44" t="s">
        <v>732</v>
      </c>
      <c r="L253" s="9" t="str">
        <f t="shared" si="69"/>
        <v>N/A</v>
      </c>
    </row>
    <row r="254" spans="1:12" x14ac:dyDescent="0.2">
      <c r="A254" s="2" t="s">
        <v>1094</v>
      </c>
      <c r="B254" s="34" t="s">
        <v>217</v>
      </c>
      <c r="C254" s="8" t="s">
        <v>1743</v>
      </c>
      <c r="D254" s="43" t="str">
        <f t="shared" si="70"/>
        <v>N/A</v>
      </c>
      <c r="E254" s="8" t="s">
        <v>1743</v>
      </c>
      <c r="F254" s="43" t="str">
        <f t="shared" si="71"/>
        <v>N/A</v>
      </c>
      <c r="G254" s="8" t="s">
        <v>1743</v>
      </c>
      <c r="H254" s="43" t="str">
        <f t="shared" si="72"/>
        <v>N/A</v>
      </c>
      <c r="I254" s="12" t="s">
        <v>1743</v>
      </c>
      <c r="J254" s="12" t="s">
        <v>1743</v>
      </c>
      <c r="K254" s="44" t="s">
        <v>732</v>
      </c>
      <c r="L254" s="9" t="str">
        <f>IF(J254="Div by 0", "N/A", IF(OR(J254="N/A",K254="N/A"),"N/A", IF(J254&gt;VALUE(MID(K254,1,2)), "No", IF(J254&lt;-1*VALUE(MID(K254,1,2)), "No", "Yes"))))</f>
        <v>N/A</v>
      </c>
    </row>
    <row r="255" spans="1:12" x14ac:dyDescent="0.2">
      <c r="A255" s="6" t="s">
        <v>1095</v>
      </c>
      <c r="B255" s="34" t="s">
        <v>217</v>
      </c>
      <c r="C255" s="35">
        <v>0</v>
      </c>
      <c r="D255" s="43" t="str">
        <f t="shared" si="70"/>
        <v>N/A</v>
      </c>
      <c r="E255" s="35">
        <v>0</v>
      </c>
      <c r="F255" s="43" t="str">
        <f t="shared" si="71"/>
        <v>N/A</v>
      </c>
      <c r="G255" s="35">
        <v>0</v>
      </c>
      <c r="H255" s="43" t="str">
        <f t="shared" si="72"/>
        <v>N/A</v>
      </c>
      <c r="I255" s="12" t="s">
        <v>1743</v>
      </c>
      <c r="J255" s="12" t="s">
        <v>1743</v>
      </c>
      <c r="K255" s="44" t="s">
        <v>732</v>
      </c>
      <c r="L255" s="9" t="str">
        <f t="shared" si="69"/>
        <v>N/A</v>
      </c>
    </row>
    <row r="256" spans="1:12" x14ac:dyDescent="0.2">
      <c r="A256" s="2" t="s">
        <v>1096</v>
      </c>
      <c r="B256" s="34" t="s">
        <v>217</v>
      </c>
      <c r="C256" s="8">
        <v>0</v>
      </c>
      <c r="D256" s="43" t="str">
        <f t="shared" si="70"/>
        <v>N/A</v>
      </c>
      <c r="E256" s="8">
        <v>0</v>
      </c>
      <c r="F256" s="43" t="str">
        <f t="shared" si="71"/>
        <v>N/A</v>
      </c>
      <c r="G256" s="8">
        <v>0</v>
      </c>
      <c r="H256" s="43" t="str">
        <f t="shared" si="72"/>
        <v>N/A</v>
      </c>
      <c r="I256" s="12" t="s">
        <v>1743</v>
      </c>
      <c r="J256" s="12" t="s">
        <v>1743</v>
      </c>
      <c r="K256" s="44" t="s">
        <v>732</v>
      </c>
      <c r="L256" s="9" t="str">
        <f t="shared" si="69"/>
        <v>N/A</v>
      </c>
    </row>
    <row r="257" spans="1:12" x14ac:dyDescent="0.2">
      <c r="A257" s="2" t="s">
        <v>1097</v>
      </c>
      <c r="B257" s="34" t="s">
        <v>217</v>
      </c>
      <c r="C257" s="8">
        <v>0</v>
      </c>
      <c r="D257" s="43" t="str">
        <f t="shared" si="70"/>
        <v>N/A</v>
      </c>
      <c r="E257" s="8">
        <v>0</v>
      </c>
      <c r="F257" s="43" t="str">
        <f t="shared" si="71"/>
        <v>N/A</v>
      </c>
      <c r="G257" s="8">
        <v>0</v>
      </c>
      <c r="H257" s="43" t="str">
        <f t="shared" si="72"/>
        <v>N/A</v>
      </c>
      <c r="I257" s="12" t="s">
        <v>1743</v>
      </c>
      <c r="J257" s="12" t="s">
        <v>1743</v>
      </c>
      <c r="K257" s="44" t="s">
        <v>732</v>
      </c>
      <c r="L257" s="9" t="str">
        <f t="shared" si="69"/>
        <v>N/A</v>
      </c>
    </row>
    <row r="258" spans="1:12" x14ac:dyDescent="0.2">
      <c r="A258" s="2" t="s">
        <v>1098</v>
      </c>
      <c r="B258" s="34" t="s">
        <v>217</v>
      </c>
      <c r="C258" s="8">
        <v>0</v>
      </c>
      <c r="D258" s="43" t="str">
        <f t="shared" si="70"/>
        <v>N/A</v>
      </c>
      <c r="E258" s="8">
        <v>0</v>
      </c>
      <c r="F258" s="43" t="str">
        <f t="shared" si="71"/>
        <v>N/A</v>
      </c>
      <c r="G258" s="8">
        <v>0</v>
      </c>
      <c r="H258" s="43" t="str">
        <f t="shared" si="72"/>
        <v>N/A</v>
      </c>
      <c r="I258" s="12" t="s">
        <v>1743</v>
      </c>
      <c r="J258" s="12" t="s">
        <v>1743</v>
      </c>
      <c r="K258" s="44" t="s">
        <v>732</v>
      </c>
      <c r="L258" s="9" t="str">
        <f t="shared" si="69"/>
        <v>N/A</v>
      </c>
    </row>
    <row r="259" spans="1:12" x14ac:dyDescent="0.2">
      <c r="A259" s="2" t="s">
        <v>1099</v>
      </c>
      <c r="B259" s="34" t="s">
        <v>217</v>
      </c>
      <c r="C259" s="8">
        <v>0</v>
      </c>
      <c r="D259" s="43" t="str">
        <f t="shared" si="70"/>
        <v>N/A</v>
      </c>
      <c r="E259" s="8">
        <v>0</v>
      </c>
      <c r="F259" s="43" t="str">
        <f t="shared" si="71"/>
        <v>N/A</v>
      </c>
      <c r="G259" s="8">
        <v>0</v>
      </c>
      <c r="H259" s="43" t="str">
        <f t="shared" si="72"/>
        <v>N/A</v>
      </c>
      <c r="I259" s="12" t="s">
        <v>1743</v>
      </c>
      <c r="J259" s="12" t="s">
        <v>1743</v>
      </c>
      <c r="K259" s="44" t="s">
        <v>732</v>
      </c>
      <c r="L259" s="9" t="str">
        <f t="shared" si="69"/>
        <v>N/A</v>
      </c>
    </row>
    <row r="260" spans="1:12" x14ac:dyDescent="0.2">
      <c r="A260" s="2" t="s">
        <v>1100</v>
      </c>
      <c r="B260" s="34" t="s">
        <v>217</v>
      </c>
      <c r="C260" s="8" t="s">
        <v>1743</v>
      </c>
      <c r="D260" s="43" t="str">
        <f t="shared" si="70"/>
        <v>N/A</v>
      </c>
      <c r="E260" s="8" t="s">
        <v>1743</v>
      </c>
      <c r="F260" s="43" t="str">
        <f t="shared" si="71"/>
        <v>N/A</v>
      </c>
      <c r="G260" s="8" t="s">
        <v>1743</v>
      </c>
      <c r="H260" s="43" t="str">
        <f t="shared" si="72"/>
        <v>N/A</v>
      </c>
      <c r="I260" s="12" t="s">
        <v>1743</v>
      </c>
      <c r="J260" s="12" t="s">
        <v>1743</v>
      </c>
      <c r="K260" s="44" t="s">
        <v>732</v>
      </c>
      <c r="L260" s="9" t="str">
        <f t="shared" si="69"/>
        <v>N/A</v>
      </c>
    </row>
    <row r="261" spans="1:12" x14ac:dyDescent="0.2">
      <c r="A261" s="2" t="s">
        <v>1101</v>
      </c>
      <c r="B261" s="34" t="s">
        <v>217</v>
      </c>
      <c r="C261" s="8" t="s">
        <v>1743</v>
      </c>
      <c r="D261" s="43" t="str">
        <f t="shared" si="70"/>
        <v>N/A</v>
      </c>
      <c r="E261" s="8" t="s">
        <v>1743</v>
      </c>
      <c r="F261" s="43" t="str">
        <f t="shared" si="71"/>
        <v>N/A</v>
      </c>
      <c r="G261" s="8" t="s">
        <v>1743</v>
      </c>
      <c r="H261" s="43" t="str">
        <f t="shared" si="72"/>
        <v>N/A</v>
      </c>
      <c r="I261" s="12" t="s">
        <v>1743</v>
      </c>
      <c r="J261" s="12" t="s">
        <v>1743</v>
      </c>
      <c r="K261" s="44" t="s">
        <v>732</v>
      </c>
      <c r="L261" s="9" t="str">
        <f>IF(J261="Div by 0", "N/A", IF(OR(J261="N/A",K261="N/A"),"N/A", IF(J261&gt;VALUE(MID(K261,1,2)), "No", IF(J261&lt;-1*VALUE(MID(K261,1,2)), "No", "Yes"))))</f>
        <v>N/A</v>
      </c>
    </row>
    <row r="262" spans="1:12" x14ac:dyDescent="0.2">
      <c r="A262" s="2" t="s">
        <v>1102</v>
      </c>
      <c r="B262" s="34" t="s">
        <v>217</v>
      </c>
      <c r="C262" s="35">
        <v>0</v>
      </c>
      <c r="D262" s="43" t="str">
        <f t="shared" si="70"/>
        <v>N/A</v>
      </c>
      <c r="E262" s="35">
        <v>0</v>
      </c>
      <c r="F262" s="43" t="str">
        <f t="shared" si="71"/>
        <v>N/A</v>
      </c>
      <c r="G262" s="35">
        <v>0</v>
      </c>
      <c r="H262" s="43" t="str">
        <f t="shared" si="72"/>
        <v>N/A</v>
      </c>
      <c r="I262" s="12" t="s">
        <v>1743</v>
      </c>
      <c r="J262" s="12" t="s">
        <v>1743</v>
      </c>
      <c r="K262" s="44" t="s">
        <v>732</v>
      </c>
      <c r="L262" s="9" t="str">
        <f t="shared" si="69"/>
        <v>N/A</v>
      </c>
    </row>
    <row r="263" spans="1:12" x14ac:dyDescent="0.2">
      <c r="A263" s="6" t="s">
        <v>1103</v>
      </c>
      <c r="B263" s="34" t="s">
        <v>217</v>
      </c>
      <c r="C263" s="35">
        <v>0</v>
      </c>
      <c r="D263" s="43" t="str">
        <f t="shared" si="70"/>
        <v>N/A</v>
      </c>
      <c r="E263" s="35">
        <v>0</v>
      </c>
      <c r="F263" s="43" t="str">
        <f t="shared" si="71"/>
        <v>N/A</v>
      </c>
      <c r="G263" s="35">
        <v>0</v>
      </c>
      <c r="H263" s="43" t="str">
        <f t="shared" si="72"/>
        <v>N/A</v>
      </c>
      <c r="I263" s="12" t="s">
        <v>1743</v>
      </c>
      <c r="J263" s="12" t="s">
        <v>1743</v>
      </c>
      <c r="K263" s="44" t="s">
        <v>732</v>
      </c>
      <c r="L263" s="9" t="str">
        <f t="shared" si="69"/>
        <v>N/A</v>
      </c>
    </row>
    <row r="264" spans="1:12" x14ac:dyDescent="0.2">
      <c r="A264" s="2" t="s">
        <v>1104</v>
      </c>
      <c r="B264" s="34" t="s">
        <v>217</v>
      </c>
      <c r="C264" s="8">
        <v>0</v>
      </c>
      <c r="D264" s="43" t="str">
        <f t="shared" si="70"/>
        <v>N/A</v>
      </c>
      <c r="E264" s="8">
        <v>0</v>
      </c>
      <c r="F264" s="43" t="str">
        <f t="shared" si="71"/>
        <v>N/A</v>
      </c>
      <c r="G264" s="8">
        <v>0</v>
      </c>
      <c r="H264" s="43" t="str">
        <f t="shared" si="72"/>
        <v>N/A</v>
      </c>
      <c r="I264" s="12" t="s">
        <v>1743</v>
      </c>
      <c r="J264" s="12" t="s">
        <v>1743</v>
      </c>
      <c r="K264" s="44" t="s">
        <v>732</v>
      </c>
      <c r="L264" s="9" t="str">
        <f t="shared" si="69"/>
        <v>N/A</v>
      </c>
    </row>
    <row r="265" spans="1:12" x14ac:dyDescent="0.2">
      <c r="A265" s="2" t="s">
        <v>1105</v>
      </c>
      <c r="B265" s="34" t="s">
        <v>217</v>
      </c>
      <c r="C265" s="8">
        <v>0</v>
      </c>
      <c r="D265" s="43" t="str">
        <f t="shared" si="70"/>
        <v>N/A</v>
      </c>
      <c r="E265" s="8">
        <v>0</v>
      </c>
      <c r="F265" s="43" t="str">
        <f t="shared" si="71"/>
        <v>N/A</v>
      </c>
      <c r="G265" s="8">
        <v>0</v>
      </c>
      <c r="H265" s="43" t="str">
        <f t="shared" si="72"/>
        <v>N/A</v>
      </c>
      <c r="I265" s="12" t="s">
        <v>1743</v>
      </c>
      <c r="J265" s="12" t="s">
        <v>1743</v>
      </c>
      <c r="K265" s="44" t="s">
        <v>732</v>
      </c>
      <c r="L265" s="9" t="str">
        <f t="shared" si="69"/>
        <v>N/A</v>
      </c>
    </row>
    <row r="266" spans="1:12" x14ac:dyDescent="0.2">
      <c r="A266" s="2" t="s">
        <v>1106</v>
      </c>
      <c r="B266" s="34" t="s">
        <v>217</v>
      </c>
      <c r="C266" s="8">
        <v>0</v>
      </c>
      <c r="D266" s="43" t="str">
        <f t="shared" si="70"/>
        <v>N/A</v>
      </c>
      <c r="E266" s="8">
        <v>0</v>
      </c>
      <c r="F266" s="43" t="str">
        <f t="shared" si="71"/>
        <v>N/A</v>
      </c>
      <c r="G266" s="8">
        <v>0</v>
      </c>
      <c r="H266" s="43" t="str">
        <f t="shared" si="72"/>
        <v>N/A</v>
      </c>
      <c r="I266" s="12" t="s">
        <v>1743</v>
      </c>
      <c r="J266" s="12" t="s">
        <v>1743</v>
      </c>
      <c r="K266" s="44" t="s">
        <v>732</v>
      </c>
      <c r="L266" s="9" t="str">
        <f t="shared" si="69"/>
        <v>N/A</v>
      </c>
    </row>
    <row r="267" spans="1:12" x14ac:dyDescent="0.2">
      <c r="A267" s="2" t="s">
        <v>1107</v>
      </c>
      <c r="B267" s="34" t="s">
        <v>217</v>
      </c>
      <c r="C267" s="8">
        <v>0</v>
      </c>
      <c r="D267" s="43" t="str">
        <f t="shared" si="70"/>
        <v>N/A</v>
      </c>
      <c r="E267" s="8">
        <v>0</v>
      </c>
      <c r="F267" s="43" t="str">
        <f t="shared" si="71"/>
        <v>N/A</v>
      </c>
      <c r="G267" s="8">
        <v>0</v>
      </c>
      <c r="H267" s="43" t="str">
        <f t="shared" si="72"/>
        <v>N/A</v>
      </c>
      <c r="I267" s="12" t="s">
        <v>1743</v>
      </c>
      <c r="J267" s="12" t="s">
        <v>1743</v>
      </c>
      <c r="K267" s="44" t="s">
        <v>732</v>
      </c>
      <c r="L267" s="9" t="str">
        <f t="shared" si="69"/>
        <v>N/A</v>
      </c>
    </row>
    <row r="268" spans="1:12" x14ac:dyDescent="0.2">
      <c r="A268" s="2" t="s">
        <v>1108</v>
      </c>
      <c r="B268" s="34" t="s">
        <v>217</v>
      </c>
      <c r="C268" s="8" t="s">
        <v>1743</v>
      </c>
      <c r="D268" s="43" t="str">
        <f t="shared" si="70"/>
        <v>N/A</v>
      </c>
      <c r="E268" s="8" t="s">
        <v>1743</v>
      </c>
      <c r="F268" s="43" t="str">
        <f t="shared" si="71"/>
        <v>N/A</v>
      </c>
      <c r="G268" s="8" t="s">
        <v>1743</v>
      </c>
      <c r="H268" s="43" t="str">
        <f t="shared" si="72"/>
        <v>N/A</v>
      </c>
      <c r="I268" s="12" t="s">
        <v>1743</v>
      </c>
      <c r="J268" s="12" t="s">
        <v>1743</v>
      </c>
      <c r="K268" s="44" t="s">
        <v>732</v>
      </c>
      <c r="L268" s="9" t="str">
        <f t="shared" si="69"/>
        <v>N/A</v>
      </c>
    </row>
    <row r="269" spans="1:12" x14ac:dyDescent="0.2">
      <c r="A269" s="2" t="s">
        <v>1109</v>
      </c>
      <c r="B269" s="34" t="s">
        <v>217</v>
      </c>
      <c r="C269" s="35">
        <v>0</v>
      </c>
      <c r="D269" s="43" t="str">
        <f t="shared" si="70"/>
        <v>N/A</v>
      </c>
      <c r="E269" s="35">
        <v>0</v>
      </c>
      <c r="F269" s="43" t="str">
        <f t="shared" si="71"/>
        <v>N/A</v>
      </c>
      <c r="G269" s="35">
        <v>0</v>
      </c>
      <c r="H269" s="43" t="str">
        <f t="shared" si="72"/>
        <v>N/A</v>
      </c>
      <c r="I269" s="12" t="s">
        <v>1743</v>
      </c>
      <c r="J269" s="12" t="s">
        <v>1743</v>
      </c>
      <c r="K269" s="44" t="s">
        <v>732</v>
      </c>
      <c r="L269" s="9" t="str">
        <f t="shared" si="69"/>
        <v>N/A</v>
      </c>
    </row>
    <row r="270" spans="1:12" x14ac:dyDescent="0.2">
      <c r="A270" s="2" t="s">
        <v>1110</v>
      </c>
      <c r="B270" s="34" t="s">
        <v>217</v>
      </c>
      <c r="C270" s="35">
        <v>0</v>
      </c>
      <c r="D270" s="43" t="str">
        <f t="shared" si="70"/>
        <v>N/A</v>
      </c>
      <c r="E270" s="35">
        <v>0</v>
      </c>
      <c r="F270" s="43" t="str">
        <f t="shared" si="71"/>
        <v>N/A</v>
      </c>
      <c r="G270" s="35">
        <v>0</v>
      </c>
      <c r="H270" s="43" t="str">
        <f t="shared" si="72"/>
        <v>N/A</v>
      </c>
      <c r="I270" s="12" t="s">
        <v>1743</v>
      </c>
      <c r="J270" s="12" t="s">
        <v>1743</v>
      </c>
      <c r="K270" s="44" t="s">
        <v>732</v>
      </c>
      <c r="L270" s="9" t="str">
        <f t="shared" si="69"/>
        <v>N/A</v>
      </c>
    </row>
    <row r="271" spans="1:12" x14ac:dyDescent="0.2">
      <c r="A271" s="2" t="s">
        <v>1111</v>
      </c>
      <c r="B271" s="34" t="s">
        <v>217</v>
      </c>
      <c r="C271" s="35">
        <v>0</v>
      </c>
      <c r="D271" s="43" t="str">
        <f t="shared" si="70"/>
        <v>N/A</v>
      </c>
      <c r="E271" s="35">
        <v>0</v>
      </c>
      <c r="F271" s="43" t="str">
        <f t="shared" si="71"/>
        <v>N/A</v>
      </c>
      <c r="G271" s="35">
        <v>0</v>
      </c>
      <c r="H271" s="43" t="str">
        <f t="shared" si="72"/>
        <v>N/A</v>
      </c>
      <c r="I271" s="12" t="s">
        <v>1743</v>
      </c>
      <c r="J271" s="12" t="s">
        <v>1743</v>
      </c>
      <c r="K271" s="44" t="s">
        <v>732</v>
      </c>
      <c r="L271" s="9" t="str">
        <f t="shared" si="69"/>
        <v>N/A</v>
      </c>
    </row>
    <row r="272" spans="1:12" x14ac:dyDescent="0.2">
      <c r="A272" s="2" t="s">
        <v>1112</v>
      </c>
      <c r="B272" s="34" t="s">
        <v>217</v>
      </c>
      <c r="C272" s="35">
        <v>52113</v>
      </c>
      <c r="D272" s="43" t="str">
        <f t="shared" si="70"/>
        <v>N/A</v>
      </c>
      <c r="E272" s="35">
        <v>38172</v>
      </c>
      <c r="F272" s="43" t="str">
        <f t="shared" si="71"/>
        <v>N/A</v>
      </c>
      <c r="G272" s="35">
        <v>25948</v>
      </c>
      <c r="H272" s="43" t="str">
        <f t="shared" si="72"/>
        <v>N/A</v>
      </c>
      <c r="I272" s="12">
        <v>-26.8</v>
      </c>
      <c r="J272" s="12">
        <v>-32</v>
      </c>
      <c r="K272" s="44" t="s">
        <v>732</v>
      </c>
      <c r="L272" s="9" t="str">
        <f t="shared" si="69"/>
        <v>No</v>
      </c>
    </row>
    <row r="273" spans="1:12" x14ac:dyDescent="0.2">
      <c r="A273" s="71" t="s">
        <v>157</v>
      </c>
      <c r="B273" s="34" t="s">
        <v>217</v>
      </c>
      <c r="C273" s="35">
        <v>1</v>
      </c>
      <c r="D273" s="43" t="str">
        <f t="shared" si="70"/>
        <v>N/A</v>
      </c>
      <c r="E273" s="35">
        <v>1</v>
      </c>
      <c r="F273" s="43" t="str">
        <f t="shared" si="71"/>
        <v>N/A</v>
      </c>
      <c r="G273" s="35">
        <v>1</v>
      </c>
      <c r="H273" s="43" t="str">
        <f t="shared" si="72"/>
        <v>N/A</v>
      </c>
      <c r="I273" s="12">
        <v>0</v>
      </c>
      <c r="J273" s="12">
        <v>0</v>
      </c>
      <c r="K273" s="44" t="s">
        <v>732</v>
      </c>
      <c r="L273" s="9" t="str">
        <f t="shared" si="69"/>
        <v>Yes</v>
      </c>
    </row>
    <row r="274" spans="1:12" x14ac:dyDescent="0.2">
      <c r="A274" s="2" t="s">
        <v>158</v>
      </c>
      <c r="B274" s="47" t="s">
        <v>221</v>
      </c>
      <c r="C274" s="1">
        <v>0</v>
      </c>
      <c r="D274" s="43" t="str">
        <f t="shared" ref="D274:D275" si="73">IF($B274="N/A","N/A",IF(C274&gt;0,"No",IF(C274&lt;0,"No","Yes")))</f>
        <v>Yes</v>
      </c>
      <c r="E274" s="1">
        <v>0</v>
      </c>
      <c r="F274" s="43" t="str">
        <f t="shared" ref="F274:F275" si="74">IF($B274="N/A","N/A",IF(E274&gt;0,"No",IF(E274&lt;0,"No","Yes")))</f>
        <v>Yes</v>
      </c>
      <c r="G274" s="1">
        <v>0</v>
      </c>
      <c r="H274" s="43" t="str">
        <f t="shared" ref="H274:H275" si="75">IF($B274="N/A","N/A",IF(G274&gt;0,"No",IF(G274&lt;0,"No","Yes")))</f>
        <v>Yes</v>
      </c>
      <c r="I274" s="12" t="s">
        <v>1743</v>
      </c>
      <c r="J274" s="12" t="s">
        <v>1743</v>
      </c>
      <c r="K274" s="44" t="s">
        <v>732</v>
      </c>
      <c r="L274" s="9" t="str">
        <f t="shared" si="69"/>
        <v>N/A</v>
      </c>
    </row>
    <row r="275" spans="1:12" x14ac:dyDescent="0.2">
      <c r="A275" s="2" t="s">
        <v>159</v>
      </c>
      <c r="B275" s="47" t="s">
        <v>221</v>
      </c>
      <c r="C275" s="1">
        <v>0</v>
      </c>
      <c r="D275" s="43" t="str">
        <f t="shared" si="73"/>
        <v>Yes</v>
      </c>
      <c r="E275" s="1">
        <v>0</v>
      </c>
      <c r="F275" s="43" t="str">
        <f t="shared" si="74"/>
        <v>Yes</v>
      </c>
      <c r="G275" s="1">
        <v>0</v>
      </c>
      <c r="H275" s="43" t="str">
        <f t="shared" si="75"/>
        <v>Yes</v>
      </c>
      <c r="I275" s="12" t="s">
        <v>1743</v>
      </c>
      <c r="J275" s="12" t="s">
        <v>1743</v>
      </c>
      <c r="K275" s="44" t="s">
        <v>732</v>
      </c>
      <c r="L275" s="9" t="str">
        <f t="shared" si="69"/>
        <v>N/A</v>
      </c>
    </row>
    <row r="276" spans="1:12" x14ac:dyDescent="0.2">
      <c r="A276" s="16" t="s">
        <v>689</v>
      </c>
      <c r="B276" s="1" t="s">
        <v>217</v>
      </c>
      <c r="C276" s="1" t="s">
        <v>217</v>
      </c>
      <c r="D276" s="11" t="str">
        <f t="shared" ref="D276:D283" si="76">IF($B276="N/A","N/A",IF(C276&gt;10,"No",IF(C276&lt;-10,"No","Yes")))</f>
        <v>N/A</v>
      </c>
      <c r="E276" s="1">
        <v>883417</v>
      </c>
      <c r="F276" s="11" t="str">
        <f t="shared" ref="F276:F277" si="77">IF($B276="N/A","N/A",IF(E276&gt;10,"No",IF(E276&lt;-10,"No","Yes")))</f>
        <v>N/A</v>
      </c>
      <c r="G276" s="1">
        <v>966782</v>
      </c>
      <c r="H276" s="11" t="str">
        <f t="shared" ref="H276:H277" si="78">IF($B276="N/A","N/A",IF(G276&gt;10,"No",IF(G276&lt;-10,"No","Yes")))</f>
        <v>N/A</v>
      </c>
      <c r="I276" s="12" t="s">
        <v>217</v>
      </c>
      <c r="J276" s="12">
        <v>9.4369999999999994</v>
      </c>
      <c r="K276" s="1" t="s">
        <v>217</v>
      </c>
      <c r="L276" s="9" t="str">
        <f t="shared" ref="L276:L277" si="79">IF(J276="Div by 0", "N/A", IF(K276="N/A","N/A", IF(J276&gt;VALUE(MID(K276,1,2)), "No", IF(J276&lt;-1*VALUE(MID(K276,1,2)), "No", "Yes"))))</f>
        <v>N/A</v>
      </c>
    </row>
    <row r="277" spans="1:12" x14ac:dyDescent="0.2">
      <c r="A277" s="16" t="s">
        <v>690</v>
      </c>
      <c r="B277" s="1" t="s">
        <v>217</v>
      </c>
      <c r="C277" s="1" t="s">
        <v>217</v>
      </c>
      <c r="D277" s="11" t="str">
        <f t="shared" si="76"/>
        <v>N/A</v>
      </c>
      <c r="E277" s="1">
        <v>727667.5</v>
      </c>
      <c r="F277" s="11" t="str">
        <f t="shared" si="77"/>
        <v>N/A</v>
      </c>
      <c r="G277" s="1">
        <v>810513.58333000005</v>
      </c>
      <c r="H277" s="11" t="str">
        <f t="shared" si="78"/>
        <v>N/A</v>
      </c>
      <c r="I277" s="12" t="s">
        <v>217</v>
      </c>
      <c r="J277" s="12">
        <v>11.39</v>
      </c>
      <c r="K277" s="1" t="s">
        <v>217</v>
      </c>
      <c r="L277" s="9" t="str">
        <f t="shared" si="79"/>
        <v>N/A</v>
      </c>
    </row>
    <row r="278" spans="1:12" x14ac:dyDescent="0.2">
      <c r="A278" s="16" t="s">
        <v>691</v>
      </c>
      <c r="B278" s="1" t="s">
        <v>217</v>
      </c>
      <c r="C278" s="1">
        <v>10615</v>
      </c>
      <c r="D278" s="11" t="str">
        <f t="shared" si="76"/>
        <v>N/A</v>
      </c>
      <c r="E278" s="1">
        <v>11591</v>
      </c>
      <c r="F278" s="11" t="str">
        <f t="shared" ref="F278:F283" si="80">IF($B278="N/A","N/A",IF(E278&gt;10,"No",IF(E278&lt;-10,"No","Yes")))</f>
        <v>N/A</v>
      </c>
      <c r="G278" s="1">
        <v>11278</v>
      </c>
      <c r="H278" s="11" t="str">
        <f t="shared" ref="H278:H283" si="81">IF($B278="N/A","N/A",IF(G278&gt;10,"No",IF(G278&lt;-10,"No","Yes")))</f>
        <v>N/A</v>
      </c>
      <c r="I278" s="12">
        <v>9.1950000000000003</v>
      </c>
      <c r="J278" s="12">
        <v>-2.7</v>
      </c>
      <c r="K278" s="1" t="s">
        <v>217</v>
      </c>
      <c r="L278" s="9" t="str">
        <f t="shared" ref="L278:L284" si="82">IF(J278="Div by 0", "N/A", IF(K278="N/A","N/A", IF(J278&gt;VALUE(MID(K278,1,2)), "No", IF(J278&lt;-1*VALUE(MID(K278,1,2)), "No", "Yes"))))</f>
        <v>N/A</v>
      </c>
    </row>
    <row r="279" spans="1:12" x14ac:dyDescent="0.2">
      <c r="A279" s="16" t="s">
        <v>692</v>
      </c>
      <c r="B279" s="1" t="s">
        <v>217</v>
      </c>
      <c r="C279" s="1">
        <v>10795</v>
      </c>
      <c r="D279" s="11" t="str">
        <f t="shared" si="76"/>
        <v>N/A</v>
      </c>
      <c r="E279" s="1">
        <v>12688</v>
      </c>
      <c r="F279" s="11" t="str">
        <f t="shared" si="80"/>
        <v>N/A</v>
      </c>
      <c r="G279" s="1">
        <v>11447</v>
      </c>
      <c r="H279" s="11" t="str">
        <f t="shared" si="81"/>
        <v>N/A</v>
      </c>
      <c r="I279" s="12">
        <v>17.54</v>
      </c>
      <c r="J279" s="12">
        <v>-9.7799999999999994</v>
      </c>
      <c r="K279" s="1" t="s">
        <v>217</v>
      </c>
      <c r="L279" s="9" t="str">
        <f t="shared" si="82"/>
        <v>N/A</v>
      </c>
    </row>
    <row r="280" spans="1:12" x14ac:dyDescent="0.2">
      <c r="A280" s="16" t="s">
        <v>693</v>
      </c>
      <c r="B280" s="1" t="s">
        <v>217</v>
      </c>
      <c r="C280" s="1" t="s">
        <v>1743</v>
      </c>
      <c r="D280" s="11" t="str">
        <f t="shared" si="76"/>
        <v>N/A</v>
      </c>
      <c r="E280" s="1">
        <v>2937.0833333</v>
      </c>
      <c r="F280" s="11" t="str">
        <f t="shared" si="80"/>
        <v>N/A</v>
      </c>
      <c r="G280" s="1">
        <v>4650.1666667</v>
      </c>
      <c r="H280" s="11" t="str">
        <f t="shared" si="81"/>
        <v>N/A</v>
      </c>
      <c r="I280" s="12" t="s">
        <v>1743</v>
      </c>
      <c r="J280" s="12">
        <v>58.33</v>
      </c>
      <c r="K280" s="1" t="s">
        <v>217</v>
      </c>
      <c r="L280" s="9" t="str">
        <f t="shared" si="82"/>
        <v>N/A</v>
      </c>
    </row>
    <row r="281" spans="1:12" x14ac:dyDescent="0.2">
      <c r="A281" s="16" t="s">
        <v>694</v>
      </c>
      <c r="B281" s="1" t="s">
        <v>217</v>
      </c>
      <c r="C281" s="1">
        <v>33440</v>
      </c>
      <c r="D281" s="11" t="str">
        <f t="shared" si="76"/>
        <v>N/A</v>
      </c>
      <c r="E281" s="1">
        <v>35093</v>
      </c>
      <c r="F281" s="11" t="str">
        <f t="shared" si="80"/>
        <v>N/A</v>
      </c>
      <c r="G281" s="1">
        <v>37849</v>
      </c>
      <c r="H281" s="11" t="str">
        <f t="shared" si="81"/>
        <v>N/A</v>
      </c>
      <c r="I281" s="12">
        <v>4.9429999999999996</v>
      </c>
      <c r="J281" s="12">
        <v>7.8529999999999998</v>
      </c>
      <c r="K281" s="1" t="s">
        <v>217</v>
      </c>
      <c r="L281" s="9" t="str">
        <f t="shared" si="82"/>
        <v>N/A</v>
      </c>
    </row>
    <row r="282" spans="1:12" x14ac:dyDescent="0.2">
      <c r="A282" s="16" t="s">
        <v>695</v>
      </c>
      <c r="B282" s="1" t="s">
        <v>217</v>
      </c>
      <c r="C282" s="1">
        <v>37027</v>
      </c>
      <c r="D282" s="11" t="str">
        <f t="shared" si="76"/>
        <v>N/A</v>
      </c>
      <c r="E282" s="1">
        <v>38963</v>
      </c>
      <c r="F282" s="11" t="str">
        <f t="shared" si="80"/>
        <v>N/A</v>
      </c>
      <c r="G282" s="1">
        <v>42145</v>
      </c>
      <c r="H282" s="11" t="str">
        <f t="shared" si="81"/>
        <v>N/A</v>
      </c>
      <c r="I282" s="12">
        <v>5.2290000000000001</v>
      </c>
      <c r="J282" s="12">
        <v>8.1669999999999998</v>
      </c>
      <c r="K282" s="1" t="s">
        <v>217</v>
      </c>
      <c r="L282" s="9" t="str">
        <f t="shared" si="82"/>
        <v>N/A</v>
      </c>
    </row>
    <row r="283" spans="1:12" ht="25.5" x14ac:dyDescent="0.2">
      <c r="A283" s="16" t="s">
        <v>696</v>
      </c>
      <c r="B283" s="1" t="s">
        <v>217</v>
      </c>
      <c r="C283" s="1">
        <v>30572.75</v>
      </c>
      <c r="D283" s="11" t="str">
        <f t="shared" si="76"/>
        <v>N/A</v>
      </c>
      <c r="E283" s="1">
        <v>32125.5</v>
      </c>
      <c r="F283" s="11" t="str">
        <f t="shared" si="80"/>
        <v>N/A</v>
      </c>
      <c r="G283" s="1">
        <v>34637.333333000002</v>
      </c>
      <c r="H283" s="11" t="str">
        <f t="shared" si="81"/>
        <v>N/A</v>
      </c>
      <c r="I283" s="12">
        <v>5.0789999999999997</v>
      </c>
      <c r="J283" s="12">
        <v>7.819</v>
      </c>
      <c r="K283" s="1" t="s">
        <v>217</v>
      </c>
      <c r="L283" s="9" t="str">
        <f t="shared" si="82"/>
        <v>N/A</v>
      </c>
    </row>
    <row r="284" spans="1:12" x14ac:dyDescent="0.2">
      <c r="A284" s="16" t="s">
        <v>403</v>
      </c>
      <c r="B284" s="34" t="s">
        <v>294</v>
      </c>
      <c r="C284" s="8">
        <v>29.804452842</v>
      </c>
      <c r="D284" s="43" t="str">
        <f>IF($B284="N/A","N/A",IF(C284&lt;=40,"Yes","No"))</f>
        <v>Yes</v>
      </c>
      <c r="E284" s="8">
        <v>29.986072065999998</v>
      </c>
      <c r="F284" s="43" t="str">
        <f>IF($B284="N/A","N/A",IF(E284&lt;=40,"Yes","No"))</f>
        <v>Yes</v>
      </c>
      <c r="G284" s="8">
        <v>30.729572615999999</v>
      </c>
      <c r="H284" s="43" t="str">
        <f>IF($B284="N/A","N/A",IF(G284&lt;=40,"Yes","No"))</f>
        <v>Yes</v>
      </c>
      <c r="I284" s="12">
        <v>0.60940000000000005</v>
      </c>
      <c r="J284" s="12">
        <v>2.4790000000000001</v>
      </c>
      <c r="K284" s="44" t="s">
        <v>734</v>
      </c>
      <c r="L284" s="9" t="str">
        <f t="shared" si="82"/>
        <v>Yes</v>
      </c>
    </row>
    <row r="285" spans="1:12" x14ac:dyDescent="0.2">
      <c r="A285" s="16" t="s">
        <v>697</v>
      </c>
      <c r="B285" s="1" t="s">
        <v>217</v>
      </c>
      <c r="C285" s="1" t="s">
        <v>217</v>
      </c>
      <c r="D285" s="11" t="str">
        <f t="shared" ref="D285:D303" si="83">IF($B285="N/A","N/A",IF(C285&gt;10,"No",IF(C285&lt;-10,"No","Yes")))</f>
        <v>N/A</v>
      </c>
      <c r="E285" s="1">
        <v>0</v>
      </c>
      <c r="F285" s="11" t="str">
        <f t="shared" ref="F285:F286" si="84">IF($B285="N/A","N/A",IF(E285&gt;10,"No",IF(E285&lt;-10,"No","Yes")))</f>
        <v>N/A</v>
      </c>
      <c r="G285" s="1">
        <v>0</v>
      </c>
      <c r="H285" s="11" t="str">
        <f t="shared" ref="H285:H286" si="85">IF($B285="N/A","N/A",IF(G285&gt;10,"No",IF(G285&lt;-10,"No","Yes")))</f>
        <v>N/A</v>
      </c>
      <c r="I285" s="12" t="s">
        <v>217</v>
      </c>
      <c r="J285" s="12" t="s">
        <v>1743</v>
      </c>
      <c r="K285" s="1" t="s">
        <v>217</v>
      </c>
      <c r="L285" s="9" t="str">
        <f t="shared" ref="L285:L286" si="86">IF(J285="Div by 0", "N/A", IF(K285="N/A","N/A", IF(J285&gt;VALUE(MID(K285,1,2)), "No", IF(J285&lt;-1*VALUE(MID(K285,1,2)), "No", "Yes"))))</f>
        <v>N/A</v>
      </c>
    </row>
    <row r="286" spans="1:12" x14ac:dyDescent="0.2">
      <c r="A286" s="16" t="s">
        <v>698</v>
      </c>
      <c r="B286" s="1" t="s">
        <v>217</v>
      </c>
      <c r="C286" s="1" t="s">
        <v>217</v>
      </c>
      <c r="D286" s="11" t="str">
        <f t="shared" si="83"/>
        <v>N/A</v>
      </c>
      <c r="E286" s="1">
        <v>0</v>
      </c>
      <c r="F286" s="11" t="str">
        <f t="shared" si="84"/>
        <v>N/A</v>
      </c>
      <c r="G286" s="1">
        <v>0</v>
      </c>
      <c r="H286" s="11" t="str">
        <f t="shared" si="85"/>
        <v>N/A</v>
      </c>
      <c r="I286" s="12" t="s">
        <v>217</v>
      </c>
      <c r="J286" s="12" t="s">
        <v>1743</v>
      </c>
      <c r="K286" s="1" t="s">
        <v>217</v>
      </c>
      <c r="L286" s="9" t="str">
        <f t="shared" si="86"/>
        <v>N/A</v>
      </c>
    </row>
    <row r="287" spans="1:12" x14ac:dyDescent="0.2">
      <c r="A287" s="16" t="s">
        <v>699</v>
      </c>
      <c r="B287" s="1" t="s">
        <v>217</v>
      </c>
      <c r="C287" s="1" t="s">
        <v>217</v>
      </c>
      <c r="D287" s="11" t="str">
        <f t="shared" si="83"/>
        <v>N/A</v>
      </c>
      <c r="E287" s="1">
        <v>53547</v>
      </c>
      <c r="F287" s="11" t="str">
        <f t="shared" ref="F287:F288" si="87">IF($B287="N/A","N/A",IF(E287&gt;10,"No",IF(E287&lt;-10,"No","Yes")))</f>
        <v>N/A</v>
      </c>
      <c r="G287" s="1">
        <v>70512</v>
      </c>
      <c r="H287" s="11" t="str">
        <f t="shared" ref="H287:H288" si="88">IF($B287="N/A","N/A",IF(G287&gt;10,"No",IF(G287&lt;-10,"No","Yes")))</f>
        <v>N/A</v>
      </c>
      <c r="I287" s="12" t="s">
        <v>217</v>
      </c>
      <c r="J287" s="12">
        <v>31.68</v>
      </c>
      <c r="K287" s="1" t="s">
        <v>217</v>
      </c>
      <c r="L287" s="9" t="str">
        <f t="shared" ref="L287:L288" si="89">IF(J287="Div by 0", "N/A", IF(K287="N/A","N/A", IF(J287&gt;VALUE(MID(K287,1,2)), "No", IF(J287&lt;-1*VALUE(MID(K287,1,2)), "No", "Yes"))))</f>
        <v>N/A</v>
      </c>
    </row>
    <row r="288" spans="1:12" x14ac:dyDescent="0.2">
      <c r="A288" s="16" t="s">
        <v>711</v>
      </c>
      <c r="B288" s="1" t="s">
        <v>217</v>
      </c>
      <c r="C288" s="1" t="s">
        <v>217</v>
      </c>
      <c r="D288" s="11" t="str">
        <f t="shared" si="83"/>
        <v>N/A</v>
      </c>
      <c r="E288" s="1">
        <v>34061.583333000002</v>
      </c>
      <c r="F288" s="11" t="str">
        <f t="shared" si="87"/>
        <v>N/A</v>
      </c>
      <c r="G288" s="1">
        <v>45976.833333000002</v>
      </c>
      <c r="H288" s="11" t="str">
        <f t="shared" si="88"/>
        <v>N/A</v>
      </c>
      <c r="I288" s="12" t="s">
        <v>217</v>
      </c>
      <c r="J288" s="12">
        <v>34.979999999999997</v>
      </c>
      <c r="K288" s="1" t="s">
        <v>217</v>
      </c>
      <c r="L288" s="9" t="str">
        <f t="shared" si="89"/>
        <v>N/A</v>
      </c>
    </row>
    <row r="289" spans="1:12" x14ac:dyDescent="0.2">
      <c r="A289" s="16" t="s">
        <v>700</v>
      </c>
      <c r="B289" s="1" t="s">
        <v>217</v>
      </c>
      <c r="C289" s="1">
        <v>27860</v>
      </c>
      <c r="D289" s="11" t="str">
        <f t="shared" si="83"/>
        <v>N/A</v>
      </c>
      <c r="E289" s="1">
        <v>18887</v>
      </c>
      <c r="F289" s="11" t="str">
        <f t="shared" ref="F289:F303" si="90">IF($B289="N/A","N/A",IF(E289&gt;10,"No",IF(E289&lt;-10,"No","Yes")))</f>
        <v>N/A</v>
      </c>
      <c r="G289" s="1">
        <v>10701</v>
      </c>
      <c r="H289" s="11" t="str">
        <f t="shared" ref="H289:H303" si="91">IF($B289="N/A","N/A",IF(G289&gt;10,"No",IF(G289&lt;-10,"No","Yes")))</f>
        <v>N/A</v>
      </c>
      <c r="I289" s="12">
        <v>-32.200000000000003</v>
      </c>
      <c r="J289" s="12">
        <v>-43.3</v>
      </c>
      <c r="K289" s="1" t="s">
        <v>217</v>
      </c>
      <c r="L289" s="9" t="str">
        <f t="shared" ref="L289:L300" si="92">IF(J289="Div by 0", "N/A", IF(K289="N/A","N/A", IF(J289&gt;VALUE(MID(K289,1,2)), "No", IF(J289&lt;-1*VALUE(MID(K289,1,2)), "No", "Yes"))))</f>
        <v>N/A</v>
      </c>
    </row>
    <row r="290" spans="1:12" x14ac:dyDescent="0.2">
      <c r="A290" s="16" t="s">
        <v>701</v>
      </c>
      <c r="B290" s="1" t="s">
        <v>217</v>
      </c>
      <c r="C290" s="1">
        <v>52106</v>
      </c>
      <c r="D290" s="11" t="str">
        <f t="shared" si="83"/>
        <v>N/A</v>
      </c>
      <c r="E290" s="1">
        <v>38134</v>
      </c>
      <c r="F290" s="11" t="str">
        <f t="shared" si="90"/>
        <v>N/A</v>
      </c>
      <c r="G290" s="1">
        <v>25922</v>
      </c>
      <c r="H290" s="11" t="str">
        <f t="shared" si="91"/>
        <v>N/A</v>
      </c>
      <c r="I290" s="12">
        <v>-26.8</v>
      </c>
      <c r="J290" s="12">
        <v>-32</v>
      </c>
      <c r="K290" s="1" t="s">
        <v>217</v>
      </c>
      <c r="L290" s="9" t="str">
        <f t="shared" si="92"/>
        <v>N/A</v>
      </c>
    </row>
    <row r="291" spans="1:12" x14ac:dyDescent="0.2">
      <c r="A291" s="16" t="s">
        <v>719</v>
      </c>
      <c r="B291" s="34" t="s">
        <v>217</v>
      </c>
      <c r="C291" s="13">
        <v>0</v>
      </c>
      <c r="D291" s="11" t="str">
        <f t="shared" si="83"/>
        <v>N/A</v>
      </c>
      <c r="E291" s="13">
        <v>5.2446636000000003E-3</v>
      </c>
      <c r="F291" s="11" t="str">
        <f t="shared" si="90"/>
        <v>N/A</v>
      </c>
      <c r="G291" s="13">
        <v>1.54309081E-2</v>
      </c>
      <c r="H291" s="11" t="str">
        <f t="shared" si="91"/>
        <v>N/A</v>
      </c>
      <c r="I291" s="12" t="s">
        <v>1743</v>
      </c>
      <c r="J291" s="12">
        <v>194.2</v>
      </c>
      <c r="K291" s="34" t="s">
        <v>217</v>
      </c>
      <c r="L291" s="9" t="str">
        <f t="shared" si="92"/>
        <v>N/A</v>
      </c>
    </row>
    <row r="292" spans="1:12" x14ac:dyDescent="0.2">
      <c r="A292" s="16" t="s">
        <v>712</v>
      </c>
      <c r="B292" s="1" t="s">
        <v>217</v>
      </c>
      <c r="C292" s="1">
        <v>32181.333332999999</v>
      </c>
      <c r="D292" s="11" t="str">
        <f t="shared" si="83"/>
        <v>N/A</v>
      </c>
      <c r="E292" s="1">
        <v>22175.083332999999</v>
      </c>
      <c r="F292" s="11" t="str">
        <f t="shared" si="90"/>
        <v>N/A</v>
      </c>
      <c r="G292" s="1">
        <v>11719.083333</v>
      </c>
      <c r="H292" s="11" t="str">
        <f t="shared" si="91"/>
        <v>N/A</v>
      </c>
      <c r="I292" s="12">
        <v>-31.1</v>
      </c>
      <c r="J292" s="12">
        <v>-47.2</v>
      </c>
      <c r="K292" s="1" t="s">
        <v>217</v>
      </c>
      <c r="L292" s="9" t="str">
        <f t="shared" si="92"/>
        <v>N/A</v>
      </c>
    </row>
    <row r="293" spans="1:12" x14ac:dyDescent="0.2">
      <c r="A293" s="16" t="s">
        <v>702</v>
      </c>
      <c r="B293" s="1" t="s">
        <v>217</v>
      </c>
      <c r="C293" s="1">
        <v>0</v>
      </c>
      <c r="D293" s="11" t="str">
        <f t="shared" si="83"/>
        <v>N/A</v>
      </c>
      <c r="E293" s="1">
        <v>0</v>
      </c>
      <c r="F293" s="11" t="str">
        <f t="shared" si="90"/>
        <v>N/A</v>
      </c>
      <c r="G293" s="1">
        <v>0</v>
      </c>
      <c r="H293" s="11" t="str">
        <f t="shared" si="91"/>
        <v>N/A</v>
      </c>
      <c r="I293" s="12" t="s">
        <v>1743</v>
      </c>
      <c r="J293" s="12" t="s">
        <v>1743</v>
      </c>
      <c r="K293" s="1" t="s">
        <v>217</v>
      </c>
      <c r="L293" s="9" t="str">
        <f t="shared" si="92"/>
        <v>N/A</v>
      </c>
    </row>
    <row r="294" spans="1:12" x14ac:dyDescent="0.2">
      <c r="A294" s="16" t="s">
        <v>713</v>
      </c>
      <c r="B294" s="1" t="s">
        <v>217</v>
      </c>
      <c r="C294" s="1">
        <v>0</v>
      </c>
      <c r="D294" s="11" t="str">
        <f t="shared" si="83"/>
        <v>N/A</v>
      </c>
      <c r="E294" s="1">
        <v>0</v>
      </c>
      <c r="F294" s="11" t="str">
        <f t="shared" si="90"/>
        <v>N/A</v>
      </c>
      <c r="G294" s="1">
        <v>0</v>
      </c>
      <c r="H294" s="11" t="str">
        <f t="shared" si="91"/>
        <v>N/A</v>
      </c>
      <c r="I294" s="12" t="s">
        <v>1743</v>
      </c>
      <c r="J294" s="12" t="s">
        <v>1743</v>
      </c>
      <c r="K294" s="1" t="s">
        <v>217</v>
      </c>
      <c r="L294" s="9" t="str">
        <f t="shared" si="92"/>
        <v>N/A</v>
      </c>
    </row>
    <row r="295" spans="1:12" x14ac:dyDescent="0.2">
      <c r="A295" s="16" t="s">
        <v>703</v>
      </c>
      <c r="B295" s="1" t="s">
        <v>217</v>
      </c>
      <c r="C295" s="1">
        <v>159</v>
      </c>
      <c r="D295" s="11" t="str">
        <f t="shared" si="83"/>
        <v>N/A</v>
      </c>
      <c r="E295" s="1">
        <v>493</v>
      </c>
      <c r="F295" s="11" t="str">
        <f t="shared" si="90"/>
        <v>N/A</v>
      </c>
      <c r="G295" s="1">
        <v>677</v>
      </c>
      <c r="H295" s="11" t="str">
        <f t="shared" si="91"/>
        <v>N/A</v>
      </c>
      <c r="I295" s="12">
        <v>210.1</v>
      </c>
      <c r="J295" s="12">
        <v>37.32</v>
      </c>
      <c r="K295" s="1" t="s">
        <v>217</v>
      </c>
      <c r="L295" s="9" t="str">
        <f t="shared" si="92"/>
        <v>N/A</v>
      </c>
    </row>
    <row r="296" spans="1:12" x14ac:dyDescent="0.2">
      <c r="A296" s="16" t="s">
        <v>714</v>
      </c>
      <c r="B296" s="1" t="s">
        <v>217</v>
      </c>
      <c r="C296" s="1">
        <v>58.25</v>
      </c>
      <c r="D296" s="11" t="str">
        <f t="shared" si="83"/>
        <v>N/A</v>
      </c>
      <c r="E296" s="1">
        <v>295.75</v>
      </c>
      <c r="F296" s="11" t="str">
        <f t="shared" si="90"/>
        <v>N/A</v>
      </c>
      <c r="G296" s="1">
        <v>314.75</v>
      </c>
      <c r="H296" s="11" t="str">
        <f t="shared" si="91"/>
        <v>N/A</v>
      </c>
      <c r="I296" s="12">
        <v>407.7</v>
      </c>
      <c r="J296" s="12">
        <v>6.4240000000000004</v>
      </c>
      <c r="K296" s="1" t="s">
        <v>217</v>
      </c>
      <c r="L296" s="9" t="str">
        <f t="shared" si="92"/>
        <v>N/A</v>
      </c>
    </row>
    <row r="297" spans="1:12" x14ac:dyDescent="0.2">
      <c r="A297" s="16" t="s">
        <v>704</v>
      </c>
      <c r="B297" s="1" t="s">
        <v>217</v>
      </c>
      <c r="C297" s="1">
        <v>0</v>
      </c>
      <c r="D297" s="11" t="str">
        <f t="shared" si="83"/>
        <v>N/A</v>
      </c>
      <c r="E297" s="1">
        <v>11</v>
      </c>
      <c r="F297" s="11" t="str">
        <f t="shared" si="90"/>
        <v>N/A</v>
      </c>
      <c r="G297" s="1">
        <v>153</v>
      </c>
      <c r="H297" s="11" t="str">
        <f t="shared" si="91"/>
        <v>N/A</v>
      </c>
      <c r="I297" s="12" t="s">
        <v>1743</v>
      </c>
      <c r="J297" s="12">
        <v>1813</v>
      </c>
      <c r="K297" s="1" t="s">
        <v>217</v>
      </c>
      <c r="L297" s="9" t="str">
        <f t="shared" si="92"/>
        <v>N/A</v>
      </c>
    </row>
    <row r="298" spans="1:12" x14ac:dyDescent="0.2">
      <c r="A298" s="16" t="s">
        <v>715</v>
      </c>
      <c r="B298" s="1" t="s">
        <v>217</v>
      </c>
      <c r="C298" s="1">
        <v>0</v>
      </c>
      <c r="D298" s="11" t="str">
        <f t="shared" si="83"/>
        <v>N/A</v>
      </c>
      <c r="E298" s="1">
        <v>1.6666666667000001</v>
      </c>
      <c r="F298" s="11" t="str">
        <f t="shared" si="90"/>
        <v>N/A</v>
      </c>
      <c r="G298" s="1">
        <v>77.916666667000001</v>
      </c>
      <c r="H298" s="11" t="str">
        <f t="shared" si="91"/>
        <v>N/A</v>
      </c>
      <c r="I298" s="12" t="s">
        <v>1743</v>
      </c>
      <c r="J298" s="12">
        <v>4575</v>
      </c>
      <c r="K298" s="1" t="s">
        <v>217</v>
      </c>
      <c r="L298" s="9" t="str">
        <f t="shared" si="92"/>
        <v>N/A</v>
      </c>
    </row>
    <row r="299" spans="1:12" x14ac:dyDescent="0.2">
      <c r="A299" s="16" t="s">
        <v>404</v>
      </c>
      <c r="B299" s="1" t="s">
        <v>217</v>
      </c>
      <c r="C299" s="1">
        <v>0</v>
      </c>
      <c r="D299" s="11" t="str">
        <f t="shared" si="83"/>
        <v>N/A</v>
      </c>
      <c r="E299" s="1">
        <v>0</v>
      </c>
      <c r="F299" s="11" t="str">
        <f t="shared" si="90"/>
        <v>N/A</v>
      </c>
      <c r="G299" s="1">
        <v>0</v>
      </c>
      <c r="H299" s="11" t="str">
        <f t="shared" si="91"/>
        <v>N/A</v>
      </c>
      <c r="I299" s="12" t="s">
        <v>1743</v>
      </c>
      <c r="J299" s="12" t="s">
        <v>1743</v>
      </c>
      <c r="K299" s="1" t="s">
        <v>217</v>
      </c>
      <c r="L299" s="9" t="str">
        <f t="shared" si="92"/>
        <v>N/A</v>
      </c>
    </row>
    <row r="300" spans="1:12" x14ac:dyDescent="0.2">
      <c r="A300" s="16" t="s">
        <v>716</v>
      </c>
      <c r="B300" s="1" t="s">
        <v>217</v>
      </c>
      <c r="C300" s="1">
        <v>0</v>
      </c>
      <c r="D300" s="11" t="str">
        <f t="shared" si="83"/>
        <v>N/A</v>
      </c>
      <c r="E300" s="1">
        <v>0</v>
      </c>
      <c r="F300" s="11" t="str">
        <f t="shared" si="90"/>
        <v>N/A</v>
      </c>
      <c r="G300" s="1">
        <v>0</v>
      </c>
      <c r="H300" s="11" t="str">
        <f t="shared" si="91"/>
        <v>N/A</v>
      </c>
      <c r="I300" s="12" t="s">
        <v>1743</v>
      </c>
      <c r="J300" s="12" t="s">
        <v>1743</v>
      </c>
      <c r="K300" s="1" t="s">
        <v>217</v>
      </c>
      <c r="L300" s="9" t="str">
        <f t="shared" si="92"/>
        <v>N/A</v>
      </c>
    </row>
    <row r="301" spans="1:12" x14ac:dyDescent="0.2">
      <c r="A301" s="16" t="s">
        <v>705</v>
      </c>
      <c r="B301" s="1" t="s">
        <v>217</v>
      </c>
      <c r="C301" s="1" t="s">
        <v>217</v>
      </c>
      <c r="D301" s="11" t="str">
        <f t="shared" si="83"/>
        <v>N/A</v>
      </c>
      <c r="E301" s="1">
        <v>0</v>
      </c>
      <c r="F301" s="11" t="str">
        <f t="shared" si="90"/>
        <v>N/A</v>
      </c>
      <c r="G301" s="1">
        <v>0</v>
      </c>
      <c r="H301" s="11" t="str">
        <f t="shared" si="91"/>
        <v>N/A</v>
      </c>
      <c r="I301" s="12" t="s">
        <v>217</v>
      </c>
      <c r="J301" s="12" t="s">
        <v>1743</v>
      </c>
      <c r="K301" s="1" t="s">
        <v>217</v>
      </c>
      <c r="L301" s="9" t="str">
        <f t="shared" ref="L301:L303" si="93">IF(J301="Div by 0", "N/A", IF(K301="N/A","N/A", IF(J301&gt;VALUE(MID(K301,1,2)), "No", IF(J301&lt;-1*VALUE(MID(K301,1,2)), "No", "Yes"))))</f>
        <v>N/A</v>
      </c>
    </row>
    <row r="302" spans="1:12" x14ac:dyDescent="0.2">
      <c r="A302" s="16" t="s">
        <v>706</v>
      </c>
      <c r="B302" s="1" t="s">
        <v>217</v>
      </c>
      <c r="C302" s="1" t="s">
        <v>217</v>
      </c>
      <c r="D302" s="11" t="str">
        <f t="shared" si="83"/>
        <v>N/A</v>
      </c>
      <c r="E302" s="1">
        <v>0</v>
      </c>
      <c r="F302" s="11" t="str">
        <f t="shared" si="90"/>
        <v>N/A</v>
      </c>
      <c r="G302" s="1">
        <v>0</v>
      </c>
      <c r="H302" s="11" t="str">
        <f t="shared" si="91"/>
        <v>N/A</v>
      </c>
      <c r="I302" s="12" t="s">
        <v>217</v>
      </c>
      <c r="J302" s="12" t="s">
        <v>1743</v>
      </c>
      <c r="K302" s="1" t="s">
        <v>217</v>
      </c>
      <c r="L302" s="9" t="str">
        <f t="shared" si="93"/>
        <v>N/A</v>
      </c>
    </row>
    <row r="303" spans="1:12" x14ac:dyDescent="0.2">
      <c r="A303" s="16" t="s">
        <v>717</v>
      </c>
      <c r="B303" s="1" t="s">
        <v>217</v>
      </c>
      <c r="C303" s="1" t="s">
        <v>217</v>
      </c>
      <c r="D303" s="11" t="str">
        <f t="shared" si="83"/>
        <v>N/A</v>
      </c>
      <c r="E303" s="1">
        <v>0</v>
      </c>
      <c r="F303" s="11" t="str">
        <f t="shared" si="90"/>
        <v>N/A</v>
      </c>
      <c r="G303" s="1">
        <v>0</v>
      </c>
      <c r="H303" s="11" t="str">
        <f t="shared" si="91"/>
        <v>N/A</v>
      </c>
      <c r="I303" s="12" t="s">
        <v>217</v>
      </c>
      <c r="J303" s="12" t="s">
        <v>1743</v>
      </c>
      <c r="K303" s="1" t="s">
        <v>217</v>
      </c>
      <c r="L303" s="9" t="str">
        <f t="shared" si="93"/>
        <v>N/A</v>
      </c>
    </row>
    <row r="304" spans="1:12" ht="25.5" x14ac:dyDescent="0.2">
      <c r="A304" s="57" t="s">
        <v>707</v>
      </c>
      <c r="B304" s="1" t="s">
        <v>217</v>
      </c>
      <c r="C304" s="1">
        <v>0</v>
      </c>
      <c r="D304" s="1" t="s">
        <v>217</v>
      </c>
      <c r="E304" s="1">
        <v>0</v>
      </c>
      <c r="F304" s="1" t="s">
        <v>217</v>
      </c>
      <c r="G304" s="1">
        <v>0</v>
      </c>
      <c r="H304" s="1" t="s">
        <v>217</v>
      </c>
      <c r="I304" s="12" t="s">
        <v>1743</v>
      </c>
      <c r="J304" s="12" t="s">
        <v>1743</v>
      </c>
      <c r="K304" s="1" t="s">
        <v>217</v>
      </c>
      <c r="L304" s="9" t="str">
        <f>IF(J304="Div by 0", "N/A", IF(K304="N/A","N/A", IF(J304&gt;VALUE(MID(K304,1,2)), "No", IF(J304&lt;-1*VALUE(MID(K304,1,2)), "No", "Yes"))))</f>
        <v>N/A</v>
      </c>
    </row>
    <row r="305" spans="1:12" x14ac:dyDescent="0.2">
      <c r="A305" s="57" t="s">
        <v>708</v>
      </c>
      <c r="B305" s="1" t="s">
        <v>217</v>
      </c>
      <c r="C305" s="1">
        <v>0</v>
      </c>
      <c r="D305" s="1" t="s">
        <v>217</v>
      </c>
      <c r="E305" s="1">
        <v>0</v>
      </c>
      <c r="F305" s="1" t="s">
        <v>217</v>
      </c>
      <c r="G305" s="1">
        <v>0</v>
      </c>
      <c r="H305" s="1" t="s">
        <v>217</v>
      </c>
      <c r="I305" s="12" t="s">
        <v>1743</v>
      </c>
      <c r="J305" s="12" t="s">
        <v>1743</v>
      </c>
      <c r="K305" s="1" t="s">
        <v>217</v>
      </c>
      <c r="L305" s="9" t="str">
        <f>IF(J305="Div by 0", "N/A", IF(K305="N/A","N/A", IF(J305&gt;VALUE(MID(K305,1,2)), "No", IF(J305&lt;-1*VALUE(MID(K305,1,2)), "No", "Yes"))))</f>
        <v>N/A</v>
      </c>
    </row>
    <row r="306" spans="1:12" x14ac:dyDescent="0.2">
      <c r="A306" s="57" t="s">
        <v>718</v>
      </c>
      <c r="B306" s="1" t="s">
        <v>217</v>
      </c>
      <c r="C306" s="1">
        <v>0</v>
      </c>
      <c r="D306" s="1" t="s">
        <v>217</v>
      </c>
      <c r="E306" s="1">
        <v>0</v>
      </c>
      <c r="F306" s="1" t="s">
        <v>217</v>
      </c>
      <c r="G306" s="1">
        <v>0</v>
      </c>
      <c r="H306" s="1" t="s">
        <v>217</v>
      </c>
      <c r="I306" s="12" t="s">
        <v>1743</v>
      </c>
      <c r="J306" s="12" t="s">
        <v>1743</v>
      </c>
      <c r="K306" s="1" t="s">
        <v>217</v>
      </c>
      <c r="L306" s="9" t="str">
        <f>IF(J306="Div by 0", "N/A", IF(K306="N/A","N/A", IF(J306&gt;VALUE(MID(K306,1,2)), "No", IF(J306&lt;-1*VALUE(MID(K306,1,2)), "No", "Yes"))))</f>
        <v>N/A</v>
      </c>
    </row>
    <row r="307" spans="1:12" ht="25.5" x14ac:dyDescent="0.2">
      <c r="A307" s="57" t="s">
        <v>709</v>
      </c>
      <c r="B307" s="1" t="s">
        <v>217</v>
      </c>
      <c r="C307" s="1">
        <v>0</v>
      </c>
      <c r="D307" s="1" t="s">
        <v>217</v>
      </c>
      <c r="E307" s="1">
        <v>0</v>
      </c>
      <c r="F307" s="1" t="s">
        <v>217</v>
      </c>
      <c r="G307" s="1">
        <v>0</v>
      </c>
      <c r="H307" s="1" t="s">
        <v>217</v>
      </c>
      <c r="I307" s="12" t="s">
        <v>1743</v>
      </c>
      <c r="J307" s="12" t="s">
        <v>1743</v>
      </c>
      <c r="K307" s="1" t="s">
        <v>217</v>
      </c>
      <c r="L307" s="9" t="str">
        <f>IF(J307="Div by 0", "N/A", IF(K307="N/A","N/A", IF(J307&gt;VALUE(MID(K307,1,2)), "No", IF(J307&lt;-1*VALUE(MID(K307,1,2)), "No", "Yes"))))</f>
        <v>N/A</v>
      </c>
    </row>
    <row r="308" spans="1:12" x14ac:dyDescent="0.2">
      <c r="A308" s="57" t="s">
        <v>710</v>
      </c>
      <c r="B308" s="1" t="s">
        <v>217</v>
      </c>
      <c r="C308" s="1" t="s">
        <v>217</v>
      </c>
      <c r="D308" s="1" t="s">
        <v>217</v>
      </c>
      <c r="E308" s="1">
        <v>65701</v>
      </c>
      <c r="F308" s="1" t="s">
        <v>217</v>
      </c>
      <c r="G308" s="1">
        <v>59935</v>
      </c>
      <c r="H308" s="1" t="s">
        <v>217</v>
      </c>
      <c r="I308" s="12" t="s">
        <v>217</v>
      </c>
      <c r="J308" s="12">
        <v>-8.7799999999999994</v>
      </c>
      <c r="K308" s="1" t="s">
        <v>217</v>
      </c>
      <c r="L308" s="9" t="str">
        <f>IF(J308="Div by 0", "N/A", IF(K308="N/A","N/A", IF(J308&gt;VALUE(MID(K308,1,2)), "No", IF(J308&lt;-1*VALUE(MID(K308,1,2)), "No", "Yes"))))</f>
        <v>N/A</v>
      </c>
    </row>
    <row r="309" spans="1:12" x14ac:dyDescent="0.2">
      <c r="A309" s="72" t="s">
        <v>73</v>
      </c>
      <c r="B309" s="34" t="s">
        <v>217</v>
      </c>
      <c r="C309" s="35">
        <v>714603</v>
      </c>
      <c r="D309" s="43" t="str">
        <f>IF($B309="N/A","N/A",IF(C309&gt;10,"No",IF(C309&lt;-10,"No","Yes")))</f>
        <v>N/A</v>
      </c>
      <c r="E309" s="35">
        <v>816536</v>
      </c>
      <c r="F309" s="43" t="str">
        <f>IF($B309="N/A","N/A",IF(E309&gt;10,"No",IF(E309&lt;-10,"No","Yes")))</f>
        <v>N/A</v>
      </c>
      <c r="G309" s="35">
        <v>907238</v>
      </c>
      <c r="H309" s="43" t="str">
        <f>IF($B309="N/A","N/A",IF(G309&gt;10,"No",IF(G309&lt;-10,"No","Yes")))</f>
        <v>N/A</v>
      </c>
      <c r="I309" s="12">
        <v>14.26</v>
      </c>
      <c r="J309" s="12">
        <v>11.11</v>
      </c>
      <c r="K309" s="44" t="s">
        <v>734</v>
      </c>
      <c r="L309" s="9" t="str">
        <f t="shared" ref="L309:L338" si="94">IF(J309="Div by 0", "N/A", IF(K309="N/A","N/A", IF(J309&gt;VALUE(MID(K309,1,2)), "No", IF(J309&lt;-1*VALUE(MID(K309,1,2)), "No", "Yes"))))</f>
        <v>Yes</v>
      </c>
    </row>
    <row r="310" spans="1:12" x14ac:dyDescent="0.2">
      <c r="A310" s="57" t="s">
        <v>186</v>
      </c>
      <c r="B310" s="34" t="s">
        <v>217</v>
      </c>
      <c r="C310" s="35">
        <v>50177</v>
      </c>
      <c r="D310" s="11" t="str">
        <f t="shared" ref="D310:D313" si="95">IF($B310="N/A","N/A",IF(C310&gt;10,"No",IF(C310&lt;-10,"No","Yes")))</f>
        <v>N/A</v>
      </c>
      <c r="E310" s="35">
        <v>51744</v>
      </c>
      <c r="F310" s="11" t="str">
        <f t="shared" ref="F310:F313" si="96">IF($B310="N/A","N/A",IF(E310&gt;10,"No",IF(E310&lt;-10,"No","Yes")))</f>
        <v>N/A</v>
      </c>
      <c r="G310" s="35">
        <v>66845</v>
      </c>
      <c r="H310" s="11" t="str">
        <f t="shared" ref="H310:H313" si="97">IF($B310="N/A","N/A",IF(G310&gt;10,"No",IF(G310&lt;-10,"No","Yes")))</f>
        <v>N/A</v>
      </c>
      <c r="I310" s="12">
        <v>3.1230000000000002</v>
      </c>
      <c r="J310" s="12">
        <v>29.18</v>
      </c>
      <c r="K310" s="44" t="s">
        <v>734</v>
      </c>
      <c r="L310" s="9" t="str">
        <f>IF(J310="Div by 0", "N/A", IF(OR(J310="N/A",K310="N/A"),"N/A", IF(J310&gt;VALUE(MID(K310,1,2)), "No", IF(J310&lt;-1*VALUE(MID(K310,1,2)), "No", "Yes"))))</f>
        <v>No</v>
      </c>
    </row>
    <row r="311" spans="1:12" x14ac:dyDescent="0.2">
      <c r="A311" s="57" t="s">
        <v>187</v>
      </c>
      <c r="B311" s="34" t="s">
        <v>217</v>
      </c>
      <c r="C311" s="35">
        <v>129130</v>
      </c>
      <c r="D311" s="11" t="str">
        <f t="shared" si="95"/>
        <v>N/A</v>
      </c>
      <c r="E311" s="35">
        <v>138883</v>
      </c>
      <c r="F311" s="11" t="str">
        <f t="shared" si="96"/>
        <v>N/A</v>
      </c>
      <c r="G311" s="35">
        <v>131597</v>
      </c>
      <c r="H311" s="11" t="str">
        <f t="shared" si="97"/>
        <v>N/A</v>
      </c>
      <c r="I311" s="12">
        <v>7.5529999999999999</v>
      </c>
      <c r="J311" s="12">
        <v>-5.25</v>
      </c>
      <c r="K311" s="44" t="s">
        <v>734</v>
      </c>
      <c r="L311" s="9" t="str">
        <f t="shared" ref="L311:L313" si="98">IF(J311="Div by 0", "N/A", IF(OR(J311="N/A",K311="N/A"),"N/A", IF(J311&gt;VALUE(MID(K311,1,2)), "No", IF(J311&lt;-1*VALUE(MID(K311,1,2)), "No", "Yes"))))</f>
        <v>Yes</v>
      </c>
    </row>
    <row r="312" spans="1:12" x14ac:dyDescent="0.2">
      <c r="A312" s="57" t="s">
        <v>188</v>
      </c>
      <c r="B312" s="34" t="s">
        <v>217</v>
      </c>
      <c r="C312" s="35">
        <v>416196</v>
      </c>
      <c r="D312" s="11" t="str">
        <f t="shared" si="95"/>
        <v>N/A</v>
      </c>
      <c r="E312" s="35">
        <v>453961</v>
      </c>
      <c r="F312" s="11" t="str">
        <f t="shared" si="96"/>
        <v>N/A</v>
      </c>
      <c r="G312" s="35">
        <v>496282</v>
      </c>
      <c r="H312" s="11" t="str">
        <f t="shared" si="97"/>
        <v>N/A</v>
      </c>
      <c r="I312" s="12">
        <v>9.0739999999999998</v>
      </c>
      <c r="J312" s="12">
        <v>9.3230000000000004</v>
      </c>
      <c r="K312" s="44" t="s">
        <v>734</v>
      </c>
      <c r="L312" s="9" t="str">
        <f t="shared" si="98"/>
        <v>Yes</v>
      </c>
    </row>
    <row r="313" spans="1:12" x14ac:dyDescent="0.2">
      <c r="A313" s="7" t="s">
        <v>189</v>
      </c>
      <c r="B313" s="34" t="s">
        <v>217</v>
      </c>
      <c r="C313" s="35">
        <v>119100</v>
      </c>
      <c r="D313" s="11" t="str">
        <f t="shared" si="95"/>
        <v>N/A</v>
      </c>
      <c r="E313" s="35">
        <v>171948</v>
      </c>
      <c r="F313" s="11" t="str">
        <f t="shared" si="96"/>
        <v>N/A</v>
      </c>
      <c r="G313" s="35">
        <v>212514</v>
      </c>
      <c r="H313" s="11" t="str">
        <f t="shared" si="97"/>
        <v>N/A</v>
      </c>
      <c r="I313" s="12">
        <v>44.37</v>
      </c>
      <c r="J313" s="12">
        <v>23.59</v>
      </c>
      <c r="K313" s="44" t="s">
        <v>734</v>
      </c>
      <c r="L313" s="9" t="str">
        <f t="shared" si="98"/>
        <v>No</v>
      </c>
    </row>
    <row r="314" spans="1:12" x14ac:dyDescent="0.2">
      <c r="A314" s="57" t="s">
        <v>1113</v>
      </c>
      <c r="B314" s="13" t="s">
        <v>217</v>
      </c>
      <c r="C314" s="35" t="s">
        <v>217</v>
      </c>
      <c r="D314" s="9" t="str">
        <f t="shared" ref="D314:F317" si="99">IF($B314="N/A","N/A",IF(C314&lt;0,"No","Yes"))</f>
        <v>N/A</v>
      </c>
      <c r="E314" s="35">
        <v>445341</v>
      </c>
      <c r="F314" s="9" t="str">
        <f t="shared" si="99"/>
        <v>N/A</v>
      </c>
      <c r="G314" s="35">
        <v>480581</v>
      </c>
      <c r="H314" s="9" t="str">
        <f t="shared" ref="H314:H317" si="100">IF($B314="N/A","N/A",IF(G314&lt;0,"No","Yes"))</f>
        <v>N/A</v>
      </c>
      <c r="I314" s="12" t="s">
        <v>217</v>
      </c>
      <c r="J314" s="12">
        <v>7.9130000000000003</v>
      </c>
      <c r="K314" s="1" t="s">
        <v>733</v>
      </c>
      <c r="L314" s="9" t="str">
        <f>IF(J314="Div by 0", "N/A", IF(OR(J314="N/A",K314="N/A"),"N/A", IF(J314&gt;VALUE(MID(K314,1,2)), "No", IF(J314&lt;-1*VALUE(MID(K314,1,2)), "No", "Yes"))))</f>
        <v>Yes</v>
      </c>
    </row>
    <row r="315" spans="1:12" x14ac:dyDescent="0.2">
      <c r="A315" s="57" t="s">
        <v>433</v>
      </c>
      <c r="B315" s="13" t="s">
        <v>217</v>
      </c>
      <c r="C315" s="35" t="s">
        <v>217</v>
      </c>
      <c r="D315" s="9" t="str">
        <f t="shared" si="99"/>
        <v>N/A</v>
      </c>
      <c r="E315" s="35">
        <v>27663</v>
      </c>
      <c r="F315" s="9" t="str">
        <f t="shared" si="99"/>
        <v>N/A</v>
      </c>
      <c r="G315" s="35">
        <v>32818</v>
      </c>
      <c r="H315" s="9" t="str">
        <f t="shared" si="100"/>
        <v>N/A</v>
      </c>
      <c r="I315" s="12" t="s">
        <v>217</v>
      </c>
      <c r="J315" s="12">
        <v>18.63</v>
      </c>
      <c r="K315" s="1" t="s">
        <v>733</v>
      </c>
      <c r="L315" s="9" t="str">
        <f t="shared" ref="L315:L317" si="101">IF(J315="Div by 0", "N/A", IF(OR(J315="N/A",K315="N/A"),"N/A", IF(J315&gt;VALUE(MID(K315,1,2)), "No", IF(J315&lt;-1*VALUE(MID(K315,1,2)), "No", "Yes"))))</f>
        <v>No</v>
      </c>
    </row>
    <row r="316" spans="1:12" x14ac:dyDescent="0.2">
      <c r="A316" s="57" t="s">
        <v>434</v>
      </c>
      <c r="B316" s="13" t="s">
        <v>217</v>
      </c>
      <c r="C316" s="35" t="s">
        <v>217</v>
      </c>
      <c r="D316" s="9" t="str">
        <f t="shared" si="99"/>
        <v>N/A</v>
      </c>
      <c r="E316" s="35">
        <v>270719</v>
      </c>
      <c r="F316" s="9" t="str">
        <f t="shared" si="99"/>
        <v>N/A</v>
      </c>
      <c r="G316" s="35">
        <v>318884</v>
      </c>
      <c r="H316" s="9" t="str">
        <f t="shared" si="100"/>
        <v>N/A</v>
      </c>
      <c r="I316" s="12" t="s">
        <v>217</v>
      </c>
      <c r="J316" s="12">
        <v>17.79</v>
      </c>
      <c r="K316" s="1" t="s">
        <v>733</v>
      </c>
      <c r="L316" s="9" t="str">
        <f t="shared" si="101"/>
        <v>No</v>
      </c>
    </row>
    <row r="317" spans="1:12" x14ac:dyDescent="0.2">
      <c r="A317" s="57" t="s">
        <v>1114</v>
      </c>
      <c r="B317" s="13" t="s">
        <v>217</v>
      </c>
      <c r="C317" s="35" t="s">
        <v>217</v>
      </c>
      <c r="D317" s="9" t="str">
        <f t="shared" si="99"/>
        <v>N/A</v>
      </c>
      <c r="E317" s="35">
        <v>50261</v>
      </c>
      <c r="F317" s="9" t="str">
        <f t="shared" si="99"/>
        <v>N/A</v>
      </c>
      <c r="G317" s="35">
        <v>52373</v>
      </c>
      <c r="H317" s="9" t="str">
        <f t="shared" si="100"/>
        <v>N/A</v>
      </c>
      <c r="I317" s="12" t="s">
        <v>217</v>
      </c>
      <c r="J317" s="12">
        <v>4.202</v>
      </c>
      <c r="K317" s="1" t="s">
        <v>733</v>
      </c>
      <c r="L317" s="9" t="str">
        <f t="shared" si="101"/>
        <v>Yes</v>
      </c>
    </row>
    <row r="318" spans="1:12" x14ac:dyDescent="0.2">
      <c r="A318" s="57" t="s">
        <v>98</v>
      </c>
      <c r="B318" s="34" t="s">
        <v>295</v>
      </c>
      <c r="C318" s="8">
        <v>86.510691950999998</v>
      </c>
      <c r="D318" s="43" t="str">
        <f>IF($B318="N/A","N/A",IF(C318&gt;80,"Yes","No"))</f>
        <v>Yes</v>
      </c>
      <c r="E318" s="8">
        <v>88.796207393000003</v>
      </c>
      <c r="F318" s="43" t="str">
        <f>IF($B318="N/A","N/A",IF(E318&gt;80,"Yes","No"))</f>
        <v>Yes</v>
      </c>
      <c r="G318" s="8">
        <v>89.379854018000003</v>
      </c>
      <c r="H318" s="43" t="str">
        <f>IF($B318="N/A","N/A",IF(G318&gt;80,"Yes","No"))</f>
        <v>Yes</v>
      </c>
      <c r="I318" s="12">
        <v>2.6419999999999999</v>
      </c>
      <c r="J318" s="12">
        <v>0.6573</v>
      </c>
      <c r="K318" s="44" t="s">
        <v>734</v>
      </c>
      <c r="L318" s="9" t="str">
        <f t="shared" si="94"/>
        <v>Yes</v>
      </c>
    </row>
    <row r="319" spans="1:12" x14ac:dyDescent="0.2">
      <c r="A319" s="57" t="s">
        <v>336</v>
      </c>
      <c r="B319" s="34" t="s">
        <v>282</v>
      </c>
      <c r="C319" s="8">
        <v>0.29274996050000002</v>
      </c>
      <c r="D319" s="43" t="str">
        <f>IF($B319="N/A","N/A",IF(C319&gt;=5,"No",IF(C319&lt;0,"No","Yes")))</f>
        <v>Yes</v>
      </c>
      <c r="E319" s="8">
        <v>0.32209235110000001</v>
      </c>
      <c r="F319" s="43" t="str">
        <f>IF($B319="N/A","N/A",IF(E319&gt;=5,"No",IF(E319&lt;0,"No","Yes")))</f>
        <v>Yes</v>
      </c>
      <c r="G319" s="8">
        <v>0.55806745310000005</v>
      </c>
      <c r="H319" s="43" t="str">
        <f>IF($B319="N/A","N/A",IF(G319&gt;=5,"No",IF(G319&lt;0,"No","Yes")))</f>
        <v>Yes</v>
      </c>
      <c r="I319" s="12">
        <v>10.02</v>
      </c>
      <c r="J319" s="12">
        <v>73.260000000000005</v>
      </c>
      <c r="K319" s="44" t="s">
        <v>734</v>
      </c>
      <c r="L319" s="9" t="str">
        <f t="shared" si="94"/>
        <v>No</v>
      </c>
    </row>
    <row r="320" spans="1:12" x14ac:dyDescent="0.2">
      <c r="A320" s="57" t="s">
        <v>344</v>
      </c>
      <c r="B320" s="47" t="s">
        <v>282</v>
      </c>
      <c r="C320" s="8">
        <v>4.2918935409000003</v>
      </c>
      <c r="D320" s="43" t="str">
        <f>IF($B320="N/A","N/A",IF(C320&gt;=5,"No",IF(C320&lt;0,"No","Yes")))</f>
        <v>Yes</v>
      </c>
      <c r="E320" s="8">
        <v>3.9347928321999999</v>
      </c>
      <c r="F320" s="43" t="str">
        <f>IF($B320="N/A","N/A",IF(E320&gt;=5,"No",IF(E320&lt;0,"No","Yes")))</f>
        <v>Yes</v>
      </c>
      <c r="G320" s="8">
        <v>3.818843567</v>
      </c>
      <c r="H320" s="43" t="str">
        <f>IF($B320="N/A","N/A",IF(G320&gt;=5,"No",IF(G320&lt;0,"No","Yes")))</f>
        <v>Yes</v>
      </c>
      <c r="I320" s="12">
        <v>-8.32</v>
      </c>
      <c r="J320" s="12">
        <v>-2.95</v>
      </c>
      <c r="K320" s="44" t="s">
        <v>734</v>
      </c>
      <c r="L320" s="9" t="str">
        <f t="shared" si="94"/>
        <v>Yes</v>
      </c>
    </row>
    <row r="321" spans="1:12" x14ac:dyDescent="0.2">
      <c r="A321" s="57" t="s">
        <v>337</v>
      </c>
      <c r="B321" s="47" t="s">
        <v>282</v>
      </c>
      <c r="C321" s="8">
        <v>0</v>
      </c>
      <c r="D321" s="43" t="str">
        <f>IF($B321="N/A","N/A",IF(C321&gt;=5,"No",IF(C321&lt;0,"No","Yes")))</f>
        <v>Yes</v>
      </c>
      <c r="E321" s="8">
        <v>0</v>
      </c>
      <c r="F321" s="43" t="str">
        <f>IF($B321="N/A","N/A",IF(E321&gt;=5,"No",IF(E321&lt;0,"No","Yes")))</f>
        <v>Yes</v>
      </c>
      <c r="G321" s="8">
        <v>0</v>
      </c>
      <c r="H321" s="43" t="str">
        <f>IF($B321="N/A","N/A",IF(G321&gt;=5,"No",IF(G321&lt;0,"No","Yes")))</f>
        <v>Yes</v>
      </c>
      <c r="I321" s="12" t="s">
        <v>1743</v>
      </c>
      <c r="J321" s="12" t="s">
        <v>1743</v>
      </c>
      <c r="K321" s="44" t="s">
        <v>734</v>
      </c>
      <c r="L321" s="9" t="str">
        <f t="shared" si="94"/>
        <v>N/A</v>
      </c>
    </row>
    <row r="322" spans="1:12" x14ac:dyDescent="0.2">
      <c r="A322" s="57" t="s">
        <v>338</v>
      </c>
      <c r="B322" s="47" t="s">
        <v>296</v>
      </c>
      <c r="C322" s="8">
        <v>4.3590637039000004</v>
      </c>
      <c r="D322" s="43" t="str">
        <f>IF($B322="N/A","N/A",IF(C322&gt;0,"No",IF(C322&lt;0,"No","Yes")))</f>
        <v>No</v>
      </c>
      <c r="E322" s="8">
        <v>4.0540772238000002</v>
      </c>
      <c r="F322" s="43" t="str">
        <f>IF($B322="N/A","N/A",IF(E322&gt;0,"No",IF(E322&lt;0,"No","Yes")))</f>
        <v>No</v>
      </c>
      <c r="G322" s="8">
        <v>4.9789581124</v>
      </c>
      <c r="H322" s="43" t="str">
        <f>IF($B322="N/A","N/A",IF(G322&gt;0,"No",IF(G322&lt;0,"No","Yes")))</f>
        <v>No</v>
      </c>
      <c r="I322" s="12">
        <v>-7</v>
      </c>
      <c r="J322" s="12">
        <v>22.81</v>
      </c>
      <c r="K322" s="44" t="s">
        <v>734</v>
      </c>
      <c r="L322" s="9" t="str">
        <f t="shared" si="94"/>
        <v>No</v>
      </c>
    </row>
    <row r="323" spans="1:12" x14ac:dyDescent="0.2">
      <c r="A323" s="57" t="s">
        <v>339</v>
      </c>
      <c r="B323" s="47" t="s">
        <v>282</v>
      </c>
      <c r="C323" s="8">
        <v>4.5400033305000003</v>
      </c>
      <c r="D323" s="43" t="str">
        <f>IF($B323="N/A","N/A",IF(C323&gt;=5,"No",IF(C323&lt;0,"No","Yes")))</f>
        <v>Yes</v>
      </c>
      <c r="E323" s="8">
        <v>2.8542525988</v>
      </c>
      <c r="F323" s="43" t="str">
        <f>IF($B323="N/A","N/A",IF(E323&gt;=5,"No",IF(E323&lt;0,"No","Yes")))</f>
        <v>Yes</v>
      </c>
      <c r="G323" s="8">
        <v>1.2233835003</v>
      </c>
      <c r="H323" s="43" t="str">
        <f>IF($B323="N/A","N/A",IF(G323&gt;=5,"No",IF(G323&lt;0,"No","Yes")))</f>
        <v>Yes</v>
      </c>
      <c r="I323" s="12">
        <v>-37.1</v>
      </c>
      <c r="J323" s="12">
        <v>-57.1</v>
      </c>
      <c r="K323" s="44" t="s">
        <v>734</v>
      </c>
      <c r="L323" s="9" t="str">
        <f t="shared" si="94"/>
        <v>No</v>
      </c>
    </row>
    <row r="324" spans="1:12" x14ac:dyDescent="0.2">
      <c r="A324" s="57" t="s">
        <v>340</v>
      </c>
      <c r="B324" s="47" t="s">
        <v>296</v>
      </c>
      <c r="C324" s="8">
        <v>0</v>
      </c>
      <c r="D324" s="43" t="str">
        <f t="shared" ref="D324:D325" si="102">IF($B324="N/A","N/A",IF(C324&gt;0,"No",IF(C324&lt;0,"No","Yes")))</f>
        <v>Yes</v>
      </c>
      <c r="E324" s="8">
        <v>0</v>
      </c>
      <c r="F324" s="43" t="str">
        <f t="shared" ref="F324:F325" si="103">IF($B324="N/A","N/A",IF(E324&gt;0,"No",IF(E324&lt;0,"No","Yes")))</f>
        <v>Yes</v>
      </c>
      <c r="G324" s="8">
        <v>0</v>
      </c>
      <c r="H324" s="43" t="str">
        <f t="shared" ref="H324:H325" si="104">IF($B324="N/A","N/A",IF(G324&gt;0,"No",IF(G324&lt;0,"No","Yes")))</f>
        <v>Yes</v>
      </c>
      <c r="I324" s="12" t="s">
        <v>1743</v>
      </c>
      <c r="J324" s="12" t="s">
        <v>1743</v>
      </c>
      <c r="K324" s="44" t="s">
        <v>734</v>
      </c>
      <c r="L324" s="9" t="str">
        <f t="shared" si="94"/>
        <v>N/A</v>
      </c>
    </row>
    <row r="325" spans="1:12" x14ac:dyDescent="0.2">
      <c r="A325" s="57" t="s">
        <v>341</v>
      </c>
      <c r="B325" s="47" t="s">
        <v>296</v>
      </c>
      <c r="C325" s="8">
        <v>5.5975136000000003E-3</v>
      </c>
      <c r="D325" s="43" t="str">
        <f t="shared" si="102"/>
        <v>No</v>
      </c>
      <c r="E325" s="8">
        <v>3.8577601000000003E-2</v>
      </c>
      <c r="F325" s="43" t="str">
        <f t="shared" si="103"/>
        <v>No</v>
      </c>
      <c r="G325" s="8">
        <v>3.25162747E-2</v>
      </c>
      <c r="H325" s="43" t="str">
        <f t="shared" si="104"/>
        <v>No</v>
      </c>
      <c r="I325" s="12">
        <v>589.20000000000005</v>
      </c>
      <c r="J325" s="12">
        <v>-15.7</v>
      </c>
      <c r="K325" s="44" t="s">
        <v>734</v>
      </c>
      <c r="L325" s="9" t="str">
        <f t="shared" si="94"/>
        <v>No</v>
      </c>
    </row>
    <row r="326" spans="1:12" x14ac:dyDescent="0.2">
      <c r="A326" s="57" t="s">
        <v>99</v>
      </c>
      <c r="B326" s="47" t="s">
        <v>296</v>
      </c>
      <c r="C326" s="8">
        <v>0</v>
      </c>
      <c r="D326" s="43" t="str">
        <f>IF($B326="N/A","N/A",IF(C326&gt;0,"No",IF(C326&lt;0,"No","Yes")))</f>
        <v>Yes</v>
      </c>
      <c r="E326" s="8">
        <v>0</v>
      </c>
      <c r="F326" s="43" t="str">
        <f>IF($B326="N/A","N/A",IF(E326&gt;0,"No",IF(E326&lt;0,"No","Yes")))</f>
        <v>Yes</v>
      </c>
      <c r="G326" s="8">
        <v>0</v>
      </c>
      <c r="H326" s="43" t="str">
        <f>IF($B326="N/A","N/A",IF(G326&gt;0,"No",IF(G326&lt;0,"No","Yes")))</f>
        <v>Yes</v>
      </c>
      <c r="I326" s="12" t="s">
        <v>1743</v>
      </c>
      <c r="J326" s="12" t="s">
        <v>1743</v>
      </c>
      <c r="K326" s="44" t="s">
        <v>734</v>
      </c>
      <c r="L326" s="9" t="str">
        <f t="shared" si="94"/>
        <v>N/A</v>
      </c>
    </row>
    <row r="327" spans="1:12" x14ac:dyDescent="0.2">
      <c r="A327" s="57" t="s">
        <v>342</v>
      </c>
      <c r="B327" s="47" t="s">
        <v>296</v>
      </c>
      <c r="C327" s="8">
        <v>0</v>
      </c>
      <c r="D327" s="43" t="str">
        <f>IF($B327="N/A","N/A",IF(C327&gt;0,"No",IF(C327&lt;0,"No","Yes")))</f>
        <v>Yes</v>
      </c>
      <c r="E327" s="8">
        <v>0</v>
      </c>
      <c r="F327" s="43" t="str">
        <f>IF($B327="N/A","N/A",IF(E327&gt;0,"No",IF(E327&lt;0,"No","Yes")))</f>
        <v>Yes</v>
      </c>
      <c r="G327" s="8">
        <v>8.3770741999999992E-3</v>
      </c>
      <c r="H327" s="43" t="str">
        <f>IF($B327="N/A","N/A",IF(G327&gt;0,"No",IF(G327&lt;0,"No","Yes")))</f>
        <v>No</v>
      </c>
      <c r="I327" s="12" t="s">
        <v>1743</v>
      </c>
      <c r="J327" s="12" t="s">
        <v>1743</v>
      </c>
      <c r="K327" s="44" t="s">
        <v>734</v>
      </c>
      <c r="L327" s="9" t="str">
        <f t="shared" si="94"/>
        <v>N/A</v>
      </c>
    </row>
    <row r="328" spans="1:12" x14ac:dyDescent="0.2">
      <c r="A328" s="57" t="s">
        <v>343</v>
      </c>
      <c r="B328" s="47" t="s">
        <v>296</v>
      </c>
      <c r="C328" s="8">
        <v>0</v>
      </c>
      <c r="D328" s="43" t="str">
        <f>IF($B328="N/A","N/A",IF(C328&gt;0,"No",IF(C328&lt;0,"No","Yes")))</f>
        <v>Yes</v>
      </c>
      <c r="E328" s="8">
        <v>0</v>
      </c>
      <c r="F328" s="43" t="str">
        <f>IF($B328="N/A","N/A",IF(E328&gt;0,"No",IF(E328&lt;0,"No","Yes")))</f>
        <v>Yes</v>
      </c>
      <c r="G328" s="8">
        <v>0</v>
      </c>
      <c r="H328" s="43" t="str">
        <f>IF($B328="N/A","N/A",IF(G328&gt;0,"No",IF(G328&lt;0,"No","Yes")))</f>
        <v>Yes</v>
      </c>
      <c r="I328" s="12" t="s">
        <v>1743</v>
      </c>
      <c r="J328" s="12" t="s">
        <v>1743</v>
      </c>
      <c r="K328" s="44" t="s">
        <v>734</v>
      </c>
      <c r="L328" s="9" t="str">
        <f t="shared" si="94"/>
        <v>N/A</v>
      </c>
    </row>
    <row r="329" spans="1:12" x14ac:dyDescent="0.2">
      <c r="A329" s="57" t="s">
        <v>1115</v>
      </c>
      <c r="B329" s="34" t="s">
        <v>217</v>
      </c>
      <c r="C329" s="8" t="s">
        <v>217</v>
      </c>
      <c r="D329" s="43" t="str">
        <f>IF($B329="N/A","N/A",IF(C329&gt;10,"No",IF(C329&lt;-10,"No","Yes")))</f>
        <v>N/A</v>
      </c>
      <c r="E329" s="8">
        <v>0</v>
      </c>
      <c r="F329" s="43" t="str">
        <f>IF($B329="N/A","N/A",IF(E329&gt;10,"No",IF(E329&lt;-10,"No","Yes")))</f>
        <v>N/A</v>
      </c>
      <c r="G329" s="8">
        <v>0</v>
      </c>
      <c r="H329" s="43" t="str">
        <f>IF($B329="N/A","N/A",IF(G329&gt;10,"No",IF(G329&lt;-10,"No","Yes")))</f>
        <v>N/A</v>
      </c>
      <c r="I329" s="12" t="s">
        <v>217</v>
      </c>
      <c r="J329" s="12" t="s">
        <v>1743</v>
      </c>
      <c r="K329" s="44" t="s">
        <v>734</v>
      </c>
      <c r="L329" s="9" t="str">
        <f t="shared" si="94"/>
        <v>N/A</v>
      </c>
    </row>
    <row r="330" spans="1:12" x14ac:dyDescent="0.2">
      <c r="A330" s="57" t="s">
        <v>1116</v>
      </c>
      <c r="B330" s="34" t="s">
        <v>217</v>
      </c>
      <c r="C330" s="8">
        <v>0</v>
      </c>
      <c r="D330" s="43" t="str">
        <f>IF($B330="N/A","N/A",IF(C330&gt;10,"No",IF(C330&lt;-10,"No","Yes")))</f>
        <v>N/A</v>
      </c>
      <c r="E330" s="8">
        <v>0</v>
      </c>
      <c r="F330" s="43" t="str">
        <f>IF($B330="N/A","N/A",IF(E330&gt;10,"No",IF(E330&lt;-10,"No","Yes")))</f>
        <v>N/A</v>
      </c>
      <c r="G330" s="8">
        <v>0</v>
      </c>
      <c r="H330" s="43" t="str">
        <f>IF($B330="N/A","N/A",IF(G330&gt;10,"No",IF(G330&lt;-10,"No","Yes")))</f>
        <v>N/A</v>
      </c>
      <c r="I330" s="12" t="s">
        <v>1743</v>
      </c>
      <c r="J330" s="12" t="s">
        <v>1743</v>
      </c>
      <c r="K330" s="44" t="s">
        <v>734</v>
      </c>
      <c r="L330" s="9" t="str">
        <f t="shared" si="94"/>
        <v>N/A</v>
      </c>
    </row>
    <row r="331" spans="1:12" x14ac:dyDescent="0.2">
      <c r="A331" s="57" t="s">
        <v>1117</v>
      </c>
      <c r="B331" s="34" t="s">
        <v>217</v>
      </c>
      <c r="C331" s="8">
        <v>0</v>
      </c>
      <c r="D331" s="43" t="str">
        <f>IF($B331="N/A","N/A",IF(C331&gt;10,"No",IF(C331&lt;-10,"No","Yes")))</f>
        <v>N/A</v>
      </c>
      <c r="E331" s="8">
        <v>0</v>
      </c>
      <c r="F331" s="43" t="str">
        <f>IF($B331="N/A","N/A",IF(E331&gt;10,"No",IF(E331&lt;-10,"No","Yes")))</f>
        <v>N/A</v>
      </c>
      <c r="G331" s="8">
        <v>0</v>
      </c>
      <c r="H331" s="43" t="str">
        <f>IF($B331="N/A","N/A",IF(G331&gt;10,"No",IF(G331&lt;-10,"No","Yes")))</f>
        <v>N/A</v>
      </c>
      <c r="I331" s="12" t="s">
        <v>1743</v>
      </c>
      <c r="J331" s="12" t="s">
        <v>1743</v>
      </c>
      <c r="K331" s="44" t="s">
        <v>734</v>
      </c>
      <c r="L331" s="9" t="str">
        <f t="shared" si="94"/>
        <v>N/A</v>
      </c>
    </row>
    <row r="332" spans="1:12" x14ac:dyDescent="0.2">
      <c r="A332" s="57" t="s">
        <v>1118</v>
      </c>
      <c r="B332" s="34" t="s">
        <v>217</v>
      </c>
      <c r="C332" s="8">
        <v>0</v>
      </c>
      <c r="D332" s="43" t="str">
        <f>IF($B332="N/A","N/A",IF(C332&gt;10,"No",IF(C332&lt;-10,"No","Yes")))</f>
        <v>N/A</v>
      </c>
      <c r="E332" s="8">
        <v>0</v>
      </c>
      <c r="F332" s="43" t="str">
        <f>IF($B332="N/A","N/A",IF(E332&gt;10,"No",IF(E332&lt;-10,"No","Yes")))</f>
        <v>N/A</v>
      </c>
      <c r="G332" s="8">
        <v>0</v>
      </c>
      <c r="H332" s="43" t="str">
        <f>IF($B332="N/A","N/A",IF(G332&gt;10,"No",IF(G332&lt;-10,"No","Yes")))</f>
        <v>N/A</v>
      </c>
      <c r="I332" s="12" t="s">
        <v>1743</v>
      </c>
      <c r="J332" s="12" t="s">
        <v>1743</v>
      </c>
      <c r="K332" s="44" t="s">
        <v>734</v>
      </c>
      <c r="L332" s="9" t="str">
        <f t="shared" si="94"/>
        <v>N/A</v>
      </c>
    </row>
    <row r="333" spans="1:12" x14ac:dyDescent="0.2">
      <c r="A333" s="57" t="s">
        <v>1119</v>
      </c>
      <c r="B333" s="34" t="s">
        <v>297</v>
      </c>
      <c r="C333" s="8">
        <v>4.4872467650000001</v>
      </c>
      <c r="D333" s="43" t="str">
        <f>IF($B333="N/A","N/A",IF(C333&gt;15,"No",IF(C333&lt;2,"No","Yes")))</f>
        <v>Yes</v>
      </c>
      <c r="E333" s="8">
        <v>4.1074735223000003</v>
      </c>
      <c r="F333" s="43" t="str">
        <f>IF($B333="N/A","N/A",IF(E333&gt;15,"No",IF(E333&lt;2,"No","Yes")))</f>
        <v>Yes</v>
      </c>
      <c r="G333" s="8">
        <v>3.7146812634000002</v>
      </c>
      <c r="H333" s="43" t="str">
        <f>IF($B333="N/A","N/A",IF(G333&gt;15,"No",IF(G333&lt;2,"No","Yes")))</f>
        <v>Yes</v>
      </c>
      <c r="I333" s="12">
        <v>-8.4600000000000009</v>
      </c>
      <c r="J333" s="12">
        <v>-9.56</v>
      </c>
      <c r="K333" s="44" t="s">
        <v>734</v>
      </c>
      <c r="L333" s="9" t="str">
        <f t="shared" si="94"/>
        <v>Yes</v>
      </c>
    </row>
    <row r="334" spans="1:12" x14ac:dyDescent="0.2">
      <c r="A334" s="57" t="s">
        <v>1120</v>
      </c>
      <c r="B334" s="34" t="s">
        <v>217</v>
      </c>
      <c r="C334" s="35">
        <v>0</v>
      </c>
      <c r="D334" s="43" t="str">
        <f>IF($B334="N/A","N/A",IF(C334&gt;10,"No",IF(C334&lt;-10,"No","Yes")))</f>
        <v>N/A</v>
      </c>
      <c r="E334" s="35">
        <v>0</v>
      </c>
      <c r="F334" s="43" t="str">
        <f>IF($B334="N/A","N/A",IF(E334&gt;10,"No",IF(E334&lt;-10,"No","Yes")))</f>
        <v>N/A</v>
      </c>
      <c r="G334" s="35">
        <v>0</v>
      </c>
      <c r="H334" s="43" t="str">
        <f>IF($B334="N/A","N/A",IF(G334&gt;10,"No",IF(G334&lt;-10,"No","Yes")))</f>
        <v>N/A</v>
      </c>
      <c r="I334" s="12" t="s">
        <v>1743</v>
      </c>
      <c r="J334" s="12" t="s">
        <v>1743</v>
      </c>
      <c r="K334" s="44" t="s">
        <v>734</v>
      </c>
      <c r="L334" s="9" t="str">
        <f t="shared" si="94"/>
        <v>N/A</v>
      </c>
    </row>
    <row r="335" spans="1:12" x14ac:dyDescent="0.2">
      <c r="A335" s="57" t="s">
        <v>145</v>
      </c>
      <c r="B335" s="34" t="s">
        <v>217</v>
      </c>
      <c r="C335" s="35">
        <v>107249</v>
      </c>
      <c r="D335" s="43" t="str">
        <f>IF($B335="N/A","N/A",IF(C335&gt;10,"No",IF(C335&lt;-10,"No","Yes")))</f>
        <v>N/A</v>
      </c>
      <c r="E335" s="35">
        <v>100178</v>
      </c>
      <c r="F335" s="43" t="str">
        <f>IF($B335="N/A","N/A",IF(E335&gt;10,"No",IF(E335&lt;-10,"No","Yes")))</f>
        <v>N/A</v>
      </c>
      <c r="G335" s="35">
        <v>95405</v>
      </c>
      <c r="H335" s="43" t="str">
        <f>IF($B335="N/A","N/A",IF(G335&gt;10,"No",IF(G335&lt;-10,"No","Yes")))</f>
        <v>N/A</v>
      </c>
      <c r="I335" s="12">
        <v>-6.59</v>
      </c>
      <c r="J335" s="12">
        <v>-4.76</v>
      </c>
      <c r="K335" s="44" t="s">
        <v>734</v>
      </c>
      <c r="L335" s="9" t="str">
        <f t="shared" si="94"/>
        <v>Yes</v>
      </c>
    </row>
    <row r="336" spans="1:12" x14ac:dyDescent="0.2">
      <c r="A336" s="57" t="s">
        <v>146</v>
      </c>
      <c r="B336" s="34" t="s">
        <v>217</v>
      </c>
      <c r="C336" s="35">
        <v>3264</v>
      </c>
      <c r="D336" s="43" t="str">
        <f>IF($B336="N/A","N/A",IF(C336&gt;10,"No",IF(C336&lt;-10,"No","Yes")))</f>
        <v>N/A</v>
      </c>
      <c r="E336" s="35">
        <v>3031</v>
      </c>
      <c r="F336" s="43" t="str">
        <f>IF($B336="N/A","N/A",IF(E336&gt;10,"No",IF(E336&lt;-10,"No","Yes")))</f>
        <v>N/A</v>
      </c>
      <c r="G336" s="35">
        <v>3114</v>
      </c>
      <c r="H336" s="43" t="str">
        <f>IF($B336="N/A","N/A",IF(G336&gt;10,"No",IF(G336&lt;-10,"No","Yes")))</f>
        <v>N/A</v>
      </c>
      <c r="I336" s="12">
        <v>-7.14</v>
      </c>
      <c r="J336" s="12">
        <v>2.738</v>
      </c>
      <c r="K336" s="44" t="s">
        <v>734</v>
      </c>
      <c r="L336" s="9" t="str">
        <f t="shared" si="94"/>
        <v>Yes</v>
      </c>
    </row>
    <row r="337" spans="1:12" x14ac:dyDescent="0.2">
      <c r="A337" s="57" t="s">
        <v>147</v>
      </c>
      <c r="B337" s="34" t="s">
        <v>217</v>
      </c>
      <c r="C337" s="35">
        <v>0</v>
      </c>
      <c r="D337" s="43" t="str">
        <f>IF($B337="N/A","N/A",IF(C337&gt;10,"No",IF(C337&lt;-10,"No","Yes")))</f>
        <v>N/A</v>
      </c>
      <c r="E337" s="35">
        <v>0</v>
      </c>
      <c r="F337" s="43" t="str">
        <f>IF($B337="N/A","N/A",IF(E337&gt;10,"No",IF(E337&lt;-10,"No","Yes")))</f>
        <v>N/A</v>
      </c>
      <c r="G337" s="35">
        <v>0</v>
      </c>
      <c r="H337" s="43" t="str">
        <f>IF($B337="N/A","N/A",IF(G337&gt;10,"No",IF(G337&lt;-10,"No","Yes")))</f>
        <v>N/A</v>
      </c>
      <c r="I337" s="12" t="s">
        <v>1743</v>
      </c>
      <c r="J337" s="12" t="s">
        <v>1743</v>
      </c>
      <c r="K337" s="44" t="s">
        <v>734</v>
      </c>
      <c r="L337" s="9" t="str">
        <f t="shared" si="94"/>
        <v>N/A</v>
      </c>
    </row>
    <row r="338" spans="1:12" x14ac:dyDescent="0.2">
      <c r="A338" s="57" t="s">
        <v>148</v>
      </c>
      <c r="B338" s="34" t="s">
        <v>217</v>
      </c>
      <c r="C338" s="35">
        <v>0</v>
      </c>
      <c r="D338" s="43" t="str">
        <f>IF($B338="N/A","N/A",IF(C338&gt;10,"No",IF(C338&lt;-10,"No","Yes")))</f>
        <v>N/A</v>
      </c>
      <c r="E338" s="35">
        <v>0</v>
      </c>
      <c r="F338" s="43" t="str">
        <f>IF($B338="N/A","N/A",IF(E338&gt;10,"No",IF(E338&lt;-10,"No","Yes")))</f>
        <v>N/A</v>
      </c>
      <c r="G338" s="35">
        <v>0</v>
      </c>
      <c r="H338" s="43" t="str">
        <f>IF($B338="N/A","N/A",IF(G338&gt;10,"No",IF(G338&lt;-10,"No","Yes")))</f>
        <v>N/A</v>
      </c>
      <c r="I338" s="12" t="s">
        <v>1743</v>
      </c>
      <c r="J338" s="12" t="s">
        <v>1743</v>
      </c>
      <c r="K338" s="44" t="s">
        <v>734</v>
      </c>
      <c r="L338" s="9" t="str">
        <f t="shared" si="94"/>
        <v>N/A</v>
      </c>
    </row>
    <row r="339" spans="1:12" s="18" customFormat="1" ht="12" customHeight="1" x14ac:dyDescent="0.2">
      <c r="A339" s="173" t="s">
        <v>1649</v>
      </c>
      <c r="B339" s="174"/>
      <c r="C339" s="174"/>
      <c r="D339" s="174"/>
      <c r="E339" s="174"/>
      <c r="F339" s="174"/>
      <c r="G339" s="174"/>
      <c r="H339" s="174"/>
      <c r="I339" s="174"/>
      <c r="J339" s="174"/>
      <c r="K339" s="174"/>
      <c r="L339" s="175"/>
    </row>
    <row r="340" spans="1:12" s="18" customFormat="1" ht="12.75" customHeight="1" x14ac:dyDescent="0.2">
      <c r="A340" s="167" t="s">
        <v>1647</v>
      </c>
      <c r="B340" s="168"/>
      <c r="C340" s="168"/>
      <c r="D340" s="168"/>
      <c r="E340" s="168"/>
      <c r="F340" s="168"/>
      <c r="G340" s="168"/>
      <c r="H340" s="168"/>
      <c r="I340" s="168"/>
      <c r="J340" s="168"/>
      <c r="K340" s="168"/>
      <c r="L340" s="169"/>
    </row>
    <row r="341" spans="1:12" x14ac:dyDescent="0.2">
      <c r="A341" s="55"/>
    </row>
    <row r="342" spans="1:12" x14ac:dyDescent="0.2">
      <c r="A342" s="53"/>
    </row>
    <row r="343" spans="1:12" x14ac:dyDescent="0.2">
      <c r="A343" s="2"/>
    </row>
    <row r="344" spans="1:12" x14ac:dyDescent="0.2">
      <c r="A344" s="2"/>
    </row>
    <row r="345" spans="1:12" x14ac:dyDescent="0.2">
      <c r="A345" s="53"/>
    </row>
    <row r="346" spans="1:12" x14ac:dyDescent="0.2">
      <c r="A346" s="55"/>
    </row>
    <row r="347" spans="1:12" x14ac:dyDescent="0.2">
      <c r="A347" s="55"/>
    </row>
    <row r="348" spans="1:12" x14ac:dyDescent="0.2">
      <c r="A348" s="55"/>
    </row>
    <row r="349" spans="1:12" x14ac:dyDescent="0.2">
      <c r="A349" s="55"/>
    </row>
    <row r="350" spans="1:12" x14ac:dyDescent="0.2">
      <c r="A350" s="55"/>
    </row>
    <row r="351" spans="1:12" x14ac:dyDescent="0.2">
      <c r="A351" s="55"/>
    </row>
    <row r="352" spans="1:12" x14ac:dyDescent="0.2">
      <c r="A352" s="55"/>
    </row>
    <row r="353" spans="1:1" x14ac:dyDescent="0.2">
      <c r="A353" s="55"/>
    </row>
    <row r="354" spans="1:1" x14ac:dyDescent="0.2">
      <c r="A354" s="53"/>
    </row>
    <row r="355" spans="1:1" x14ac:dyDescent="0.2">
      <c r="A355" s="53"/>
    </row>
    <row r="356" spans="1:1" x14ac:dyDescent="0.2">
      <c r="A356" s="53"/>
    </row>
    <row r="357" spans="1:1" x14ac:dyDescent="0.2">
      <c r="A357" s="53"/>
    </row>
    <row r="358" spans="1:1" x14ac:dyDescent="0.2">
      <c r="A358" s="53"/>
    </row>
    <row r="359" spans="1:1" x14ac:dyDescent="0.2">
      <c r="A359" s="53"/>
    </row>
    <row r="360" spans="1:1" x14ac:dyDescent="0.2">
      <c r="A360" s="53"/>
    </row>
    <row r="361" spans="1:1" x14ac:dyDescent="0.2">
      <c r="A361" s="53"/>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9" sqref="A9"/>
    </sheetView>
  </sheetViews>
  <sheetFormatPr defaultRowHeight="12.75" x14ac:dyDescent="0.2"/>
  <cols>
    <col min="1" max="1" width="77.28515625" style="104" customWidth="1"/>
    <col min="2" max="2" width="10.7109375" style="73" customWidth="1"/>
    <col min="3" max="3" width="14.7109375" style="73" customWidth="1"/>
    <col min="4" max="4" width="7.7109375" style="73" customWidth="1"/>
    <col min="5" max="5" width="14.7109375" style="73" customWidth="1"/>
    <col min="6" max="6" width="7.7109375" style="73" customWidth="1"/>
    <col min="7" max="7" width="14.7109375" style="73" customWidth="1"/>
    <col min="8" max="8" width="7.7109375" style="73" customWidth="1"/>
    <col min="9" max="10" width="10.7109375" style="73" customWidth="1"/>
    <col min="11" max="11" width="12.7109375" style="73" customWidth="1"/>
    <col min="12" max="16384" width="9.140625" style="73"/>
  </cols>
  <sheetData>
    <row r="1" spans="1:1" s="106" customFormat="1" x14ac:dyDescent="0.2">
      <c r="A1" s="106" t="s">
        <v>738</v>
      </c>
    </row>
    <row r="2" spans="1:1" s="106" customFormat="1" x14ac:dyDescent="0.2">
      <c r="A2" s="125" t="s">
        <v>1648</v>
      </c>
    </row>
    <row r="3" spans="1:1" s="106" customFormat="1" x14ac:dyDescent="0.2">
      <c r="A3" s="108" t="s">
        <v>1645</v>
      </c>
    </row>
    <row r="4" spans="1:1" s="106" customFormat="1" x14ac:dyDescent="0.2">
      <c r="A4" s="109" t="s">
        <v>1718</v>
      </c>
    </row>
    <row r="5" spans="1:1" s="106" customFormat="1" x14ac:dyDescent="0.2">
      <c r="A5" s="107" t="s">
        <v>1646</v>
      </c>
    </row>
    <row r="6" spans="1:1" s="106" customFormat="1" x14ac:dyDescent="0.2">
      <c r="A6" s="107" t="s">
        <v>739</v>
      </c>
    </row>
    <row r="7" spans="1:1" x14ac:dyDescent="0.2">
      <c r="A7" s="109" t="s">
        <v>740</v>
      </c>
    </row>
    <row r="8" spans="1:1" x14ac:dyDescent="0.2">
      <c r="A8" s="125" t="s">
        <v>1648</v>
      </c>
    </row>
    <row r="9" spans="1:1" x14ac:dyDescent="0.2">
      <c r="A9" s="105" t="s">
        <v>741</v>
      </c>
    </row>
    <row r="10" spans="1:1" x14ac:dyDescent="0.2">
      <c r="A10" s="15" t="s">
        <v>742</v>
      </c>
    </row>
    <row r="11" spans="1:1" x14ac:dyDescent="0.2">
      <c r="A11" s="15" t="s">
        <v>743</v>
      </c>
    </row>
    <row r="12" spans="1:1" x14ac:dyDescent="0.2">
      <c r="A12" s="15" t="s">
        <v>744</v>
      </c>
    </row>
    <row r="13" spans="1:1" x14ac:dyDescent="0.2">
      <c r="A13" s="15" t="s">
        <v>745</v>
      </c>
    </row>
    <row r="14" spans="1:1" x14ac:dyDescent="0.2">
      <c r="A14" s="15" t="s">
        <v>746</v>
      </c>
    </row>
    <row r="15" spans="1:1" x14ac:dyDescent="0.2">
      <c r="A15" s="15" t="s">
        <v>747</v>
      </c>
    </row>
    <row r="16" spans="1:1" x14ac:dyDescent="0.2">
      <c r="A16" s="15" t="s">
        <v>748</v>
      </c>
    </row>
    <row r="17" spans="1:1" x14ac:dyDescent="0.2">
      <c r="A17" s="15" t="s">
        <v>749</v>
      </c>
    </row>
    <row r="18" spans="1:1" x14ac:dyDescent="0.2">
      <c r="A18" s="15" t="s">
        <v>750</v>
      </c>
    </row>
    <row r="19" spans="1:1" x14ac:dyDescent="0.2">
      <c r="A19" s="15" t="s">
        <v>751</v>
      </c>
    </row>
    <row r="20" spans="1:1" x14ac:dyDescent="0.2">
      <c r="A20" s="15" t="s">
        <v>752</v>
      </c>
    </row>
    <row r="21" spans="1:1" x14ac:dyDescent="0.2">
      <c r="A21" s="15" t="s">
        <v>753</v>
      </c>
    </row>
    <row r="22" spans="1:1" x14ac:dyDescent="0.2">
      <c r="A22" s="15" t="s">
        <v>754</v>
      </c>
    </row>
    <row r="23" spans="1:1" x14ac:dyDescent="0.2">
      <c r="A23" s="15" t="s">
        <v>755</v>
      </c>
    </row>
    <row r="24" spans="1:1" x14ac:dyDescent="0.2">
      <c r="A24" s="15" t="s">
        <v>756</v>
      </c>
    </row>
    <row r="25" spans="1:1" x14ac:dyDescent="0.2">
      <c r="A25" s="15" t="s">
        <v>757</v>
      </c>
    </row>
    <row r="26" spans="1:1" x14ac:dyDescent="0.2">
      <c r="A26" s="15" t="s">
        <v>758</v>
      </c>
    </row>
    <row r="27" spans="1:1" x14ac:dyDescent="0.2">
      <c r="A27" s="15" t="s">
        <v>759</v>
      </c>
    </row>
    <row r="28" spans="1:1" x14ac:dyDescent="0.2">
      <c r="A28" s="15" t="s">
        <v>760</v>
      </c>
    </row>
    <row r="29" spans="1:1" x14ac:dyDescent="0.2">
      <c r="A29" s="15" t="s">
        <v>761</v>
      </c>
    </row>
    <row r="30" spans="1:1" x14ac:dyDescent="0.2">
      <c r="A30" s="15" t="s">
        <v>762</v>
      </c>
    </row>
    <row r="31" spans="1:1" x14ac:dyDescent="0.2">
      <c r="A31" s="15" t="s">
        <v>763</v>
      </c>
    </row>
    <row r="32" spans="1:1" x14ac:dyDescent="0.2">
      <c r="A32" s="15" t="s">
        <v>764</v>
      </c>
    </row>
    <row r="33" spans="1:1" x14ac:dyDescent="0.2">
      <c r="A33" s="15" t="s">
        <v>765</v>
      </c>
    </row>
    <row r="34" spans="1:1" x14ac:dyDescent="0.2">
      <c r="A34" s="15" t="s">
        <v>766</v>
      </c>
    </row>
    <row r="35" spans="1:1" x14ac:dyDescent="0.2">
      <c r="A35" s="15" t="s">
        <v>767</v>
      </c>
    </row>
    <row r="36" spans="1:1" x14ac:dyDescent="0.2">
      <c r="A36" s="15" t="s">
        <v>768</v>
      </c>
    </row>
    <row r="37" spans="1:1" x14ac:dyDescent="0.2">
      <c r="A37" s="15" t="s">
        <v>769</v>
      </c>
    </row>
    <row r="38" spans="1:1" x14ac:dyDescent="0.2">
      <c r="A38" s="15" t="s">
        <v>770</v>
      </c>
    </row>
    <row r="39" spans="1:1" x14ac:dyDescent="0.2">
      <c r="A39" s="15" t="s">
        <v>771</v>
      </c>
    </row>
    <row r="40" spans="1:1" x14ac:dyDescent="0.2">
      <c r="A40" s="15" t="s">
        <v>772</v>
      </c>
    </row>
    <row r="41" spans="1:1" x14ac:dyDescent="0.2">
      <c r="A41" s="15" t="s">
        <v>773</v>
      </c>
    </row>
    <row r="42" spans="1:1" x14ac:dyDescent="0.2">
      <c r="A42" s="15" t="s">
        <v>774</v>
      </c>
    </row>
    <row r="43" spans="1:1" x14ac:dyDescent="0.2">
      <c r="A43" s="15" t="s">
        <v>775</v>
      </c>
    </row>
    <row r="44" spans="1:1" x14ac:dyDescent="0.2">
      <c r="A44" s="15" t="s">
        <v>776</v>
      </c>
    </row>
    <row r="45" spans="1:1" x14ac:dyDescent="0.2">
      <c r="A45" s="15" t="s">
        <v>777</v>
      </c>
    </row>
    <row r="46" spans="1:1" x14ac:dyDescent="0.2">
      <c r="A46" s="15" t="s">
        <v>778</v>
      </c>
    </row>
    <row r="47" spans="1:1" x14ac:dyDescent="0.2">
      <c r="A47" s="15" t="s">
        <v>779</v>
      </c>
    </row>
    <row r="48" spans="1:1" x14ac:dyDescent="0.2">
      <c r="A48" s="15" t="s">
        <v>780</v>
      </c>
    </row>
    <row r="49" spans="1:1" x14ac:dyDescent="0.2">
      <c r="A49" s="15" t="s">
        <v>781</v>
      </c>
    </row>
    <row r="50" spans="1:1" x14ac:dyDescent="0.2">
      <c r="A50" s="15" t="s">
        <v>782</v>
      </c>
    </row>
    <row r="51" spans="1:1" x14ac:dyDescent="0.2">
      <c r="A51" s="15" t="s">
        <v>783</v>
      </c>
    </row>
    <row r="52" spans="1:1" x14ac:dyDescent="0.2">
      <c r="A52" s="15" t="s">
        <v>784</v>
      </c>
    </row>
    <row r="53" spans="1:1" x14ac:dyDescent="0.2">
      <c r="A53" s="15" t="s">
        <v>785</v>
      </c>
    </row>
    <row r="54" spans="1:1" x14ac:dyDescent="0.2">
      <c r="A54" s="15" t="s">
        <v>786</v>
      </c>
    </row>
    <row r="55" spans="1:1" x14ac:dyDescent="0.2">
      <c r="A55" s="15" t="s">
        <v>787</v>
      </c>
    </row>
    <row r="56" spans="1:1" x14ac:dyDescent="0.2">
      <c r="A56" s="15" t="s">
        <v>788</v>
      </c>
    </row>
    <row r="57" spans="1:1" x14ac:dyDescent="0.2">
      <c r="A57" s="15" t="s">
        <v>789</v>
      </c>
    </row>
    <row r="58" spans="1:1" x14ac:dyDescent="0.2">
      <c r="A58" s="15" t="s">
        <v>790</v>
      </c>
    </row>
    <row r="59" spans="1:1" x14ac:dyDescent="0.2">
      <c r="A59" s="15" t="s">
        <v>791</v>
      </c>
    </row>
    <row r="60" spans="1:1" x14ac:dyDescent="0.2">
      <c r="A60" s="15" t="s">
        <v>792</v>
      </c>
    </row>
    <row r="61" spans="1:1" x14ac:dyDescent="0.2">
      <c r="A61" s="15" t="s">
        <v>1730</v>
      </c>
    </row>
    <row r="62" spans="1:1" x14ac:dyDescent="0.2">
      <c r="A62" s="15" t="s">
        <v>793</v>
      </c>
    </row>
    <row r="63" spans="1:1" x14ac:dyDescent="0.2">
      <c r="A63" s="15" t="s">
        <v>794</v>
      </c>
    </row>
    <row r="64" spans="1:1" x14ac:dyDescent="0.2">
      <c r="A64" s="15" t="s">
        <v>795</v>
      </c>
    </row>
    <row r="65" spans="1:1" x14ac:dyDescent="0.2">
      <c r="A65" s="15" t="s">
        <v>796</v>
      </c>
    </row>
    <row r="66" spans="1:1" x14ac:dyDescent="0.2">
      <c r="A66" s="15" t="s">
        <v>797</v>
      </c>
    </row>
    <row r="67" spans="1:1" x14ac:dyDescent="0.2">
      <c r="A67" s="15" t="s">
        <v>798</v>
      </c>
    </row>
    <row r="68" spans="1:1" x14ac:dyDescent="0.2">
      <c r="A68" s="15" t="s">
        <v>799</v>
      </c>
    </row>
    <row r="69" spans="1:1" x14ac:dyDescent="0.2">
      <c r="A69" s="15" t="s">
        <v>800</v>
      </c>
    </row>
    <row r="70" spans="1:1" x14ac:dyDescent="0.2">
      <c r="A70" s="15" t="s">
        <v>801</v>
      </c>
    </row>
    <row r="71" spans="1:1" x14ac:dyDescent="0.2">
      <c r="A71" s="15" t="s">
        <v>802</v>
      </c>
    </row>
    <row r="72" spans="1:1" x14ac:dyDescent="0.2">
      <c r="A72" s="15" t="s">
        <v>803</v>
      </c>
    </row>
    <row r="73" spans="1:1" x14ac:dyDescent="0.2">
      <c r="A73" s="15" t="s">
        <v>804</v>
      </c>
    </row>
    <row r="74" spans="1:1" x14ac:dyDescent="0.2">
      <c r="A74" s="15" t="s">
        <v>805</v>
      </c>
    </row>
    <row r="75" spans="1:1" x14ac:dyDescent="0.2">
      <c r="A75" s="15" t="s">
        <v>806</v>
      </c>
    </row>
    <row r="76" spans="1:1" x14ac:dyDescent="0.2">
      <c r="A76" s="15" t="s">
        <v>807</v>
      </c>
    </row>
    <row r="77" spans="1:1" x14ac:dyDescent="0.2">
      <c r="A77" s="15" t="s">
        <v>808</v>
      </c>
    </row>
    <row r="78" spans="1:1" x14ac:dyDescent="0.2">
      <c r="A78" s="15" t="s">
        <v>809</v>
      </c>
    </row>
    <row r="79" spans="1:1" x14ac:dyDescent="0.2">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1608</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 t="s">
        <v>58</v>
      </c>
      <c r="B6" s="47" t="s">
        <v>217</v>
      </c>
      <c r="C6" s="14">
        <v>5767960352</v>
      </c>
      <c r="D6" s="11" t="str">
        <f t="shared" ref="D6:D12" si="0">IF($B6="N/A","N/A",IF(C6&gt;10,"No",IF(C6&lt;-10,"No","Yes")))</f>
        <v>N/A</v>
      </c>
      <c r="E6" s="14">
        <v>6262318632</v>
      </c>
      <c r="F6" s="11" t="str">
        <f t="shared" ref="F6:F12" si="1">IF($B6="N/A","N/A",IF(E6&gt;10,"No",IF(E6&lt;-10,"No","Yes")))</f>
        <v>N/A</v>
      </c>
      <c r="G6" s="14">
        <v>6920871171</v>
      </c>
      <c r="H6" s="11" t="str">
        <f t="shared" ref="H6:H12" si="2">IF($B6="N/A","N/A",IF(G6&gt;10,"No",IF(G6&lt;-10,"No","Yes")))</f>
        <v>N/A</v>
      </c>
      <c r="I6" s="12">
        <v>8.5709999999999997</v>
      </c>
      <c r="J6" s="12">
        <v>10.52</v>
      </c>
      <c r="K6" s="47" t="s">
        <v>732</v>
      </c>
      <c r="L6" s="9" t="str">
        <f t="shared" ref="L6:L13" si="3">IF(J6="Div by 0", "N/A", IF(K6="N/A","N/A", IF(J6&gt;VALUE(MID(K6,1,2)), "No", IF(J6&lt;-1*VALUE(MID(K6,1,2)), "No", "Yes"))))</f>
        <v>Yes</v>
      </c>
    </row>
    <row r="7" spans="1:12" x14ac:dyDescent="0.2">
      <c r="A7" s="4" t="s">
        <v>1121</v>
      </c>
      <c r="B7" s="47" t="s">
        <v>217</v>
      </c>
      <c r="C7" s="14">
        <v>6416.4162066999997</v>
      </c>
      <c r="D7" s="11" t="str">
        <f t="shared" si="0"/>
        <v>N/A</v>
      </c>
      <c r="E7" s="14">
        <v>6297.7434388000001</v>
      </c>
      <c r="F7" s="11" t="str">
        <f t="shared" si="1"/>
        <v>N/A</v>
      </c>
      <c r="G7" s="14">
        <v>6359.2887414999996</v>
      </c>
      <c r="H7" s="11" t="str">
        <f t="shared" si="2"/>
        <v>N/A</v>
      </c>
      <c r="I7" s="12">
        <v>-1.85</v>
      </c>
      <c r="J7" s="12">
        <v>0.97729999999999995</v>
      </c>
      <c r="K7" s="47" t="s">
        <v>732</v>
      </c>
      <c r="L7" s="9" t="str">
        <f t="shared" si="3"/>
        <v>Yes</v>
      </c>
    </row>
    <row r="8" spans="1:12" x14ac:dyDescent="0.2">
      <c r="A8" s="4" t="s">
        <v>720</v>
      </c>
      <c r="B8" s="47" t="s">
        <v>217</v>
      </c>
      <c r="C8" s="14">
        <v>550</v>
      </c>
      <c r="D8" s="11" t="str">
        <f t="shared" si="0"/>
        <v>N/A</v>
      </c>
      <c r="E8" s="14">
        <v>685</v>
      </c>
      <c r="F8" s="11" t="str">
        <f t="shared" si="1"/>
        <v>N/A</v>
      </c>
      <c r="G8" s="14">
        <v>809</v>
      </c>
      <c r="H8" s="11" t="str">
        <f t="shared" si="2"/>
        <v>N/A</v>
      </c>
      <c r="I8" s="12">
        <v>24.55</v>
      </c>
      <c r="J8" s="12">
        <v>18.100000000000001</v>
      </c>
      <c r="K8" s="47" t="s">
        <v>732</v>
      </c>
      <c r="L8" s="9" t="str">
        <f t="shared" si="3"/>
        <v>Yes</v>
      </c>
    </row>
    <row r="9" spans="1:12" x14ac:dyDescent="0.2">
      <c r="A9" s="4" t="s">
        <v>721</v>
      </c>
      <c r="B9" s="47" t="s">
        <v>217</v>
      </c>
      <c r="C9" s="14">
        <v>1277</v>
      </c>
      <c r="D9" s="11" t="str">
        <f t="shared" si="0"/>
        <v>N/A</v>
      </c>
      <c r="E9" s="14">
        <v>1484</v>
      </c>
      <c r="F9" s="11" t="str">
        <f t="shared" si="1"/>
        <v>N/A</v>
      </c>
      <c r="G9" s="14">
        <v>1710</v>
      </c>
      <c r="H9" s="11" t="str">
        <f t="shared" si="2"/>
        <v>N/A</v>
      </c>
      <c r="I9" s="12">
        <v>16.21</v>
      </c>
      <c r="J9" s="12">
        <v>15.23</v>
      </c>
      <c r="K9" s="47" t="s">
        <v>732</v>
      </c>
      <c r="L9" s="9" t="str">
        <f t="shared" si="3"/>
        <v>Yes</v>
      </c>
    </row>
    <row r="10" spans="1:12" x14ac:dyDescent="0.2">
      <c r="A10" s="4" t="s">
        <v>722</v>
      </c>
      <c r="B10" s="47" t="s">
        <v>217</v>
      </c>
      <c r="C10" s="14">
        <v>3398</v>
      </c>
      <c r="D10" s="11" t="str">
        <f t="shared" si="0"/>
        <v>N/A</v>
      </c>
      <c r="E10" s="14">
        <v>3747</v>
      </c>
      <c r="F10" s="11" t="str">
        <f t="shared" si="1"/>
        <v>N/A</v>
      </c>
      <c r="G10" s="14">
        <v>4279</v>
      </c>
      <c r="H10" s="11" t="str">
        <f t="shared" si="2"/>
        <v>N/A</v>
      </c>
      <c r="I10" s="12">
        <v>10.27</v>
      </c>
      <c r="J10" s="12">
        <v>14.2</v>
      </c>
      <c r="K10" s="47" t="s">
        <v>732</v>
      </c>
      <c r="L10" s="9" t="str">
        <f t="shared" si="3"/>
        <v>Yes</v>
      </c>
    </row>
    <row r="11" spans="1:12" x14ac:dyDescent="0.2">
      <c r="A11" s="4" t="s">
        <v>723</v>
      </c>
      <c r="B11" s="47" t="s">
        <v>217</v>
      </c>
      <c r="C11" s="14">
        <v>29658</v>
      </c>
      <c r="D11" s="11" t="str">
        <f t="shared" si="0"/>
        <v>N/A</v>
      </c>
      <c r="E11" s="14">
        <v>27156</v>
      </c>
      <c r="F11" s="11" t="str">
        <f t="shared" si="1"/>
        <v>N/A</v>
      </c>
      <c r="G11" s="14">
        <v>26474</v>
      </c>
      <c r="H11" s="11" t="str">
        <f t="shared" si="2"/>
        <v>N/A</v>
      </c>
      <c r="I11" s="12">
        <v>-8.44</v>
      </c>
      <c r="J11" s="12">
        <v>-2.5099999999999998</v>
      </c>
      <c r="K11" s="47" t="s">
        <v>732</v>
      </c>
      <c r="L11" s="9" t="str">
        <f t="shared" si="3"/>
        <v>Yes</v>
      </c>
    </row>
    <row r="12" spans="1:12" x14ac:dyDescent="0.2">
      <c r="A12" s="4" t="s">
        <v>724</v>
      </c>
      <c r="B12" s="47" t="s">
        <v>217</v>
      </c>
      <c r="C12" s="14">
        <v>84011</v>
      </c>
      <c r="D12" s="11" t="str">
        <f t="shared" si="0"/>
        <v>N/A</v>
      </c>
      <c r="E12" s="14">
        <v>81137</v>
      </c>
      <c r="F12" s="11" t="str">
        <f t="shared" si="1"/>
        <v>N/A</v>
      </c>
      <c r="G12" s="14">
        <v>79523</v>
      </c>
      <c r="H12" s="11" t="str">
        <f t="shared" si="2"/>
        <v>N/A</v>
      </c>
      <c r="I12" s="12">
        <v>-3.42</v>
      </c>
      <c r="J12" s="12">
        <v>-1.99</v>
      </c>
      <c r="K12" s="47" t="s">
        <v>732</v>
      </c>
      <c r="L12" s="9" t="str">
        <f t="shared" si="3"/>
        <v>Yes</v>
      </c>
    </row>
    <row r="13" spans="1:12" x14ac:dyDescent="0.2">
      <c r="A13" s="4" t="s">
        <v>74</v>
      </c>
      <c r="B13" s="47" t="s">
        <v>217</v>
      </c>
      <c r="C13" s="14">
        <v>3316918</v>
      </c>
      <c r="D13" s="11" t="str">
        <f>IF($B13="N/A","N/A",IF(C13&gt;10,"No",IF(C13&lt;-10,"No","Yes")))</f>
        <v>N/A</v>
      </c>
      <c r="E13" s="14">
        <v>2454430</v>
      </c>
      <c r="F13" s="11" t="str">
        <f>IF($B13="N/A","N/A",IF(E13&gt;10,"No",IF(E13&lt;-10,"No","Yes")))</f>
        <v>N/A</v>
      </c>
      <c r="G13" s="14">
        <v>2364199</v>
      </c>
      <c r="H13" s="11" t="str">
        <f>IF($B13="N/A","N/A",IF(G13&gt;10,"No",IF(G13&lt;-10,"No","Yes")))</f>
        <v>N/A</v>
      </c>
      <c r="I13" s="12">
        <v>-26</v>
      </c>
      <c r="J13" s="12">
        <v>-3.68</v>
      </c>
      <c r="K13" s="47" t="s">
        <v>732</v>
      </c>
      <c r="L13" s="9" t="str">
        <f t="shared" si="3"/>
        <v>Yes</v>
      </c>
    </row>
    <row r="14" spans="1:12" x14ac:dyDescent="0.2">
      <c r="A14" s="60" t="s">
        <v>161</v>
      </c>
      <c r="B14" s="34" t="s">
        <v>217</v>
      </c>
      <c r="C14" s="8">
        <v>14.192524957</v>
      </c>
      <c r="D14" s="43" t="str">
        <f t="shared" ref="D14:D18" si="4">IF($B14="N/A","N/A",IF(C14&gt;10,"No",IF(C14&lt;-10,"No","Yes")))</f>
        <v>N/A</v>
      </c>
      <c r="E14" s="8">
        <v>13.409126336</v>
      </c>
      <c r="F14" s="43" t="str">
        <f t="shared" ref="F14:F18" si="5">IF($B14="N/A","N/A",IF(E14&gt;10,"No",IF(E14&lt;-10,"No","Yes")))</f>
        <v>N/A</v>
      </c>
      <c r="G14" s="8">
        <v>12.795814424</v>
      </c>
      <c r="H14" s="43" t="str">
        <f t="shared" ref="H14:H18" si="6">IF($B14="N/A","N/A",IF(G14&gt;10,"No",IF(G14&lt;-10,"No","Yes")))</f>
        <v>N/A</v>
      </c>
      <c r="I14" s="12">
        <v>-5.52</v>
      </c>
      <c r="J14" s="12">
        <v>-4.57</v>
      </c>
      <c r="K14" s="44" t="s">
        <v>732</v>
      </c>
      <c r="L14" s="9" t="str">
        <f t="shared" ref="L14:L18" si="7">IF(J14="Div by 0", "N/A", IF(K14="N/A","N/A", IF(J14&gt;VALUE(MID(K14,1,2)), "No", IF(J14&lt;-1*VALUE(MID(K14,1,2)), "No", "Yes"))))</f>
        <v>Yes</v>
      </c>
    </row>
    <row r="15" spans="1:12" x14ac:dyDescent="0.2">
      <c r="A15" s="4" t="s">
        <v>418</v>
      </c>
      <c r="B15" s="34" t="s">
        <v>217</v>
      </c>
      <c r="C15" s="8">
        <v>21.045617112999999</v>
      </c>
      <c r="D15" s="43" t="str">
        <f t="shared" si="4"/>
        <v>N/A</v>
      </c>
      <c r="E15" s="8">
        <v>22.140203283000002</v>
      </c>
      <c r="F15" s="43" t="str">
        <f t="shared" si="5"/>
        <v>N/A</v>
      </c>
      <c r="G15" s="8">
        <v>22.476939244</v>
      </c>
      <c r="H15" s="43" t="str">
        <f t="shared" si="6"/>
        <v>N/A</v>
      </c>
      <c r="I15" s="12">
        <v>5.2009999999999996</v>
      </c>
      <c r="J15" s="12">
        <v>1.5209999999999999</v>
      </c>
      <c r="K15" s="44" t="s">
        <v>732</v>
      </c>
      <c r="L15" s="9" t="str">
        <f t="shared" si="7"/>
        <v>Yes</v>
      </c>
    </row>
    <row r="16" spans="1:12" x14ac:dyDescent="0.2">
      <c r="A16" s="4" t="s">
        <v>419</v>
      </c>
      <c r="B16" s="34" t="s">
        <v>217</v>
      </c>
      <c r="C16" s="8">
        <v>9.7297000330000003</v>
      </c>
      <c r="D16" s="43" t="str">
        <f t="shared" si="4"/>
        <v>N/A</v>
      </c>
      <c r="E16" s="8">
        <v>10.629834683</v>
      </c>
      <c r="F16" s="43" t="str">
        <f t="shared" si="5"/>
        <v>N/A</v>
      </c>
      <c r="G16" s="8">
        <v>10.157246357</v>
      </c>
      <c r="H16" s="43" t="str">
        <f t="shared" si="6"/>
        <v>N/A</v>
      </c>
      <c r="I16" s="12">
        <v>9.2509999999999994</v>
      </c>
      <c r="J16" s="12">
        <v>-4.45</v>
      </c>
      <c r="K16" s="44" t="s">
        <v>732</v>
      </c>
      <c r="L16" s="9" t="str">
        <f t="shared" si="7"/>
        <v>Yes</v>
      </c>
    </row>
    <row r="17" spans="1:12" x14ac:dyDescent="0.2">
      <c r="A17" s="4" t="s">
        <v>420</v>
      </c>
      <c r="B17" s="34" t="s">
        <v>217</v>
      </c>
      <c r="C17" s="8">
        <v>5.5379991209000003</v>
      </c>
      <c r="D17" s="43" t="str">
        <f t="shared" si="4"/>
        <v>N/A</v>
      </c>
      <c r="E17" s="8">
        <v>5.5736338779999999</v>
      </c>
      <c r="F17" s="43" t="str">
        <f t="shared" si="5"/>
        <v>N/A</v>
      </c>
      <c r="G17" s="8">
        <v>4.2415105026999997</v>
      </c>
      <c r="H17" s="43" t="str">
        <f t="shared" si="6"/>
        <v>N/A</v>
      </c>
      <c r="I17" s="12">
        <v>0.64349999999999996</v>
      </c>
      <c r="J17" s="12">
        <v>-23.9</v>
      </c>
      <c r="K17" s="44" t="s">
        <v>732</v>
      </c>
      <c r="L17" s="9" t="str">
        <f t="shared" si="7"/>
        <v>Yes</v>
      </c>
    </row>
    <row r="18" spans="1:12" x14ac:dyDescent="0.2">
      <c r="A18" s="4" t="s">
        <v>421</v>
      </c>
      <c r="B18" s="34" t="s">
        <v>217</v>
      </c>
      <c r="C18" s="8">
        <v>38.606831456999998</v>
      </c>
      <c r="D18" s="43" t="str">
        <f t="shared" si="4"/>
        <v>N/A</v>
      </c>
      <c r="E18" s="8">
        <v>30.957409436999999</v>
      </c>
      <c r="F18" s="43" t="str">
        <f t="shared" si="5"/>
        <v>N/A</v>
      </c>
      <c r="G18" s="8">
        <v>28.934717799000001</v>
      </c>
      <c r="H18" s="43" t="str">
        <f t="shared" si="6"/>
        <v>N/A</v>
      </c>
      <c r="I18" s="12">
        <v>-19.8</v>
      </c>
      <c r="J18" s="12">
        <v>-6.53</v>
      </c>
      <c r="K18" s="44" t="s">
        <v>732</v>
      </c>
      <c r="L18" s="9" t="str">
        <f t="shared" si="7"/>
        <v>Yes</v>
      </c>
    </row>
    <row r="19" spans="1:12" x14ac:dyDescent="0.2">
      <c r="A19" s="4" t="s">
        <v>75</v>
      </c>
      <c r="B19" s="47" t="s">
        <v>217</v>
      </c>
      <c r="C19" s="35">
        <v>11</v>
      </c>
      <c r="D19" s="43" t="str">
        <f t="shared" ref="D19:D50" si="8">IF($B19="N/A","N/A",IF(C19&gt;10,"No",IF(C19&lt;-10,"No","Yes")))</f>
        <v>N/A</v>
      </c>
      <c r="E19" s="35">
        <v>15</v>
      </c>
      <c r="F19" s="43" t="str">
        <f t="shared" ref="F19:F50" si="9">IF($B19="N/A","N/A",IF(E19&gt;10,"No",IF(E19&lt;-10,"No","Yes")))</f>
        <v>N/A</v>
      </c>
      <c r="G19" s="35">
        <v>16</v>
      </c>
      <c r="H19" s="43" t="str">
        <f t="shared" ref="H19:H50" si="10">IF($B19="N/A","N/A",IF(G19&gt;10,"No",IF(G19&lt;-10,"No","Yes")))</f>
        <v>N/A</v>
      </c>
      <c r="I19" s="12">
        <v>50</v>
      </c>
      <c r="J19" s="12">
        <v>6.6669999999999998</v>
      </c>
      <c r="K19" s="47" t="s">
        <v>217</v>
      </c>
      <c r="L19" s="9" t="str">
        <f t="shared" ref="L19:L25" si="11">IF(J19="Div by 0", "N/A", IF(K19="N/A","N/A", IF(J19&gt;VALUE(MID(K19,1,2)), "No", IF(J19&lt;-1*VALUE(MID(K19,1,2)), "No", "Yes"))))</f>
        <v>N/A</v>
      </c>
    </row>
    <row r="20" spans="1:12" x14ac:dyDescent="0.2">
      <c r="A20" s="4" t="s">
        <v>76</v>
      </c>
      <c r="B20" s="47" t="s">
        <v>217</v>
      </c>
      <c r="C20" s="35">
        <v>108</v>
      </c>
      <c r="D20" s="43" t="str">
        <f t="shared" si="8"/>
        <v>N/A</v>
      </c>
      <c r="E20" s="35">
        <v>119</v>
      </c>
      <c r="F20" s="43" t="str">
        <f t="shared" si="9"/>
        <v>N/A</v>
      </c>
      <c r="G20" s="35">
        <v>117</v>
      </c>
      <c r="H20" s="43" t="str">
        <f t="shared" si="10"/>
        <v>N/A</v>
      </c>
      <c r="I20" s="12">
        <v>10.19</v>
      </c>
      <c r="J20" s="12">
        <v>-1.68</v>
      </c>
      <c r="K20" s="47" t="s">
        <v>217</v>
      </c>
      <c r="L20" s="9" t="str">
        <f t="shared" si="11"/>
        <v>N/A</v>
      </c>
    </row>
    <row r="21" spans="1:12" x14ac:dyDescent="0.2">
      <c r="A21" s="60" t="s">
        <v>1121</v>
      </c>
      <c r="B21" s="47" t="s">
        <v>217</v>
      </c>
      <c r="C21" s="14">
        <v>6416.4162066999997</v>
      </c>
      <c r="D21" s="11" t="str">
        <f t="shared" si="8"/>
        <v>N/A</v>
      </c>
      <c r="E21" s="14">
        <v>6297.7434388000001</v>
      </c>
      <c r="F21" s="11" t="str">
        <f t="shared" si="9"/>
        <v>N/A</v>
      </c>
      <c r="G21" s="14">
        <v>6359.2887414999996</v>
      </c>
      <c r="H21" s="11" t="str">
        <f t="shared" si="10"/>
        <v>N/A</v>
      </c>
      <c r="I21" s="12">
        <v>-1.85</v>
      </c>
      <c r="J21" s="12">
        <v>0.97729999999999995</v>
      </c>
      <c r="K21" s="47" t="s">
        <v>732</v>
      </c>
      <c r="L21" s="9" t="str">
        <f t="shared" si="11"/>
        <v>Yes</v>
      </c>
    </row>
    <row r="22" spans="1:12" x14ac:dyDescent="0.2">
      <c r="A22" s="4" t="s">
        <v>1726</v>
      </c>
      <c r="B22" s="47" t="s">
        <v>217</v>
      </c>
      <c r="C22" s="14">
        <v>17189.657163</v>
      </c>
      <c r="D22" s="11" t="str">
        <f t="shared" si="8"/>
        <v>N/A</v>
      </c>
      <c r="E22" s="14">
        <v>16828.805898999999</v>
      </c>
      <c r="F22" s="11" t="str">
        <f t="shared" si="9"/>
        <v>N/A</v>
      </c>
      <c r="G22" s="14">
        <v>16134.094461999999</v>
      </c>
      <c r="H22" s="11" t="str">
        <f t="shared" si="10"/>
        <v>N/A</v>
      </c>
      <c r="I22" s="12">
        <v>-2.1</v>
      </c>
      <c r="J22" s="12">
        <v>-4.13</v>
      </c>
      <c r="K22" s="47" t="s">
        <v>732</v>
      </c>
      <c r="L22" s="9" t="str">
        <f t="shared" si="11"/>
        <v>Yes</v>
      </c>
    </row>
    <row r="23" spans="1:12" x14ac:dyDescent="0.2">
      <c r="A23" s="4" t="s">
        <v>1122</v>
      </c>
      <c r="B23" s="47" t="s">
        <v>217</v>
      </c>
      <c r="C23" s="14">
        <v>19560.157812000001</v>
      </c>
      <c r="D23" s="11" t="str">
        <f t="shared" si="8"/>
        <v>N/A</v>
      </c>
      <c r="E23" s="14">
        <v>19364.824839000001</v>
      </c>
      <c r="F23" s="11" t="str">
        <f t="shared" si="9"/>
        <v>N/A</v>
      </c>
      <c r="G23" s="14">
        <v>20242.895979000001</v>
      </c>
      <c r="H23" s="11" t="str">
        <f t="shared" si="10"/>
        <v>N/A</v>
      </c>
      <c r="I23" s="12">
        <v>-0.999</v>
      </c>
      <c r="J23" s="12">
        <v>4.5339999999999998</v>
      </c>
      <c r="K23" s="47" t="s">
        <v>732</v>
      </c>
      <c r="L23" s="9" t="str">
        <f t="shared" si="11"/>
        <v>Yes</v>
      </c>
    </row>
    <row r="24" spans="1:12" x14ac:dyDescent="0.2">
      <c r="A24" s="4" t="s">
        <v>1123</v>
      </c>
      <c r="B24" s="47" t="s">
        <v>217</v>
      </c>
      <c r="C24" s="14">
        <v>2443.5247565999998</v>
      </c>
      <c r="D24" s="11" t="str">
        <f t="shared" si="8"/>
        <v>N/A</v>
      </c>
      <c r="E24" s="14">
        <v>2509.8188085000002</v>
      </c>
      <c r="F24" s="11" t="str">
        <f t="shared" si="9"/>
        <v>N/A</v>
      </c>
      <c r="G24" s="14">
        <v>2617.9780188</v>
      </c>
      <c r="H24" s="11" t="str">
        <f t="shared" si="10"/>
        <v>N/A</v>
      </c>
      <c r="I24" s="12">
        <v>2.7130000000000001</v>
      </c>
      <c r="J24" s="12">
        <v>4.3090000000000002</v>
      </c>
      <c r="K24" s="47" t="s">
        <v>732</v>
      </c>
      <c r="L24" s="9" t="str">
        <f t="shared" si="11"/>
        <v>Yes</v>
      </c>
    </row>
    <row r="25" spans="1:12" x14ac:dyDescent="0.2">
      <c r="A25" s="4" t="s">
        <v>1124</v>
      </c>
      <c r="B25" s="47" t="s">
        <v>217</v>
      </c>
      <c r="C25" s="14">
        <v>3527.2657135999998</v>
      </c>
      <c r="D25" s="11" t="str">
        <f t="shared" si="8"/>
        <v>N/A</v>
      </c>
      <c r="E25" s="14">
        <v>3719.3696571</v>
      </c>
      <c r="F25" s="11" t="str">
        <f t="shared" si="9"/>
        <v>N/A</v>
      </c>
      <c r="G25" s="14">
        <v>4134.1326011000001</v>
      </c>
      <c r="H25" s="11" t="str">
        <f t="shared" si="10"/>
        <v>N/A</v>
      </c>
      <c r="I25" s="12">
        <v>5.4459999999999997</v>
      </c>
      <c r="J25" s="12">
        <v>11.15</v>
      </c>
      <c r="K25" s="47" t="s">
        <v>732</v>
      </c>
      <c r="L25" s="9" t="str">
        <f t="shared" si="11"/>
        <v>Yes</v>
      </c>
    </row>
    <row r="26" spans="1:12" x14ac:dyDescent="0.2">
      <c r="A26" s="2" t="s">
        <v>1125</v>
      </c>
      <c r="B26" s="47" t="s">
        <v>217</v>
      </c>
      <c r="C26" s="14">
        <v>6235.9929507999996</v>
      </c>
      <c r="D26" s="11" t="str">
        <f t="shared" si="8"/>
        <v>N/A</v>
      </c>
      <c r="E26" s="14">
        <v>6148.8610943000003</v>
      </c>
      <c r="F26" s="11" t="str">
        <f t="shared" si="9"/>
        <v>N/A</v>
      </c>
      <c r="G26" s="14">
        <v>6318.0128089999998</v>
      </c>
      <c r="H26" s="11" t="str">
        <f t="shared" si="10"/>
        <v>N/A</v>
      </c>
      <c r="I26" s="12">
        <v>-1.4</v>
      </c>
      <c r="J26" s="12">
        <v>2.7509999999999999</v>
      </c>
      <c r="K26" s="47" t="s">
        <v>732</v>
      </c>
      <c r="L26" s="9" t="str">
        <f>IF(J26="Div by 0", "N/A", IF(OR(J26="N/A",K26="N/A"),"N/A", IF(J26&gt;VALUE(MID(K26,1,2)), "No", IF(J26&lt;-1*VALUE(MID(K26,1,2)), "No", "Yes"))))</f>
        <v>Yes</v>
      </c>
    </row>
    <row r="27" spans="1:12" x14ac:dyDescent="0.2">
      <c r="A27" s="2" t="s">
        <v>1126</v>
      </c>
      <c r="B27" s="47" t="s">
        <v>217</v>
      </c>
      <c r="C27" s="14">
        <v>6667.1342500999999</v>
      </c>
      <c r="D27" s="11" t="str">
        <f t="shared" si="8"/>
        <v>N/A</v>
      </c>
      <c r="E27" s="14">
        <v>6500.9749955999996</v>
      </c>
      <c r="F27" s="11" t="str">
        <f t="shared" si="9"/>
        <v>N/A</v>
      </c>
      <c r="G27" s="14">
        <v>6414.4875800999998</v>
      </c>
      <c r="H27" s="11" t="str">
        <f t="shared" si="10"/>
        <v>N/A</v>
      </c>
      <c r="I27" s="12">
        <v>-2.4900000000000002</v>
      </c>
      <c r="J27" s="12">
        <v>-1.33</v>
      </c>
      <c r="K27" s="47" t="s">
        <v>732</v>
      </c>
      <c r="L27" s="9" t="str">
        <f>IF(J27="Div by 0", "N/A", IF(OR(J27="N/A",K27="N/A"),"N/A", IF(J27&gt;VALUE(MID(K27,1,2)), "No", IF(J27&lt;-1*VALUE(MID(K27,1,2)), "No", "Yes"))))</f>
        <v>Yes</v>
      </c>
    </row>
    <row r="28" spans="1:12" x14ac:dyDescent="0.2">
      <c r="A28" s="60" t="s">
        <v>1127</v>
      </c>
      <c r="B28" s="47" t="s">
        <v>217</v>
      </c>
      <c r="C28" s="14">
        <v>15951.343419999999</v>
      </c>
      <c r="D28" s="11" t="str">
        <f t="shared" si="8"/>
        <v>N/A</v>
      </c>
      <c r="E28" s="14">
        <v>15539.408285</v>
      </c>
      <c r="F28" s="11" t="str">
        <f t="shared" si="9"/>
        <v>N/A</v>
      </c>
      <c r="G28" s="14">
        <v>14931.583423</v>
      </c>
      <c r="H28" s="11" t="str">
        <f t="shared" si="10"/>
        <v>N/A</v>
      </c>
      <c r="I28" s="12">
        <v>-2.58</v>
      </c>
      <c r="J28" s="12">
        <v>-3.91</v>
      </c>
      <c r="K28" s="47" t="s">
        <v>732</v>
      </c>
      <c r="L28" s="9" t="str">
        <f>IF(J28="Div by 0", "N/A", IF(K28="N/A","N/A", IF(J28&gt;VALUE(MID(K28,1,2)), "No", IF(J28&lt;-1*VALUE(MID(K28,1,2)), "No", "Yes"))))</f>
        <v>Yes</v>
      </c>
    </row>
    <row r="29" spans="1:12" x14ac:dyDescent="0.2">
      <c r="A29" s="2" t="s">
        <v>1128</v>
      </c>
      <c r="B29" s="47" t="s">
        <v>217</v>
      </c>
      <c r="C29" s="14">
        <v>17210.898120999998</v>
      </c>
      <c r="D29" s="11" t="str">
        <f t="shared" si="8"/>
        <v>N/A</v>
      </c>
      <c r="E29" s="14">
        <v>16847.006615999999</v>
      </c>
      <c r="F29" s="11" t="str">
        <f t="shared" si="9"/>
        <v>N/A</v>
      </c>
      <c r="G29" s="14">
        <v>15980.320019000001</v>
      </c>
      <c r="H29" s="11" t="str">
        <f t="shared" si="10"/>
        <v>N/A</v>
      </c>
      <c r="I29" s="12">
        <v>-2.11</v>
      </c>
      <c r="J29" s="12">
        <v>-5.14</v>
      </c>
      <c r="K29" s="47" t="s">
        <v>732</v>
      </c>
      <c r="L29" s="9" t="str">
        <f>IF(J29="Div by 0", "N/A", IF(K29="N/A","N/A", IF(J29&gt;VALUE(MID(K29,1,2)), "No", IF(J29&lt;-1*VALUE(MID(K29,1,2)), "No", "Yes"))))</f>
        <v>Yes</v>
      </c>
    </row>
    <row r="30" spans="1:12" x14ac:dyDescent="0.2">
      <c r="A30" s="2" t="s">
        <v>1129</v>
      </c>
      <c r="B30" s="47" t="s">
        <v>217</v>
      </c>
      <c r="C30" s="14">
        <v>15213.070052999999</v>
      </c>
      <c r="D30" s="11" t="str">
        <f t="shared" si="8"/>
        <v>N/A</v>
      </c>
      <c r="E30" s="14">
        <v>15036.879524</v>
      </c>
      <c r="F30" s="11" t="str">
        <f t="shared" si="9"/>
        <v>N/A</v>
      </c>
      <c r="G30" s="14">
        <v>14614.903611</v>
      </c>
      <c r="H30" s="11" t="str">
        <f t="shared" si="10"/>
        <v>N/A</v>
      </c>
      <c r="I30" s="12">
        <v>-1.1599999999999999</v>
      </c>
      <c r="J30" s="12">
        <v>-2.81</v>
      </c>
      <c r="K30" s="47" t="s">
        <v>732</v>
      </c>
      <c r="L30" s="9" t="str">
        <f>IF(J30="Div by 0", "N/A", IF(K30="N/A","N/A", IF(J30&gt;VALUE(MID(K30,1,2)), "No", IF(J30&lt;-1*VALUE(MID(K30,1,2)), "No", "Yes"))))</f>
        <v>Yes</v>
      </c>
    </row>
    <row r="31" spans="1:12" x14ac:dyDescent="0.2">
      <c r="A31" s="2" t="s">
        <v>1130</v>
      </c>
      <c r="B31" s="47" t="s">
        <v>217</v>
      </c>
      <c r="C31" s="14">
        <v>15390.049411</v>
      </c>
      <c r="D31" s="11" t="str">
        <f t="shared" si="8"/>
        <v>N/A</v>
      </c>
      <c r="E31" s="14">
        <v>15072.848333</v>
      </c>
      <c r="F31" s="11" t="str">
        <f t="shared" si="9"/>
        <v>N/A</v>
      </c>
      <c r="G31" s="14">
        <v>14535.548402</v>
      </c>
      <c r="H31" s="11" t="str">
        <f t="shared" si="10"/>
        <v>N/A</v>
      </c>
      <c r="I31" s="12">
        <v>-2.06</v>
      </c>
      <c r="J31" s="12">
        <v>-3.56</v>
      </c>
      <c r="K31" s="47" t="s">
        <v>732</v>
      </c>
      <c r="L31" s="9" t="str">
        <f>IF(J31="Div by 0", "N/A", IF(OR(J31="N/A",K31="N/A"),"N/A", IF(J31&gt;VALUE(MID(K31,1,2)), "No", IF(J31&lt;-1*VALUE(MID(K31,1,2)), "No", "Yes"))))</f>
        <v>Yes</v>
      </c>
    </row>
    <row r="32" spans="1:12" x14ac:dyDescent="0.2">
      <c r="A32" s="2" t="s">
        <v>1131</v>
      </c>
      <c r="B32" s="47" t="s">
        <v>217</v>
      </c>
      <c r="C32" s="14">
        <v>16927.588540000001</v>
      </c>
      <c r="D32" s="11" t="str">
        <f t="shared" si="8"/>
        <v>N/A</v>
      </c>
      <c r="E32" s="14">
        <v>16331.451421</v>
      </c>
      <c r="F32" s="11" t="str">
        <f t="shared" si="9"/>
        <v>N/A</v>
      </c>
      <c r="G32" s="14">
        <v>15588.359449</v>
      </c>
      <c r="H32" s="11" t="str">
        <f t="shared" si="10"/>
        <v>N/A</v>
      </c>
      <c r="I32" s="12">
        <v>-3.52</v>
      </c>
      <c r="J32" s="12">
        <v>-4.55</v>
      </c>
      <c r="K32" s="47" t="s">
        <v>732</v>
      </c>
      <c r="L32" s="9" t="str">
        <f>IF(J32="Div by 0", "N/A", IF(OR(J32="N/A",K32="N/A"),"N/A", IF(J32&gt;VALUE(MID(K32,1,2)), "No", IF(J32&lt;-1*VALUE(MID(K32,1,2)), "No", "Yes"))))</f>
        <v>Yes</v>
      </c>
    </row>
    <row r="33" spans="1:12" x14ac:dyDescent="0.2">
      <c r="A33" s="2" t="s">
        <v>1731</v>
      </c>
      <c r="B33" s="47" t="s">
        <v>217</v>
      </c>
      <c r="C33" s="14">
        <v>8869.1285955999992</v>
      </c>
      <c r="D33" s="11" t="str">
        <f t="shared" si="8"/>
        <v>N/A</v>
      </c>
      <c r="E33" s="14">
        <v>7176.5787610999996</v>
      </c>
      <c r="F33" s="11" t="str">
        <f t="shared" si="9"/>
        <v>N/A</v>
      </c>
      <c r="G33" s="14">
        <v>7722.8501703000002</v>
      </c>
      <c r="H33" s="11" t="str">
        <f t="shared" si="10"/>
        <v>N/A</v>
      </c>
      <c r="I33" s="12">
        <v>-19.100000000000001</v>
      </c>
      <c r="J33" s="12">
        <v>7.6120000000000001</v>
      </c>
      <c r="K33" s="47" t="s">
        <v>732</v>
      </c>
      <c r="L33" s="9" t="str">
        <f t="shared" ref="L33:L45" si="12">IF(J33="Div by 0", "N/A", IF(K33="N/A","N/A", IF(J33&gt;VALUE(MID(K33,1,2)), "No", IF(J33&lt;-1*VALUE(MID(K33,1,2)), "No", "Yes"))))</f>
        <v>Yes</v>
      </c>
    </row>
    <row r="34" spans="1:12" x14ac:dyDescent="0.2">
      <c r="A34" s="2" t="s">
        <v>1732</v>
      </c>
      <c r="B34" s="47" t="s">
        <v>217</v>
      </c>
      <c r="C34" s="14">
        <v>1690.7036049000001</v>
      </c>
      <c r="D34" s="11" t="str">
        <f t="shared" si="8"/>
        <v>N/A</v>
      </c>
      <c r="E34" s="14">
        <v>1776.1952292000001</v>
      </c>
      <c r="F34" s="11" t="str">
        <f t="shared" si="9"/>
        <v>N/A</v>
      </c>
      <c r="G34" s="14">
        <v>1691.1179598000001</v>
      </c>
      <c r="H34" s="11" t="str">
        <f t="shared" si="10"/>
        <v>N/A</v>
      </c>
      <c r="I34" s="12">
        <v>5.0570000000000004</v>
      </c>
      <c r="J34" s="12">
        <v>-4.79</v>
      </c>
      <c r="K34" s="47" t="s">
        <v>732</v>
      </c>
      <c r="L34" s="9" t="str">
        <f t="shared" si="12"/>
        <v>Yes</v>
      </c>
    </row>
    <row r="35" spans="1:12" x14ac:dyDescent="0.2">
      <c r="A35" s="2" t="s">
        <v>1733</v>
      </c>
      <c r="B35" s="47" t="s">
        <v>217</v>
      </c>
      <c r="C35" s="14">
        <v>14084.895544000001</v>
      </c>
      <c r="D35" s="11" t="str">
        <f t="shared" si="8"/>
        <v>N/A</v>
      </c>
      <c r="E35" s="14">
        <v>14186.452262000001</v>
      </c>
      <c r="F35" s="11" t="str">
        <f t="shared" si="9"/>
        <v>N/A</v>
      </c>
      <c r="G35" s="14">
        <v>14039.569094</v>
      </c>
      <c r="H35" s="11" t="str">
        <f t="shared" si="10"/>
        <v>N/A</v>
      </c>
      <c r="I35" s="12">
        <v>0.72099999999999997</v>
      </c>
      <c r="J35" s="12">
        <v>-1.04</v>
      </c>
      <c r="K35" s="47" t="s">
        <v>732</v>
      </c>
      <c r="L35" s="9" t="str">
        <f t="shared" si="12"/>
        <v>Yes</v>
      </c>
    </row>
    <row r="36" spans="1:12" x14ac:dyDescent="0.2">
      <c r="A36" s="2" t="s">
        <v>1734</v>
      </c>
      <c r="B36" s="47" t="s">
        <v>217</v>
      </c>
      <c r="C36" s="14">
        <v>210.06487005</v>
      </c>
      <c r="D36" s="11" t="str">
        <f t="shared" si="8"/>
        <v>N/A</v>
      </c>
      <c r="E36" s="14">
        <v>273.05248212999999</v>
      </c>
      <c r="F36" s="11" t="str">
        <f t="shared" si="9"/>
        <v>N/A</v>
      </c>
      <c r="G36" s="14">
        <v>222.71092916000001</v>
      </c>
      <c r="H36" s="11" t="str">
        <f t="shared" si="10"/>
        <v>N/A</v>
      </c>
      <c r="I36" s="12">
        <v>29.98</v>
      </c>
      <c r="J36" s="12">
        <v>-18.399999999999999</v>
      </c>
      <c r="K36" s="47" t="s">
        <v>732</v>
      </c>
      <c r="L36" s="9" t="str">
        <f t="shared" si="12"/>
        <v>Yes</v>
      </c>
    </row>
    <row r="37" spans="1:12" x14ac:dyDescent="0.2">
      <c r="A37" s="2" t="s">
        <v>1735</v>
      </c>
      <c r="B37" s="47" t="s">
        <v>217</v>
      </c>
      <c r="C37" s="14" t="s">
        <v>1743</v>
      </c>
      <c r="D37" s="11" t="str">
        <f t="shared" si="8"/>
        <v>N/A</v>
      </c>
      <c r="E37" s="14" t="s">
        <v>1743</v>
      </c>
      <c r="F37" s="11" t="str">
        <f t="shared" si="9"/>
        <v>N/A</v>
      </c>
      <c r="G37" s="14" t="s">
        <v>1743</v>
      </c>
      <c r="H37" s="11" t="str">
        <f t="shared" si="10"/>
        <v>N/A</v>
      </c>
      <c r="I37" s="12" t="s">
        <v>1743</v>
      </c>
      <c r="J37" s="12" t="s">
        <v>1743</v>
      </c>
      <c r="K37" s="47" t="s">
        <v>732</v>
      </c>
      <c r="L37" s="9" t="str">
        <f t="shared" si="12"/>
        <v>N/A</v>
      </c>
    </row>
    <row r="38" spans="1:12" x14ac:dyDescent="0.2">
      <c r="A38" s="2" t="s">
        <v>1736</v>
      </c>
      <c r="B38" s="47" t="s">
        <v>217</v>
      </c>
      <c r="C38" s="14" t="s">
        <v>1743</v>
      </c>
      <c r="D38" s="11" t="str">
        <f t="shared" si="8"/>
        <v>N/A</v>
      </c>
      <c r="E38" s="14" t="s">
        <v>1743</v>
      </c>
      <c r="F38" s="11" t="str">
        <f t="shared" si="9"/>
        <v>N/A</v>
      </c>
      <c r="G38" s="14" t="s">
        <v>1743</v>
      </c>
      <c r="H38" s="11" t="str">
        <f t="shared" si="10"/>
        <v>N/A</v>
      </c>
      <c r="I38" s="12" t="s">
        <v>1743</v>
      </c>
      <c r="J38" s="12" t="s">
        <v>1743</v>
      </c>
      <c r="K38" s="47" t="s">
        <v>732</v>
      </c>
      <c r="L38" s="9" t="str">
        <f t="shared" si="12"/>
        <v>N/A</v>
      </c>
    </row>
    <row r="39" spans="1:12" x14ac:dyDescent="0.2">
      <c r="A39" s="2" t="s">
        <v>1737</v>
      </c>
      <c r="B39" s="47" t="s">
        <v>217</v>
      </c>
      <c r="C39" s="14">
        <v>179.25122493999999</v>
      </c>
      <c r="D39" s="11" t="str">
        <f t="shared" si="8"/>
        <v>N/A</v>
      </c>
      <c r="E39" s="14">
        <v>202.57575757999999</v>
      </c>
      <c r="F39" s="11" t="str">
        <f t="shared" si="9"/>
        <v>N/A</v>
      </c>
      <c r="G39" s="14">
        <v>230.88894522999999</v>
      </c>
      <c r="H39" s="11" t="str">
        <f t="shared" si="10"/>
        <v>N/A</v>
      </c>
      <c r="I39" s="12">
        <v>13.01</v>
      </c>
      <c r="J39" s="12">
        <v>13.98</v>
      </c>
      <c r="K39" s="47" t="s">
        <v>732</v>
      </c>
      <c r="L39" s="9" t="str">
        <f t="shared" si="12"/>
        <v>Yes</v>
      </c>
    </row>
    <row r="40" spans="1:12" x14ac:dyDescent="0.2">
      <c r="A40" s="2" t="s">
        <v>1738</v>
      </c>
      <c r="B40" s="47" t="s">
        <v>217</v>
      </c>
      <c r="C40" s="14" t="s">
        <v>1743</v>
      </c>
      <c r="D40" s="11" t="str">
        <f t="shared" si="8"/>
        <v>N/A</v>
      </c>
      <c r="E40" s="14" t="s">
        <v>1743</v>
      </c>
      <c r="F40" s="11" t="str">
        <f t="shared" si="9"/>
        <v>N/A</v>
      </c>
      <c r="G40" s="14" t="s">
        <v>1743</v>
      </c>
      <c r="H40" s="11" t="str">
        <f t="shared" si="10"/>
        <v>N/A</v>
      </c>
      <c r="I40" s="12" t="s">
        <v>1743</v>
      </c>
      <c r="J40" s="12" t="s">
        <v>1743</v>
      </c>
      <c r="K40" s="47" t="s">
        <v>732</v>
      </c>
      <c r="L40" s="9" t="str">
        <f t="shared" si="12"/>
        <v>N/A</v>
      </c>
    </row>
    <row r="41" spans="1:12" x14ac:dyDescent="0.2">
      <c r="A41" s="2" t="s">
        <v>1739</v>
      </c>
      <c r="B41" s="47" t="s">
        <v>217</v>
      </c>
      <c r="C41" s="14">
        <v>47101.499005999998</v>
      </c>
      <c r="D41" s="11" t="str">
        <f t="shared" si="8"/>
        <v>N/A</v>
      </c>
      <c r="E41" s="14">
        <v>46091.619659999997</v>
      </c>
      <c r="F41" s="11" t="str">
        <f t="shared" si="9"/>
        <v>N/A</v>
      </c>
      <c r="G41" s="14">
        <v>45315.427386000003</v>
      </c>
      <c r="H41" s="11" t="str">
        <f t="shared" si="10"/>
        <v>N/A</v>
      </c>
      <c r="I41" s="12">
        <v>-2.14</v>
      </c>
      <c r="J41" s="12">
        <v>-1.68</v>
      </c>
      <c r="K41" s="47" t="s">
        <v>732</v>
      </c>
      <c r="L41" s="9" t="str">
        <f t="shared" si="12"/>
        <v>Yes</v>
      </c>
    </row>
    <row r="42" spans="1:12" x14ac:dyDescent="0.2">
      <c r="A42" s="2" t="s">
        <v>1740</v>
      </c>
      <c r="B42" s="47" t="s">
        <v>217</v>
      </c>
      <c r="C42" s="14" t="s">
        <v>1743</v>
      </c>
      <c r="D42" s="11" t="str">
        <f t="shared" si="8"/>
        <v>N/A</v>
      </c>
      <c r="E42" s="14" t="s">
        <v>1743</v>
      </c>
      <c r="F42" s="11" t="str">
        <f t="shared" si="9"/>
        <v>N/A</v>
      </c>
      <c r="G42" s="14" t="s">
        <v>1743</v>
      </c>
      <c r="H42" s="11" t="str">
        <f t="shared" si="10"/>
        <v>N/A</v>
      </c>
      <c r="I42" s="12" t="s">
        <v>1743</v>
      </c>
      <c r="J42" s="12" t="s">
        <v>1743</v>
      </c>
      <c r="K42" s="47" t="s">
        <v>732</v>
      </c>
      <c r="L42" s="9" t="str">
        <f t="shared" si="12"/>
        <v>N/A</v>
      </c>
    </row>
    <row r="43" spans="1:12" x14ac:dyDescent="0.2">
      <c r="A43" s="2" t="s">
        <v>1741</v>
      </c>
      <c r="B43" s="47" t="s">
        <v>217</v>
      </c>
      <c r="C43" s="14" t="s">
        <v>1743</v>
      </c>
      <c r="D43" s="11" t="str">
        <f t="shared" si="8"/>
        <v>N/A</v>
      </c>
      <c r="E43" s="14" t="s">
        <v>1743</v>
      </c>
      <c r="F43" s="11" t="str">
        <f t="shared" si="9"/>
        <v>N/A</v>
      </c>
      <c r="G43" s="14" t="s">
        <v>1743</v>
      </c>
      <c r="H43" s="11" t="str">
        <f t="shared" si="10"/>
        <v>N/A</v>
      </c>
      <c r="I43" s="12" t="s">
        <v>1743</v>
      </c>
      <c r="J43" s="12" t="s">
        <v>1743</v>
      </c>
      <c r="K43" s="47" t="s">
        <v>732</v>
      </c>
      <c r="L43" s="9" t="str">
        <f t="shared" si="12"/>
        <v>N/A</v>
      </c>
    </row>
    <row r="44" spans="1:12" x14ac:dyDescent="0.2">
      <c r="A44" s="2" t="s">
        <v>1132</v>
      </c>
      <c r="B44" s="47" t="s">
        <v>217</v>
      </c>
      <c r="C44" s="14">
        <v>22856.428982000001</v>
      </c>
      <c r="D44" s="11" t="str">
        <f t="shared" si="8"/>
        <v>N/A</v>
      </c>
      <c r="E44" s="14">
        <v>22329.463625</v>
      </c>
      <c r="F44" s="11" t="str">
        <f t="shared" si="9"/>
        <v>N/A</v>
      </c>
      <c r="G44" s="14">
        <v>21761.164336000002</v>
      </c>
      <c r="H44" s="11" t="str">
        <f t="shared" si="10"/>
        <v>N/A</v>
      </c>
      <c r="I44" s="12">
        <v>-2.31</v>
      </c>
      <c r="J44" s="12">
        <v>-2.5499999999999998</v>
      </c>
      <c r="K44" s="47" t="s">
        <v>732</v>
      </c>
      <c r="L44" s="9" t="str">
        <f t="shared" si="12"/>
        <v>Yes</v>
      </c>
    </row>
    <row r="45" spans="1:12" ht="25.5" x14ac:dyDescent="0.2">
      <c r="A45" s="2" t="s">
        <v>1133</v>
      </c>
      <c r="B45" s="47" t="s">
        <v>217</v>
      </c>
      <c r="C45" s="14">
        <v>1110.0417953000001</v>
      </c>
      <c r="D45" s="11" t="str">
        <f t="shared" si="8"/>
        <v>N/A</v>
      </c>
      <c r="E45" s="14">
        <v>1138.3127549999999</v>
      </c>
      <c r="F45" s="11" t="str">
        <f t="shared" si="9"/>
        <v>N/A</v>
      </c>
      <c r="G45" s="14">
        <v>1072.8755533999999</v>
      </c>
      <c r="H45" s="11" t="str">
        <f t="shared" si="10"/>
        <v>N/A</v>
      </c>
      <c r="I45" s="12">
        <v>2.5470000000000002</v>
      </c>
      <c r="J45" s="12">
        <v>-5.75</v>
      </c>
      <c r="K45" s="47" t="s">
        <v>732</v>
      </c>
      <c r="L45" s="9" t="str">
        <f t="shared" si="12"/>
        <v>Yes</v>
      </c>
    </row>
    <row r="46" spans="1:12" x14ac:dyDescent="0.2">
      <c r="A46" s="2" t="s">
        <v>1134</v>
      </c>
      <c r="B46" s="34" t="s">
        <v>217</v>
      </c>
      <c r="C46" s="46">
        <v>57815.316610000002</v>
      </c>
      <c r="D46" s="43" t="str">
        <f t="shared" si="8"/>
        <v>N/A</v>
      </c>
      <c r="E46" s="46">
        <v>57584.215129999997</v>
      </c>
      <c r="F46" s="43" t="str">
        <f t="shared" si="9"/>
        <v>N/A</v>
      </c>
      <c r="G46" s="46">
        <v>58002.872103000002</v>
      </c>
      <c r="H46" s="43" t="str">
        <f t="shared" si="10"/>
        <v>N/A</v>
      </c>
      <c r="I46" s="12">
        <v>-0.4</v>
      </c>
      <c r="J46" s="12">
        <v>0.72699999999999998</v>
      </c>
      <c r="K46" s="44" t="s">
        <v>732</v>
      </c>
      <c r="L46" s="9" t="str">
        <f>IF(J46="Div by 0", "N/A", IF(K46="N/A","N/A", IF(J46&gt;VALUE(MID(K46,1,2)), "No", IF(J46&lt;-1*VALUE(MID(K46,1,2)), "No", "Yes"))))</f>
        <v>Yes</v>
      </c>
    </row>
    <row r="47" spans="1:12" x14ac:dyDescent="0.2">
      <c r="A47" s="61" t="s">
        <v>1135</v>
      </c>
      <c r="B47" s="34" t="s">
        <v>217</v>
      </c>
      <c r="C47" s="46">
        <v>38495.089900999999</v>
      </c>
      <c r="D47" s="43" t="str">
        <f t="shared" si="8"/>
        <v>N/A</v>
      </c>
      <c r="E47" s="46">
        <v>38182.631345000002</v>
      </c>
      <c r="F47" s="43" t="str">
        <f t="shared" si="9"/>
        <v>N/A</v>
      </c>
      <c r="G47" s="46">
        <v>38193.011252999997</v>
      </c>
      <c r="H47" s="43" t="str">
        <f t="shared" si="10"/>
        <v>N/A</v>
      </c>
      <c r="I47" s="12">
        <v>-0.81200000000000006</v>
      </c>
      <c r="J47" s="12">
        <v>2.7199999999999998E-2</v>
      </c>
      <c r="K47" s="44" t="s">
        <v>732</v>
      </c>
      <c r="L47" s="9" t="str">
        <f>IF(J47="Div by 0", "N/A", IF(K47="N/A","N/A", IF(J47&gt;VALUE(MID(K47,1,2)), "No", IF(J47&lt;-1*VALUE(MID(K47,1,2)), "No", "Yes"))))</f>
        <v>Yes</v>
      </c>
    </row>
    <row r="48" spans="1:12" ht="25.5" x14ac:dyDescent="0.2">
      <c r="A48" s="2" t="s">
        <v>1136</v>
      </c>
      <c r="B48" s="34" t="s">
        <v>217</v>
      </c>
      <c r="C48" s="46">
        <v>59240.138620999998</v>
      </c>
      <c r="D48" s="43" t="str">
        <f t="shared" si="8"/>
        <v>N/A</v>
      </c>
      <c r="E48" s="46">
        <v>63686.056114999999</v>
      </c>
      <c r="F48" s="43" t="str">
        <f t="shared" si="9"/>
        <v>N/A</v>
      </c>
      <c r="G48" s="46">
        <v>63708.909744999997</v>
      </c>
      <c r="H48" s="43" t="str">
        <f t="shared" si="10"/>
        <v>N/A</v>
      </c>
      <c r="I48" s="12">
        <v>7.5049999999999999</v>
      </c>
      <c r="J48" s="12">
        <v>3.5900000000000001E-2</v>
      </c>
      <c r="K48" s="44" t="s">
        <v>732</v>
      </c>
      <c r="L48" s="9" t="str">
        <f>IF(J48="Div by 0", "N/A", IF(K48="N/A","N/A", IF(J48&gt;VALUE(MID(K48,1,2)), "No", IF(J48&lt;-1*VALUE(MID(K48,1,2)), "No", "Yes"))))</f>
        <v>Yes</v>
      </c>
    </row>
    <row r="49" spans="1:12" x14ac:dyDescent="0.2">
      <c r="A49" s="6" t="s">
        <v>1137</v>
      </c>
      <c r="B49" s="34" t="s">
        <v>217</v>
      </c>
      <c r="C49" s="46">
        <v>46917.769391000002</v>
      </c>
      <c r="D49" s="43" t="str">
        <f t="shared" si="8"/>
        <v>N/A</v>
      </c>
      <c r="E49" s="46">
        <v>46482.742508000003</v>
      </c>
      <c r="F49" s="43" t="str">
        <f t="shared" si="9"/>
        <v>N/A</v>
      </c>
      <c r="G49" s="46">
        <v>46711.264041000002</v>
      </c>
      <c r="H49" s="43" t="str">
        <f t="shared" si="10"/>
        <v>N/A</v>
      </c>
      <c r="I49" s="12">
        <v>-0.92700000000000005</v>
      </c>
      <c r="J49" s="12">
        <v>0.49159999999999998</v>
      </c>
      <c r="K49" s="44" t="s">
        <v>732</v>
      </c>
      <c r="L49" s="9" t="str">
        <f t="shared" ref="L49:L59" si="13">IF(J49="Div by 0", "N/A", IF(K49="N/A","N/A", IF(J49&gt;VALUE(MID(K49,1,2)), "No", IF(J49&lt;-1*VALUE(MID(K49,1,2)), "No", "Yes"))))</f>
        <v>Yes</v>
      </c>
    </row>
    <row r="50" spans="1:12" ht="25.5" x14ac:dyDescent="0.2">
      <c r="A50" s="2" t="s">
        <v>1138</v>
      </c>
      <c r="B50" s="34" t="s">
        <v>217</v>
      </c>
      <c r="C50" s="46">
        <v>30525.259979999999</v>
      </c>
      <c r="D50" s="43" t="str">
        <f t="shared" si="8"/>
        <v>N/A</v>
      </c>
      <c r="E50" s="46">
        <v>30123.544211</v>
      </c>
      <c r="F50" s="43" t="str">
        <f t="shared" si="9"/>
        <v>N/A</v>
      </c>
      <c r="G50" s="46">
        <v>30539.250437999999</v>
      </c>
      <c r="H50" s="43" t="str">
        <f t="shared" si="10"/>
        <v>N/A</v>
      </c>
      <c r="I50" s="12">
        <v>-1.32</v>
      </c>
      <c r="J50" s="12">
        <v>1.38</v>
      </c>
      <c r="K50" s="44" t="s">
        <v>732</v>
      </c>
      <c r="L50" s="9" t="str">
        <f t="shared" si="13"/>
        <v>Yes</v>
      </c>
    </row>
    <row r="51" spans="1:12" x14ac:dyDescent="0.2">
      <c r="A51" s="2" t="s">
        <v>1139</v>
      </c>
      <c r="B51" s="34" t="s">
        <v>217</v>
      </c>
      <c r="C51" s="46" t="s">
        <v>1743</v>
      </c>
      <c r="D51" s="43" t="str">
        <f t="shared" ref="D51:D82" si="14">IF($B51="N/A","N/A",IF(C51&gt;10,"No",IF(C51&lt;-10,"No","Yes")))</f>
        <v>N/A</v>
      </c>
      <c r="E51" s="46" t="s">
        <v>1743</v>
      </c>
      <c r="F51" s="43" t="str">
        <f t="shared" ref="F51:F82" si="15">IF($B51="N/A","N/A",IF(E51&gt;10,"No",IF(E51&lt;-10,"No","Yes")))</f>
        <v>N/A</v>
      </c>
      <c r="G51" s="46" t="s">
        <v>1743</v>
      </c>
      <c r="H51" s="43" t="str">
        <f t="shared" ref="H51:H82" si="16">IF($B51="N/A","N/A",IF(G51&gt;10,"No",IF(G51&lt;-10,"No","Yes")))</f>
        <v>N/A</v>
      </c>
      <c r="I51" s="12" t="s">
        <v>1743</v>
      </c>
      <c r="J51" s="12" t="s">
        <v>1743</v>
      </c>
      <c r="K51" s="44" t="s">
        <v>732</v>
      </c>
      <c r="L51" s="9" t="str">
        <f t="shared" si="13"/>
        <v>N/A</v>
      </c>
    </row>
    <row r="52" spans="1:12" ht="25.5" x14ac:dyDescent="0.2">
      <c r="A52" s="2" t="s">
        <v>1140</v>
      </c>
      <c r="B52" s="34" t="s">
        <v>217</v>
      </c>
      <c r="C52" s="46">
        <v>53797.654788</v>
      </c>
      <c r="D52" s="43" t="str">
        <f t="shared" si="14"/>
        <v>N/A</v>
      </c>
      <c r="E52" s="46">
        <v>55303.712054000003</v>
      </c>
      <c r="F52" s="43" t="str">
        <f t="shared" si="15"/>
        <v>N/A</v>
      </c>
      <c r="G52" s="46">
        <v>60880.970893999998</v>
      </c>
      <c r="H52" s="43" t="str">
        <f t="shared" si="16"/>
        <v>N/A</v>
      </c>
      <c r="I52" s="12">
        <v>2.7989999999999999</v>
      </c>
      <c r="J52" s="12">
        <v>10.08</v>
      </c>
      <c r="K52" s="44" t="s">
        <v>732</v>
      </c>
      <c r="L52" s="9" t="str">
        <f t="shared" si="13"/>
        <v>Yes</v>
      </c>
    </row>
    <row r="53" spans="1:12" ht="25.5" x14ac:dyDescent="0.2">
      <c r="A53" s="2" t="s">
        <v>1141</v>
      </c>
      <c r="B53" s="34" t="s">
        <v>217</v>
      </c>
      <c r="C53" s="46">
        <v>120042.06061</v>
      </c>
      <c r="D53" s="43" t="str">
        <f t="shared" si="14"/>
        <v>N/A</v>
      </c>
      <c r="E53" s="46">
        <v>97763.941175999993</v>
      </c>
      <c r="F53" s="43" t="str">
        <f t="shared" si="15"/>
        <v>N/A</v>
      </c>
      <c r="G53" s="46">
        <v>64124.076923000001</v>
      </c>
      <c r="H53" s="43" t="str">
        <f t="shared" si="16"/>
        <v>N/A</v>
      </c>
      <c r="I53" s="12">
        <v>-18.600000000000001</v>
      </c>
      <c r="J53" s="12">
        <v>-34.4</v>
      </c>
      <c r="K53" s="44" t="s">
        <v>732</v>
      </c>
      <c r="L53" s="9" t="str">
        <f t="shared" si="13"/>
        <v>No</v>
      </c>
    </row>
    <row r="54" spans="1:12" ht="25.5" x14ac:dyDescent="0.2">
      <c r="A54" s="2" t="s">
        <v>1142</v>
      </c>
      <c r="B54" s="34" t="s">
        <v>217</v>
      </c>
      <c r="C54" s="46" t="s">
        <v>1743</v>
      </c>
      <c r="D54" s="43" t="str">
        <f t="shared" si="14"/>
        <v>N/A</v>
      </c>
      <c r="E54" s="46" t="s">
        <v>1743</v>
      </c>
      <c r="F54" s="43" t="str">
        <f t="shared" si="15"/>
        <v>N/A</v>
      </c>
      <c r="G54" s="46" t="s">
        <v>1743</v>
      </c>
      <c r="H54" s="43" t="str">
        <f t="shared" si="16"/>
        <v>N/A</v>
      </c>
      <c r="I54" s="12" t="s">
        <v>1743</v>
      </c>
      <c r="J54" s="12" t="s">
        <v>1743</v>
      </c>
      <c r="K54" s="44" t="s">
        <v>732</v>
      </c>
      <c r="L54" s="9" t="str">
        <f t="shared" si="13"/>
        <v>N/A</v>
      </c>
    </row>
    <row r="55" spans="1:12" ht="25.5" x14ac:dyDescent="0.2">
      <c r="A55" s="2" t="s">
        <v>1143</v>
      </c>
      <c r="B55" s="34" t="s">
        <v>217</v>
      </c>
      <c r="C55" s="46">
        <v>55096.216286000003</v>
      </c>
      <c r="D55" s="43" t="str">
        <f t="shared" si="14"/>
        <v>N/A</v>
      </c>
      <c r="E55" s="46">
        <v>54785.013144999997</v>
      </c>
      <c r="F55" s="43" t="str">
        <f t="shared" si="15"/>
        <v>N/A</v>
      </c>
      <c r="G55" s="46">
        <v>54956.733839</v>
      </c>
      <c r="H55" s="43" t="str">
        <f t="shared" si="16"/>
        <v>N/A</v>
      </c>
      <c r="I55" s="12">
        <v>-0.56499999999999995</v>
      </c>
      <c r="J55" s="12">
        <v>0.31340000000000001</v>
      </c>
      <c r="K55" s="44" t="s">
        <v>732</v>
      </c>
      <c r="L55" s="9" t="str">
        <f t="shared" si="13"/>
        <v>Yes</v>
      </c>
    </row>
    <row r="56" spans="1:12" ht="25.5" x14ac:dyDescent="0.2">
      <c r="A56" s="2" t="s">
        <v>1144</v>
      </c>
      <c r="B56" s="34" t="s">
        <v>217</v>
      </c>
      <c r="C56" s="46" t="s">
        <v>1743</v>
      </c>
      <c r="D56" s="43" t="str">
        <f t="shared" si="14"/>
        <v>N/A</v>
      </c>
      <c r="E56" s="46" t="s">
        <v>1743</v>
      </c>
      <c r="F56" s="43" t="str">
        <f t="shared" si="15"/>
        <v>N/A</v>
      </c>
      <c r="G56" s="46" t="s">
        <v>1743</v>
      </c>
      <c r="H56" s="43" t="str">
        <f t="shared" si="16"/>
        <v>N/A</v>
      </c>
      <c r="I56" s="12" t="s">
        <v>1743</v>
      </c>
      <c r="J56" s="12" t="s">
        <v>1743</v>
      </c>
      <c r="K56" s="44" t="s">
        <v>732</v>
      </c>
      <c r="L56" s="9" t="str">
        <f t="shared" si="13"/>
        <v>N/A</v>
      </c>
    </row>
    <row r="57" spans="1:12" ht="25.5" x14ac:dyDescent="0.2">
      <c r="A57" s="2" t="s">
        <v>1145</v>
      </c>
      <c r="B57" s="34" t="s">
        <v>217</v>
      </c>
      <c r="C57" s="46">
        <v>131167.48415999999</v>
      </c>
      <c r="D57" s="43" t="str">
        <f t="shared" si="14"/>
        <v>N/A</v>
      </c>
      <c r="E57" s="46">
        <v>135047.10952</v>
      </c>
      <c r="F57" s="43" t="str">
        <f t="shared" si="15"/>
        <v>N/A</v>
      </c>
      <c r="G57" s="46">
        <v>132122.46479</v>
      </c>
      <c r="H57" s="43" t="str">
        <f t="shared" si="16"/>
        <v>N/A</v>
      </c>
      <c r="I57" s="12">
        <v>2.9580000000000002</v>
      </c>
      <c r="J57" s="12">
        <v>-2.17</v>
      </c>
      <c r="K57" s="44" t="s">
        <v>732</v>
      </c>
      <c r="L57" s="9" t="str">
        <f t="shared" si="13"/>
        <v>Yes</v>
      </c>
    </row>
    <row r="58" spans="1:12" ht="25.5" x14ac:dyDescent="0.2">
      <c r="A58" s="2" t="s">
        <v>1146</v>
      </c>
      <c r="B58" s="34" t="s">
        <v>217</v>
      </c>
      <c r="C58" s="46">
        <v>42059.243742999999</v>
      </c>
      <c r="D58" s="43" t="str">
        <f t="shared" si="14"/>
        <v>N/A</v>
      </c>
      <c r="E58" s="46">
        <v>46052.331486000003</v>
      </c>
      <c r="F58" s="43" t="str">
        <f t="shared" si="15"/>
        <v>N/A</v>
      </c>
      <c r="G58" s="46">
        <v>47014.589010999996</v>
      </c>
      <c r="H58" s="43" t="str">
        <f t="shared" si="16"/>
        <v>N/A</v>
      </c>
      <c r="I58" s="12">
        <v>9.4939999999999998</v>
      </c>
      <c r="J58" s="12">
        <v>2.089</v>
      </c>
      <c r="K58" s="44" t="s">
        <v>732</v>
      </c>
      <c r="L58" s="9" t="str">
        <f t="shared" si="13"/>
        <v>Yes</v>
      </c>
    </row>
    <row r="59" spans="1:12" ht="25.5" x14ac:dyDescent="0.2">
      <c r="A59" s="2" t="s">
        <v>1147</v>
      </c>
      <c r="B59" s="34" t="s">
        <v>217</v>
      </c>
      <c r="C59" s="46" t="s">
        <v>1743</v>
      </c>
      <c r="D59" s="43" t="str">
        <f t="shared" si="14"/>
        <v>N/A</v>
      </c>
      <c r="E59" s="46" t="s">
        <v>1743</v>
      </c>
      <c r="F59" s="43" t="str">
        <f t="shared" si="15"/>
        <v>N/A</v>
      </c>
      <c r="G59" s="46" t="s">
        <v>1743</v>
      </c>
      <c r="H59" s="43" t="str">
        <f t="shared" si="16"/>
        <v>N/A</v>
      </c>
      <c r="I59" s="12" t="s">
        <v>1743</v>
      </c>
      <c r="J59" s="12" t="s">
        <v>1743</v>
      </c>
      <c r="K59" s="44" t="s">
        <v>732</v>
      </c>
      <c r="L59" s="9" t="str">
        <f t="shared" si="13"/>
        <v>N/A</v>
      </c>
    </row>
    <row r="60" spans="1:12" x14ac:dyDescent="0.2">
      <c r="A60" s="6" t="s">
        <v>360</v>
      </c>
      <c r="B60" s="34" t="s">
        <v>217</v>
      </c>
      <c r="C60" s="46" t="s">
        <v>217</v>
      </c>
      <c r="D60" s="43" t="str">
        <f t="shared" si="14"/>
        <v>N/A</v>
      </c>
      <c r="E60" s="46" t="s">
        <v>217</v>
      </c>
      <c r="F60" s="43" t="str">
        <f t="shared" si="15"/>
        <v>N/A</v>
      </c>
      <c r="G60" s="46">
        <v>685165838</v>
      </c>
      <c r="H60" s="43" t="str">
        <f t="shared" si="16"/>
        <v>N/A</v>
      </c>
      <c r="I60" s="12" t="s">
        <v>217</v>
      </c>
      <c r="J60" s="12" t="s">
        <v>217</v>
      </c>
      <c r="K60" s="44" t="s">
        <v>732</v>
      </c>
      <c r="L60" s="9" t="str">
        <f t="shared" ref="L60:L70" si="17">IF(J60="Div by 0", "N/A", IF(K60="N/A","N/A", IF(J60&gt;VALUE(MID(K60,1,2)), "No", IF(J60&lt;-1*VALUE(MID(K60,1,2)), "No", "Yes"))))</f>
        <v>No</v>
      </c>
    </row>
    <row r="61" spans="1:12" ht="25.5" x14ac:dyDescent="0.2">
      <c r="A61" s="2" t="s">
        <v>1148</v>
      </c>
      <c r="B61" s="34" t="s">
        <v>217</v>
      </c>
      <c r="C61" s="46" t="s">
        <v>217</v>
      </c>
      <c r="D61" s="43" t="str">
        <f t="shared" si="14"/>
        <v>N/A</v>
      </c>
      <c r="E61" s="46" t="s">
        <v>217</v>
      </c>
      <c r="F61" s="43" t="str">
        <f t="shared" si="15"/>
        <v>N/A</v>
      </c>
      <c r="G61" s="46">
        <v>86211604</v>
      </c>
      <c r="H61" s="43" t="str">
        <f t="shared" si="16"/>
        <v>N/A</v>
      </c>
      <c r="I61" s="12" t="s">
        <v>217</v>
      </c>
      <c r="J61" s="12" t="s">
        <v>217</v>
      </c>
      <c r="K61" s="44" t="s">
        <v>732</v>
      </c>
      <c r="L61" s="9" t="str">
        <f t="shared" si="17"/>
        <v>No</v>
      </c>
    </row>
    <row r="62" spans="1:12" x14ac:dyDescent="0.2">
      <c r="A62" s="2" t="s">
        <v>1149</v>
      </c>
      <c r="B62" s="34" t="s">
        <v>217</v>
      </c>
      <c r="C62" s="46" t="s">
        <v>217</v>
      </c>
      <c r="D62" s="43" t="str">
        <f t="shared" si="14"/>
        <v>N/A</v>
      </c>
      <c r="E62" s="46" t="s">
        <v>217</v>
      </c>
      <c r="F62" s="43" t="str">
        <f t="shared" si="15"/>
        <v>N/A</v>
      </c>
      <c r="G62" s="46">
        <v>0</v>
      </c>
      <c r="H62" s="43" t="str">
        <f t="shared" si="16"/>
        <v>N/A</v>
      </c>
      <c r="I62" s="12" t="s">
        <v>217</v>
      </c>
      <c r="J62" s="12" t="s">
        <v>217</v>
      </c>
      <c r="K62" s="44" t="s">
        <v>732</v>
      </c>
      <c r="L62" s="9" t="str">
        <f t="shared" si="17"/>
        <v>No</v>
      </c>
    </row>
    <row r="63" spans="1:12" ht="25.5" x14ac:dyDescent="0.2">
      <c r="A63" s="2" t="s">
        <v>1150</v>
      </c>
      <c r="B63" s="34" t="s">
        <v>217</v>
      </c>
      <c r="C63" s="46" t="s">
        <v>217</v>
      </c>
      <c r="D63" s="43" t="str">
        <f t="shared" si="14"/>
        <v>N/A</v>
      </c>
      <c r="E63" s="46" t="s">
        <v>217</v>
      </c>
      <c r="F63" s="43" t="str">
        <f t="shared" si="15"/>
        <v>N/A</v>
      </c>
      <c r="G63" s="46">
        <v>0</v>
      </c>
      <c r="H63" s="43" t="str">
        <f t="shared" si="16"/>
        <v>N/A</v>
      </c>
      <c r="I63" s="12" t="s">
        <v>217</v>
      </c>
      <c r="J63" s="12" t="s">
        <v>217</v>
      </c>
      <c r="K63" s="44" t="s">
        <v>732</v>
      </c>
      <c r="L63" s="9" t="str">
        <f t="shared" si="17"/>
        <v>No</v>
      </c>
    </row>
    <row r="64" spans="1:12" ht="25.5" x14ac:dyDescent="0.2">
      <c r="A64" s="2" t="s">
        <v>1151</v>
      </c>
      <c r="B64" s="34" t="s">
        <v>217</v>
      </c>
      <c r="C64" s="46" t="s">
        <v>217</v>
      </c>
      <c r="D64" s="43" t="str">
        <f t="shared" si="14"/>
        <v>N/A</v>
      </c>
      <c r="E64" s="46" t="s">
        <v>217</v>
      </c>
      <c r="F64" s="43" t="str">
        <f t="shared" si="15"/>
        <v>N/A</v>
      </c>
      <c r="G64" s="46">
        <v>2226216</v>
      </c>
      <c r="H64" s="43" t="str">
        <f t="shared" si="16"/>
        <v>N/A</v>
      </c>
      <c r="I64" s="12" t="s">
        <v>217</v>
      </c>
      <c r="J64" s="12" t="s">
        <v>217</v>
      </c>
      <c r="K64" s="44" t="s">
        <v>732</v>
      </c>
      <c r="L64" s="9" t="str">
        <f t="shared" si="17"/>
        <v>No</v>
      </c>
    </row>
    <row r="65" spans="1:12" ht="25.5" x14ac:dyDescent="0.2">
      <c r="A65" s="2" t="s">
        <v>1152</v>
      </c>
      <c r="B65" s="34" t="s">
        <v>217</v>
      </c>
      <c r="C65" s="46" t="s">
        <v>217</v>
      </c>
      <c r="D65" s="43" t="str">
        <f t="shared" si="14"/>
        <v>N/A</v>
      </c>
      <c r="E65" s="46" t="s">
        <v>217</v>
      </c>
      <c r="F65" s="43" t="str">
        <f t="shared" si="15"/>
        <v>N/A</v>
      </c>
      <c r="G65" s="46">
        <v>0</v>
      </c>
      <c r="H65" s="43" t="str">
        <f t="shared" si="16"/>
        <v>N/A</v>
      </c>
      <c r="I65" s="12" t="s">
        <v>217</v>
      </c>
      <c r="J65" s="12" t="s">
        <v>217</v>
      </c>
      <c r="K65" s="44" t="s">
        <v>732</v>
      </c>
      <c r="L65" s="9" t="str">
        <f t="shared" si="17"/>
        <v>No</v>
      </c>
    </row>
    <row r="66" spans="1:12" ht="25.5" x14ac:dyDescent="0.2">
      <c r="A66" s="2" t="s">
        <v>1153</v>
      </c>
      <c r="B66" s="34" t="s">
        <v>217</v>
      </c>
      <c r="C66" s="46" t="s">
        <v>217</v>
      </c>
      <c r="D66" s="43" t="str">
        <f t="shared" si="14"/>
        <v>N/A</v>
      </c>
      <c r="E66" s="46" t="s">
        <v>217</v>
      </c>
      <c r="F66" s="43" t="str">
        <f t="shared" si="15"/>
        <v>N/A</v>
      </c>
      <c r="G66" s="46">
        <v>591397241</v>
      </c>
      <c r="H66" s="43" t="str">
        <f t="shared" si="16"/>
        <v>N/A</v>
      </c>
      <c r="I66" s="12" t="s">
        <v>217</v>
      </c>
      <c r="J66" s="12" t="s">
        <v>217</v>
      </c>
      <c r="K66" s="44" t="s">
        <v>732</v>
      </c>
      <c r="L66" s="9" t="str">
        <f t="shared" si="17"/>
        <v>No</v>
      </c>
    </row>
    <row r="67" spans="1:12" ht="25.5" x14ac:dyDescent="0.2">
      <c r="A67" s="2" t="s">
        <v>1154</v>
      </c>
      <c r="B67" s="34" t="s">
        <v>217</v>
      </c>
      <c r="C67" s="46" t="s">
        <v>217</v>
      </c>
      <c r="D67" s="43" t="str">
        <f t="shared" si="14"/>
        <v>N/A</v>
      </c>
      <c r="E67" s="46" t="s">
        <v>217</v>
      </c>
      <c r="F67" s="43" t="str">
        <f t="shared" si="15"/>
        <v>N/A</v>
      </c>
      <c r="G67" s="46">
        <v>0</v>
      </c>
      <c r="H67" s="43" t="str">
        <f t="shared" si="16"/>
        <v>N/A</v>
      </c>
      <c r="I67" s="12" t="s">
        <v>217</v>
      </c>
      <c r="J67" s="12" t="s">
        <v>217</v>
      </c>
      <c r="K67" s="44" t="s">
        <v>732</v>
      </c>
      <c r="L67" s="9" t="str">
        <f t="shared" si="17"/>
        <v>No</v>
      </c>
    </row>
    <row r="68" spans="1:12" ht="25.5" x14ac:dyDescent="0.2">
      <c r="A68" s="2" t="s">
        <v>1155</v>
      </c>
      <c r="B68" s="34" t="s">
        <v>217</v>
      </c>
      <c r="C68" s="46" t="s">
        <v>217</v>
      </c>
      <c r="D68" s="43" t="str">
        <f t="shared" si="14"/>
        <v>N/A</v>
      </c>
      <c r="E68" s="46" t="s">
        <v>217</v>
      </c>
      <c r="F68" s="43" t="str">
        <f t="shared" si="15"/>
        <v>N/A</v>
      </c>
      <c r="G68" s="46">
        <v>1207000</v>
      </c>
      <c r="H68" s="43" t="str">
        <f t="shared" si="16"/>
        <v>N/A</v>
      </c>
      <c r="I68" s="12" t="s">
        <v>217</v>
      </c>
      <c r="J68" s="12" t="s">
        <v>217</v>
      </c>
      <c r="K68" s="44" t="s">
        <v>732</v>
      </c>
      <c r="L68" s="9" t="str">
        <f t="shared" si="17"/>
        <v>No</v>
      </c>
    </row>
    <row r="69" spans="1:12" ht="25.5" x14ac:dyDescent="0.2">
      <c r="A69" s="2" t="s">
        <v>1156</v>
      </c>
      <c r="B69" s="34" t="s">
        <v>217</v>
      </c>
      <c r="C69" s="46" t="s">
        <v>217</v>
      </c>
      <c r="D69" s="43" t="str">
        <f t="shared" si="14"/>
        <v>N/A</v>
      </c>
      <c r="E69" s="46" t="s">
        <v>217</v>
      </c>
      <c r="F69" s="43" t="str">
        <f t="shared" si="15"/>
        <v>N/A</v>
      </c>
      <c r="G69" s="46">
        <v>4123777</v>
      </c>
      <c r="H69" s="43" t="str">
        <f t="shared" si="16"/>
        <v>N/A</v>
      </c>
      <c r="I69" s="12" t="s">
        <v>217</v>
      </c>
      <c r="J69" s="12" t="s">
        <v>217</v>
      </c>
      <c r="K69" s="44" t="s">
        <v>732</v>
      </c>
      <c r="L69" s="9" t="str">
        <f t="shared" si="17"/>
        <v>No</v>
      </c>
    </row>
    <row r="70" spans="1:12" ht="25.5" x14ac:dyDescent="0.2">
      <c r="A70" s="2" t="s">
        <v>1157</v>
      </c>
      <c r="B70" s="34" t="s">
        <v>217</v>
      </c>
      <c r="C70" s="46" t="s">
        <v>217</v>
      </c>
      <c r="D70" s="43" t="str">
        <f t="shared" si="14"/>
        <v>N/A</v>
      </c>
      <c r="E70" s="46" t="s">
        <v>217</v>
      </c>
      <c r="F70" s="43" t="str">
        <f t="shared" si="15"/>
        <v>N/A</v>
      </c>
      <c r="G70" s="46">
        <v>0</v>
      </c>
      <c r="H70" s="43" t="str">
        <f t="shared" si="16"/>
        <v>N/A</v>
      </c>
      <c r="I70" s="12" t="s">
        <v>217</v>
      </c>
      <c r="J70" s="12" t="s">
        <v>217</v>
      </c>
      <c r="K70" s="44" t="s">
        <v>732</v>
      </c>
      <c r="L70" s="9" t="str">
        <f t="shared" si="17"/>
        <v>No</v>
      </c>
    </row>
    <row r="71" spans="1:12" x14ac:dyDescent="0.2">
      <c r="A71" s="6" t="s">
        <v>1158</v>
      </c>
      <c r="B71" s="34" t="s">
        <v>217</v>
      </c>
      <c r="C71" s="46">
        <v>31206.032696999999</v>
      </c>
      <c r="D71" s="43" t="str">
        <f t="shared" si="14"/>
        <v>N/A</v>
      </c>
      <c r="E71" s="46">
        <v>31086.301361999998</v>
      </c>
      <c r="F71" s="43" t="str">
        <f t="shared" si="15"/>
        <v>N/A</v>
      </c>
      <c r="G71" s="46">
        <v>30909.272251999999</v>
      </c>
      <c r="H71" s="43" t="str">
        <f t="shared" si="16"/>
        <v>N/A</v>
      </c>
      <c r="I71" s="12">
        <v>-0.38400000000000001</v>
      </c>
      <c r="J71" s="12">
        <v>-0.56899999999999995</v>
      </c>
      <c r="K71" s="44" t="s">
        <v>732</v>
      </c>
      <c r="L71" s="9" t="str">
        <f t="shared" ref="L71:L81" si="18">IF(J71="Div by 0", "N/A", IF(K71="N/A","N/A", IF(J71&gt;VALUE(MID(K71,1,2)), "No", IF(J71&lt;-1*VALUE(MID(K71,1,2)), "No", "Yes"))))</f>
        <v>Yes</v>
      </c>
    </row>
    <row r="72" spans="1:12" ht="25.5" x14ac:dyDescent="0.2">
      <c r="A72" s="2" t="s">
        <v>1159</v>
      </c>
      <c r="B72" s="34" t="s">
        <v>217</v>
      </c>
      <c r="C72" s="46">
        <v>11246.003720000001</v>
      </c>
      <c r="D72" s="43" t="str">
        <f t="shared" si="14"/>
        <v>N/A</v>
      </c>
      <c r="E72" s="46">
        <v>10954.7775</v>
      </c>
      <c r="F72" s="43" t="str">
        <f t="shared" si="15"/>
        <v>N/A</v>
      </c>
      <c r="G72" s="46">
        <v>10784.538903999999</v>
      </c>
      <c r="H72" s="43" t="str">
        <f t="shared" si="16"/>
        <v>N/A</v>
      </c>
      <c r="I72" s="12">
        <v>-2.59</v>
      </c>
      <c r="J72" s="12">
        <v>-1.55</v>
      </c>
      <c r="K72" s="44" t="s">
        <v>732</v>
      </c>
      <c r="L72" s="9" t="str">
        <f t="shared" si="18"/>
        <v>Yes</v>
      </c>
    </row>
    <row r="73" spans="1:12" ht="25.5" x14ac:dyDescent="0.2">
      <c r="A73" s="2" t="s">
        <v>1160</v>
      </c>
      <c r="B73" s="34" t="s">
        <v>217</v>
      </c>
      <c r="C73" s="46" t="s">
        <v>1743</v>
      </c>
      <c r="D73" s="43" t="str">
        <f t="shared" si="14"/>
        <v>N/A</v>
      </c>
      <c r="E73" s="46" t="s">
        <v>1743</v>
      </c>
      <c r="F73" s="43" t="str">
        <f t="shared" si="15"/>
        <v>N/A</v>
      </c>
      <c r="G73" s="46" t="s">
        <v>1743</v>
      </c>
      <c r="H73" s="43" t="str">
        <f t="shared" si="16"/>
        <v>N/A</v>
      </c>
      <c r="I73" s="12" t="s">
        <v>1743</v>
      </c>
      <c r="J73" s="12" t="s">
        <v>1743</v>
      </c>
      <c r="K73" s="44" t="s">
        <v>732</v>
      </c>
      <c r="L73" s="9" t="str">
        <f t="shared" si="18"/>
        <v>N/A</v>
      </c>
    </row>
    <row r="74" spans="1:12" ht="25.5" x14ac:dyDescent="0.2">
      <c r="A74" s="2" t="s">
        <v>1161</v>
      </c>
      <c r="B74" s="34" t="s">
        <v>217</v>
      </c>
      <c r="C74" s="46">
        <v>0</v>
      </c>
      <c r="D74" s="43" t="str">
        <f t="shared" si="14"/>
        <v>N/A</v>
      </c>
      <c r="E74" s="46">
        <v>0</v>
      </c>
      <c r="F74" s="43" t="str">
        <f t="shared" si="15"/>
        <v>N/A</v>
      </c>
      <c r="G74" s="46">
        <v>0</v>
      </c>
      <c r="H74" s="43" t="str">
        <f t="shared" si="16"/>
        <v>N/A</v>
      </c>
      <c r="I74" s="12" t="s">
        <v>1743</v>
      </c>
      <c r="J74" s="12" t="s">
        <v>1743</v>
      </c>
      <c r="K74" s="44" t="s">
        <v>732</v>
      </c>
      <c r="L74" s="9" t="str">
        <f t="shared" si="18"/>
        <v>N/A</v>
      </c>
    </row>
    <row r="75" spans="1:12" ht="25.5" x14ac:dyDescent="0.2">
      <c r="A75" s="2" t="s">
        <v>1162</v>
      </c>
      <c r="B75" s="34" t="s">
        <v>217</v>
      </c>
      <c r="C75" s="46">
        <v>88925.121211999998</v>
      </c>
      <c r="D75" s="43" t="str">
        <f t="shared" si="14"/>
        <v>N/A</v>
      </c>
      <c r="E75" s="46">
        <v>89653.911764999997</v>
      </c>
      <c r="F75" s="43" t="str">
        <f t="shared" si="15"/>
        <v>N/A</v>
      </c>
      <c r="G75" s="46">
        <v>57082.461538000003</v>
      </c>
      <c r="H75" s="43" t="str">
        <f t="shared" si="16"/>
        <v>N/A</v>
      </c>
      <c r="I75" s="12">
        <v>0.8196</v>
      </c>
      <c r="J75" s="12">
        <v>-36.299999999999997</v>
      </c>
      <c r="K75" s="44" t="s">
        <v>732</v>
      </c>
      <c r="L75" s="9" t="str">
        <f t="shared" si="18"/>
        <v>No</v>
      </c>
    </row>
    <row r="76" spans="1:12" ht="25.5" x14ac:dyDescent="0.2">
      <c r="A76" s="2" t="s">
        <v>1163</v>
      </c>
      <c r="B76" s="34" t="s">
        <v>217</v>
      </c>
      <c r="C76" s="46" t="s">
        <v>1743</v>
      </c>
      <c r="D76" s="43" t="str">
        <f t="shared" si="14"/>
        <v>N/A</v>
      </c>
      <c r="E76" s="46" t="s">
        <v>1743</v>
      </c>
      <c r="F76" s="43" t="str">
        <f t="shared" si="15"/>
        <v>N/A</v>
      </c>
      <c r="G76" s="46" t="s">
        <v>1743</v>
      </c>
      <c r="H76" s="43" t="str">
        <f t="shared" si="16"/>
        <v>N/A</v>
      </c>
      <c r="I76" s="12" t="s">
        <v>1743</v>
      </c>
      <c r="J76" s="12" t="s">
        <v>1743</v>
      </c>
      <c r="K76" s="44" t="s">
        <v>732</v>
      </c>
      <c r="L76" s="9" t="str">
        <f t="shared" si="18"/>
        <v>N/A</v>
      </c>
    </row>
    <row r="77" spans="1:12" ht="25.5" x14ac:dyDescent="0.2">
      <c r="A77" s="2" t="s">
        <v>1164</v>
      </c>
      <c r="B77" s="34" t="s">
        <v>217</v>
      </c>
      <c r="C77" s="46">
        <v>46959.641965000003</v>
      </c>
      <c r="D77" s="43" t="str">
        <f t="shared" si="14"/>
        <v>N/A</v>
      </c>
      <c r="E77" s="46">
        <v>47127.113921999997</v>
      </c>
      <c r="F77" s="43" t="str">
        <f t="shared" si="15"/>
        <v>N/A</v>
      </c>
      <c r="G77" s="46">
        <v>47198.502872999998</v>
      </c>
      <c r="H77" s="43" t="str">
        <f t="shared" si="16"/>
        <v>N/A</v>
      </c>
      <c r="I77" s="12">
        <v>0.35659999999999997</v>
      </c>
      <c r="J77" s="12">
        <v>0.1515</v>
      </c>
      <c r="K77" s="44" t="s">
        <v>732</v>
      </c>
      <c r="L77" s="9" t="str">
        <f t="shared" si="18"/>
        <v>Yes</v>
      </c>
    </row>
    <row r="78" spans="1:12" ht="25.5" x14ac:dyDescent="0.2">
      <c r="A78" s="2" t="s">
        <v>1165</v>
      </c>
      <c r="B78" s="34" t="s">
        <v>217</v>
      </c>
      <c r="C78" s="46" t="s">
        <v>1743</v>
      </c>
      <c r="D78" s="43" t="str">
        <f t="shared" si="14"/>
        <v>N/A</v>
      </c>
      <c r="E78" s="46" t="s">
        <v>1743</v>
      </c>
      <c r="F78" s="43" t="str">
        <f t="shared" si="15"/>
        <v>N/A</v>
      </c>
      <c r="G78" s="46" t="s">
        <v>1743</v>
      </c>
      <c r="H78" s="43" t="str">
        <f t="shared" si="16"/>
        <v>N/A</v>
      </c>
      <c r="I78" s="12" t="s">
        <v>1743</v>
      </c>
      <c r="J78" s="12" t="s">
        <v>1743</v>
      </c>
      <c r="K78" s="44" t="s">
        <v>732</v>
      </c>
      <c r="L78" s="9" t="str">
        <f t="shared" si="18"/>
        <v>N/A</v>
      </c>
    </row>
    <row r="79" spans="1:12" ht="25.5" x14ac:dyDescent="0.2">
      <c r="A79" s="2" t="s">
        <v>1166</v>
      </c>
      <c r="B79" s="34" t="s">
        <v>217</v>
      </c>
      <c r="C79" s="46">
        <v>5513.5746606000002</v>
      </c>
      <c r="D79" s="43" t="str">
        <f t="shared" si="14"/>
        <v>N/A</v>
      </c>
      <c r="E79" s="46">
        <v>5728.5714286000002</v>
      </c>
      <c r="F79" s="43" t="str">
        <f t="shared" si="15"/>
        <v>N/A</v>
      </c>
      <c r="G79" s="46">
        <v>5666.6666667</v>
      </c>
      <c r="H79" s="43" t="str">
        <f t="shared" si="16"/>
        <v>N/A</v>
      </c>
      <c r="I79" s="12">
        <v>3.899</v>
      </c>
      <c r="J79" s="12">
        <v>-1.08</v>
      </c>
      <c r="K79" s="44" t="s">
        <v>732</v>
      </c>
      <c r="L79" s="9" t="str">
        <f t="shared" si="18"/>
        <v>Yes</v>
      </c>
    </row>
    <row r="80" spans="1:12" ht="25.5" x14ac:dyDescent="0.2">
      <c r="A80" s="2" t="s">
        <v>1167</v>
      </c>
      <c r="B80" s="34" t="s">
        <v>217</v>
      </c>
      <c r="C80" s="46">
        <v>3420.1991294999998</v>
      </c>
      <c r="D80" s="43" t="str">
        <f t="shared" si="14"/>
        <v>N/A</v>
      </c>
      <c r="E80" s="46">
        <v>4734.1951220000001</v>
      </c>
      <c r="F80" s="43" t="str">
        <f t="shared" si="15"/>
        <v>N/A</v>
      </c>
      <c r="G80" s="46">
        <v>4531.6230769000003</v>
      </c>
      <c r="H80" s="43" t="str">
        <f t="shared" si="16"/>
        <v>N/A</v>
      </c>
      <c r="I80" s="12">
        <v>38.42</v>
      </c>
      <c r="J80" s="12">
        <v>-4.28</v>
      </c>
      <c r="K80" s="44" t="s">
        <v>732</v>
      </c>
      <c r="L80" s="9" t="str">
        <f t="shared" si="18"/>
        <v>Yes</v>
      </c>
    </row>
    <row r="81" spans="1:12" ht="25.5" x14ac:dyDescent="0.2">
      <c r="A81" s="2" t="s">
        <v>1168</v>
      </c>
      <c r="B81" s="34" t="s">
        <v>217</v>
      </c>
      <c r="C81" s="46" t="s">
        <v>1743</v>
      </c>
      <c r="D81" s="43" t="str">
        <f t="shared" si="14"/>
        <v>N/A</v>
      </c>
      <c r="E81" s="46" t="s">
        <v>1743</v>
      </c>
      <c r="F81" s="43" t="str">
        <f t="shared" si="15"/>
        <v>N/A</v>
      </c>
      <c r="G81" s="46" t="s">
        <v>1743</v>
      </c>
      <c r="H81" s="43" t="str">
        <f t="shared" si="16"/>
        <v>N/A</v>
      </c>
      <c r="I81" s="12" t="s">
        <v>1743</v>
      </c>
      <c r="J81" s="12" t="s">
        <v>1743</v>
      </c>
      <c r="K81" s="44" t="s">
        <v>732</v>
      </c>
      <c r="L81" s="9" t="str">
        <f t="shared" si="18"/>
        <v>N/A</v>
      </c>
    </row>
    <row r="82" spans="1:12" x14ac:dyDescent="0.2">
      <c r="A82" s="2" t="s">
        <v>361</v>
      </c>
      <c r="B82" s="34" t="s">
        <v>217</v>
      </c>
      <c r="C82" s="46" t="s">
        <v>217</v>
      </c>
      <c r="D82" s="43" t="str">
        <f t="shared" si="14"/>
        <v>N/A</v>
      </c>
      <c r="E82" s="46" t="s">
        <v>217</v>
      </c>
      <c r="F82" s="43" t="str">
        <f t="shared" si="15"/>
        <v>N/A</v>
      </c>
      <c r="G82" s="46">
        <v>691107792</v>
      </c>
      <c r="H82" s="43" t="str">
        <f t="shared" si="16"/>
        <v>N/A</v>
      </c>
      <c r="I82" s="12" t="s">
        <v>217</v>
      </c>
      <c r="J82" s="12" t="s">
        <v>217</v>
      </c>
      <c r="K82" s="44" t="s">
        <v>732</v>
      </c>
      <c r="L82" s="9" t="str">
        <f t="shared" ref="L82:L138" si="19">IF(J82="Div by 0", "N/A", IF(K82="N/A","N/A", IF(J82&gt;VALUE(MID(K82,1,2)), "No", IF(J82&lt;-1*VALUE(MID(K82,1,2)), "No", "Yes"))))</f>
        <v>No</v>
      </c>
    </row>
    <row r="83" spans="1:12" x14ac:dyDescent="0.2">
      <c r="A83" s="2" t="s">
        <v>367</v>
      </c>
      <c r="B83" s="34" t="s">
        <v>217</v>
      </c>
      <c r="C83" s="46" t="s">
        <v>217</v>
      </c>
      <c r="D83" s="43" t="str">
        <f t="shared" ref="D83:D114" si="20">IF($B83="N/A","N/A",IF(C83&gt;10,"No",IF(C83&lt;-10,"No","Yes")))</f>
        <v>N/A</v>
      </c>
      <c r="E83" s="35" t="s">
        <v>217</v>
      </c>
      <c r="F83" s="43" t="str">
        <f t="shared" ref="F83:F114" si="21">IF($B83="N/A","N/A",IF(E83&gt;10,"No",IF(E83&lt;-10,"No","Yes")))</f>
        <v>N/A</v>
      </c>
      <c r="G83" s="35">
        <v>17299</v>
      </c>
      <c r="H83" s="43" t="str">
        <f t="shared" ref="H83:H114" si="22">IF($B83="N/A","N/A",IF(G83&gt;10,"No",IF(G83&lt;-10,"No","Yes")))</f>
        <v>N/A</v>
      </c>
      <c r="I83" s="12" t="s">
        <v>217</v>
      </c>
      <c r="J83" s="12" t="s">
        <v>217</v>
      </c>
      <c r="K83" s="44" t="s">
        <v>732</v>
      </c>
      <c r="L83" s="9" t="str">
        <f t="shared" si="19"/>
        <v>No</v>
      </c>
    </row>
    <row r="84" spans="1:12" x14ac:dyDescent="0.2">
      <c r="A84" s="2" t="s">
        <v>362</v>
      </c>
      <c r="B84" s="34" t="s">
        <v>217</v>
      </c>
      <c r="C84" s="46" t="s">
        <v>217</v>
      </c>
      <c r="D84" s="43" t="str">
        <f t="shared" si="20"/>
        <v>N/A</v>
      </c>
      <c r="E84" s="46" t="s">
        <v>217</v>
      </c>
      <c r="F84" s="43" t="str">
        <f t="shared" si="21"/>
        <v>N/A</v>
      </c>
      <c r="G84" s="46">
        <v>39950.736574000002</v>
      </c>
      <c r="H84" s="43" t="str">
        <f t="shared" si="22"/>
        <v>N/A</v>
      </c>
      <c r="I84" s="12" t="s">
        <v>217</v>
      </c>
      <c r="J84" s="12" t="s">
        <v>217</v>
      </c>
      <c r="K84" s="44" t="s">
        <v>732</v>
      </c>
      <c r="L84" s="9" t="str">
        <f t="shared" si="19"/>
        <v>No</v>
      </c>
    </row>
    <row r="85" spans="1:12" ht="25.5" x14ac:dyDescent="0.2">
      <c r="A85" s="2" t="s">
        <v>1169</v>
      </c>
      <c r="B85" s="34" t="s">
        <v>217</v>
      </c>
      <c r="C85" s="46" t="s">
        <v>217</v>
      </c>
      <c r="D85" s="43" t="str">
        <f t="shared" si="20"/>
        <v>N/A</v>
      </c>
      <c r="E85" s="46" t="s">
        <v>217</v>
      </c>
      <c r="F85" s="43" t="str">
        <f t="shared" si="21"/>
        <v>N/A</v>
      </c>
      <c r="G85" s="46">
        <v>6690286</v>
      </c>
      <c r="H85" s="43" t="str">
        <f t="shared" si="22"/>
        <v>N/A</v>
      </c>
      <c r="I85" s="12" t="s">
        <v>217</v>
      </c>
      <c r="J85" s="12" t="s">
        <v>217</v>
      </c>
      <c r="K85" s="44" t="s">
        <v>732</v>
      </c>
      <c r="L85" s="9" t="str">
        <f t="shared" si="19"/>
        <v>No</v>
      </c>
    </row>
    <row r="86" spans="1:12" x14ac:dyDescent="0.2">
      <c r="A86" s="2" t="s">
        <v>725</v>
      </c>
      <c r="B86" s="34" t="s">
        <v>217</v>
      </c>
      <c r="C86" s="46" t="s">
        <v>217</v>
      </c>
      <c r="D86" s="43" t="str">
        <f t="shared" si="20"/>
        <v>N/A</v>
      </c>
      <c r="E86" s="35" t="s">
        <v>217</v>
      </c>
      <c r="F86" s="43" t="str">
        <f t="shared" si="21"/>
        <v>N/A</v>
      </c>
      <c r="G86" s="35">
        <v>282</v>
      </c>
      <c r="H86" s="43" t="str">
        <f t="shared" si="22"/>
        <v>N/A</v>
      </c>
      <c r="I86" s="12" t="s">
        <v>217</v>
      </c>
      <c r="J86" s="12" t="s">
        <v>217</v>
      </c>
      <c r="K86" s="44" t="s">
        <v>732</v>
      </c>
      <c r="L86" s="9" t="str">
        <f t="shared" si="19"/>
        <v>No</v>
      </c>
    </row>
    <row r="87" spans="1:12" ht="25.5" x14ac:dyDescent="0.2">
      <c r="A87" s="2" t="s">
        <v>1170</v>
      </c>
      <c r="B87" s="34" t="s">
        <v>217</v>
      </c>
      <c r="C87" s="46" t="s">
        <v>217</v>
      </c>
      <c r="D87" s="43" t="str">
        <f t="shared" si="20"/>
        <v>N/A</v>
      </c>
      <c r="E87" s="46" t="s">
        <v>217</v>
      </c>
      <c r="F87" s="43" t="str">
        <f t="shared" si="21"/>
        <v>N/A</v>
      </c>
      <c r="G87" s="46">
        <v>23724.418440000001</v>
      </c>
      <c r="H87" s="43" t="str">
        <f t="shared" si="22"/>
        <v>N/A</v>
      </c>
      <c r="I87" s="12" t="s">
        <v>217</v>
      </c>
      <c r="J87" s="12" t="s">
        <v>217</v>
      </c>
      <c r="K87" s="44" t="s">
        <v>732</v>
      </c>
      <c r="L87" s="9" t="str">
        <f t="shared" si="19"/>
        <v>No</v>
      </c>
    </row>
    <row r="88" spans="1:12" ht="25.5" x14ac:dyDescent="0.2">
      <c r="A88" s="2" t="s">
        <v>1171</v>
      </c>
      <c r="B88" s="34" t="s">
        <v>217</v>
      </c>
      <c r="C88" s="46" t="s">
        <v>217</v>
      </c>
      <c r="D88" s="43" t="str">
        <f t="shared" si="20"/>
        <v>N/A</v>
      </c>
      <c r="E88" s="46" t="s">
        <v>217</v>
      </c>
      <c r="F88" s="43" t="str">
        <f t="shared" si="21"/>
        <v>N/A</v>
      </c>
      <c r="G88" s="46">
        <v>393936429</v>
      </c>
      <c r="H88" s="43" t="str">
        <f t="shared" si="22"/>
        <v>N/A</v>
      </c>
      <c r="I88" s="12" t="s">
        <v>217</v>
      </c>
      <c r="J88" s="12" t="s">
        <v>217</v>
      </c>
      <c r="K88" s="44" t="s">
        <v>732</v>
      </c>
      <c r="L88" s="9" t="str">
        <f t="shared" si="19"/>
        <v>No</v>
      </c>
    </row>
    <row r="89" spans="1:12" x14ac:dyDescent="0.2">
      <c r="A89" s="2" t="s">
        <v>726</v>
      </c>
      <c r="B89" s="34" t="s">
        <v>217</v>
      </c>
      <c r="C89" s="46" t="s">
        <v>217</v>
      </c>
      <c r="D89" s="43" t="str">
        <f t="shared" si="20"/>
        <v>N/A</v>
      </c>
      <c r="E89" s="35" t="s">
        <v>217</v>
      </c>
      <c r="F89" s="43" t="str">
        <f t="shared" si="21"/>
        <v>N/A</v>
      </c>
      <c r="G89" s="35">
        <v>6918</v>
      </c>
      <c r="H89" s="43" t="str">
        <f t="shared" si="22"/>
        <v>N/A</v>
      </c>
      <c r="I89" s="12" t="s">
        <v>217</v>
      </c>
      <c r="J89" s="12" t="s">
        <v>217</v>
      </c>
      <c r="K89" s="44" t="s">
        <v>732</v>
      </c>
      <c r="L89" s="9" t="str">
        <f t="shared" si="19"/>
        <v>No</v>
      </c>
    </row>
    <row r="90" spans="1:12" ht="25.5" x14ac:dyDescent="0.2">
      <c r="A90" s="2" t="s">
        <v>1172</v>
      </c>
      <c r="B90" s="34" t="s">
        <v>217</v>
      </c>
      <c r="C90" s="46" t="s">
        <v>217</v>
      </c>
      <c r="D90" s="43" t="str">
        <f t="shared" si="20"/>
        <v>N/A</v>
      </c>
      <c r="E90" s="46" t="s">
        <v>217</v>
      </c>
      <c r="F90" s="43" t="str">
        <f t="shared" si="21"/>
        <v>N/A</v>
      </c>
      <c r="G90" s="46">
        <v>56943.687337000003</v>
      </c>
      <c r="H90" s="43" t="str">
        <f t="shared" si="22"/>
        <v>N/A</v>
      </c>
      <c r="I90" s="12" t="s">
        <v>217</v>
      </c>
      <c r="J90" s="12" t="s">
        <v>217</v>
      </c>
      <c r="K90" s="44" t="s">
        <v>732</v>
      </c>
      <c r="L90" s="9" t="str">
        <f t="shared" si="19"/>
        <v>No</v>
      </c>
    </row>
    <row r="91" spans="1:12" ht="25.5" x14ac:dyDescent="0.2">
      <c r="A91" s="2" t="s">
        <v>1173</v>
      </c>
      <c r="B91" s="34" t="s">
        <v>217</v>
      </c>
      <c r="C91" s="46" t="s">
        <v>217</v>
      </c>
      <c r="D91" s="43" t="str">
        <f t="shared" si="20"/>
        <v>N/A</v>
      </c>
      <c r="E91" s="46" t="s">
        <v>217</v>
      </c>
      <c r="F91" s="43" t="str">
        <f t="shared" si="21"/>
        <v>N/A</v>
      </c>
      <c r="G91" s="46">
        <v>48464466</v>
      </c>
      <c r="H91" s="43" t="str">
        <f t="shared" si="22"/>
        <v>N/A</v>
      </c>
      <c r="I91" s="12" t="s">
        <v>217</v>
      </c>
      <c r="J91" s="12" t="s">
        <v>217</v>
      </c>
      <c r="K91" s="44" t="s">
        <v>732</v>
      </c>
      <c r="L91" s="9" t="str">
        <f t="shared" si="19"/>
        <v>No</v>
      </c>
    </row>
    <row r="92" spans="1:12" x14ac:dyDescent="0.2">
      <c r="A92" s="2" t="s">
        <v>727</v>
      </c>
      <c r="B92" s="34" t="s">
        <v>217</v>
      </c>
      <c r="C92" s="46" t="s">
        <v>217</v>
      </c>
      <c r="D92" s="43" t="str">
        <f t="shared" si="20"/>
        <v>N/A</v>
      </c>
      <c r="E92" s="35" t="s">
        <v>217</v>
      </c>
      <c r="F92" s="43" t="str">
        <f t="shared" si="21"/>
        <v>N/A</v>
      </c>
      <c r="G92" s="35">
        <v>4061</v>
      </c>
      <c r="H92" s="43" t="str">
        <f t="shared" si="22"/>
        <v>N/A</v>
      </c>
      <c r="I92" s="12" t="s">
        <v>217</v>
      </c>
      <c r="J92" s="12" t="s">
        <v>217</v>
      </c>
      <c r="K92" s="44" t="s">
        <v>732</v>
      </c>
      <c r="L92" s="9" t="str">
        <f t="shared" si="19"/>
        <v>No</v>
      </c>
    </row>
    <row r="93" spans="1:12" ht="25.5" x14ac:dyDescent="0.2">
      <c r="A93" s="2" t="s">
        <v>1174</v>
      </c>
      <c r="B93" s="34" t="s">
        <v>217</v>
      </c>
      <c r="C93" s="46" t="s">
        <v>217</v>
      </c>
      <c r="D93" s="43" t="str">
        <f t="shared" si="20"/>
        <v>N/A</v>
      </c>
      <c r="E93" s="46" t="s">
        <v>217</v>
      </c>
      <c r="F93" s="43" t="str">
        <f t="shared" si="21"/>
        <v>N/A</v>
      </c>
      <c r="G93" s="46">
        <v>11934.121152</v>
      </c>
      <c r="H93" s="43" t="str">
        <f t="shared" si="22"/>
        <v>N/A</v>
      </c>
      <c r="I93" s="12" t="s">
        <v>217</v>
      </c>
      <c r="J93" s="12" t="s">
        <v>217</v>
      </c>
      <c r="K93" s="44" t="s">
        <v>732</v>
      </c>
      <c r="L93" s="9" t="str">
        <f t="shared" si="19"/>
        <v>No</v>
      </c>
    </row>
    <row r="94" spans="1:12" x14ac:dyDescent="0.2">
      <c r="A94" s="2" t="s">
        <v>1175</v>
      </c>
      <c r="B94" s="34" t="s">
        <v>217</v>
      </c>
      <c r="C94" s="46" t="s">
        <v>217</v>
      </c>
      <c r="D94" s="43" t="str">
        <f t="shared" si="20"/>
        <v>N/A</v>
      </c>
      <c r="E94" s="46" t="s">
        <v>217</v>
      </c>
      <c r="F94" s="43" t="str">
        <f t="shared" si="21"/>
        <v>N/A</v>
      </c>
      <c r="G94" s="46">
        <v>95982550</v>
      </c>
      <c r="H94" s="43" t="str">
        <f t="shared" si="22"/>
        <v>N/A</v>
      </c>
      <c r="I94" s="12" t="s">
        <v>217</v>
      </c>
      <c r="J94" s="12" t="s">
        <v>217</v>
      </c>
      <c r="K94" s="44" t="s">
        <v>732</v>
      </c>
      <c r="L94" s="9" t="str">
        <f t="shared" si="19"/>
        <v>No</v>
      </c>
    </row>
    <row r="95" spans="1:12" x14ac:dyDescent="0.2">
      <c r="A95" s="2" t="s">
        <v>728</v>
      </c>
      <c r="B95" s="34" t="s">
        <v>217</v>
      </c>
      <c r="C95" s="46" t="s">
        <v>217</v>
      </c>
      <c r="D95" s="43" t="str">
        <f t="shared" si="20"/>
        <v>N/A</v>
      </c>
      <c r="E95" s="35" t="s">
        <v>217</v>
      </c>
      <c r="F95" s="43" t="str">
        <f t="shared" si="21"/>
        <v>N/A</v>
      </c>
      <c r="G95" s="35">
        <v>6534</v>
      </c>
      <c r="H95" s="43" t="str">
        <f t="shared" si="22"/>
        <v>N/A</v>
      </c>
      <c r="I95" s="12" t="s">
        <v>217</v>
      </c>
      <c r="J95" s="12" t="s">
        <v>217</v>
      </c>
      <c r="K95" s="44" t="s">
        <v>732</v>
      </c>
      <c r="L95" s="9" t="str">
        <f t="shared" si="19"/>
        <v>No</v>
      </c>
    </row>
    <row r="96" spans="1:12" x14ac:dyDescent="0.2">
      <c r="A96" s="2" t="s">
        <v>1176</v>
      </c>
      <c r="B96" s="34" t="s">
        <v>217</v>
      </c>
      <c r="C96" s="46" t="s">
        <v>217</v>
      </c>
      <c r="D96" s="43" t="str">
        <f t="shared" si="20"/>
        <v>N/A</v>
      </c>
      <c r="E96" s="46" t="s">
        <v>217</v>
      </c>
      <c r="F96" s="43" t="str">
        <f t="shared" si="21"/>
        <v>N/A</v>
      </c>
      <c r="G96" s="46">
        <v>14689.707683000001</v>
      </c>
      <c r="H96" s="43" t="str">
        <f t="shared" si="22"/>
        <v>N/A</v>
      </c>
      <c r="I96" s="12" t="s">
        <v>217</v>
      </c>
      <c r="J96" s="12" t="s">
        <v>217</v>
      </c>
      <c r="K96" s="44" t="s">
        <v>732</v>
      </c>
      <c r="L96" s="9" t="str">
        <f t="shared" si="19"/>
        <v>No</v>
      </c>
    </row>
    <row r="97" spans="1:12" x14ac:dyDescent="0.2">
      <c r="A97" s="2" t="s">
        <v>1177</v>
      </c>
      <c r="B97" s="34" t="s">
        <v>217</v>
      </c>
      <c r="C97" s="46" t="s">
        <v>217</v>
      </c>
      <c r="D97" s="43" t="str">
        <f t="shared" si="20"/>
        <v>N/A</v>
      </c>
      <c r="E97" s="46" t="s">
        <v>217</v>
      </c>
      <c r="F97" s="43" t="str">
        <f t="shared" si="21"/>
        <v>N/A</v>
      </c>
      <c r="G97" s="46">
        <v>0</v>
      </c>
      <c r="H97" s="43" t="str">
        <f t="shared" si="22"/>
        <v>N/A</v>
      </c>
      <c r="I97" s="12" t="s">
        <v>217</v>
      </c>
      <c r="J97" s="12" t="s">
        <v>217</v>
      </c>
      <c r="K97" s="44" t="s">
        <v>732</v>
      </c>
      <c r="L97" s="9" t="str">
        <f t="shared" si="19"/>
        <v>No</v>
      </c>
    </row>
    <row r="98" spans="1:12" x14ac:dyDescent="0.2">
      <c r="A98" s="2" t="s">
        <v>520</v>
      </c>
      <c r="B98" s="34" t="s">
        <v>217</v>
      </c>
      <c r="C98" s="46" t="s">
        <v>217</v>
      </c>
      <c r="D98" s="43" t="str">
        <f t="shared" si="20"/>
        <v>N/A</v>
      </c>
      <c r="E98" s="35" t="s">
        <v>217</v>
      </c>
      <c r="F98" s="43" t="str">
        <f t="shared" si="21"/>
        <v>N/A</v>
      </c>
      <c r="G98" s="35">
        <v>0</v>
      </c>
      <c r="H98" s="43" t="str">
        <f t="shared" si="22"/>
        <v>N/A</v>
      </c>
      <c r="I98" s="12" t="s">
        <v>217</v>
      </c>
      <c r="J98" s="12" t="s">
        <v>217</v>
      </c>
      <c r="K98" s="44" t="s">
        <v>732</v>
      </c>
      <c r="L98" s="9" t="str">
        <f t="shared" si="19"/>
        <v>No</v>
      </c>
    </row>
    <row r="99" spans="1:12" x14ac:dyDescent="0.2">
      <c r="A99" s="2" t="s">
        <v>1178</v>
      </c>
      <c r="B99" s="34" t="s">
        <v>217</v>
      </c>
      <c r="C99" s="46" t="s">
        <v>217</v>
      </c>
      <c r="D99" s="43" t="str">
        <f t="shared" si="20"/>
        <v>N/A</v>
      </c>
      <c r="E99" s="46" t="s">
        <v>217</v>
      </c>
      <c r="F99" s="43" t="str">
        <f t="shared" si="21"/>
        <v>N/A</v>
      </c>
      <c r="G99" s="46" t="s">
        <v>1743</v>
      </c>
      <c r="H99" s="43" t="str">
        <f t="shared" si="22"/>
        <v>N/A</v>
      </c>
      <c r="I99" s="12" t="s">
        <v>217</v>
      </c>
      <c r="J99" s="12" t="s">
        <v>217</v>
      </c>
      <c r="K99" s="44" t="s">
        <v>732</v>
      </c>
      <c r="L99" s="9" t="str">
        <f t="shared" si="19"/>
        <v>No</v>
      </c>
    </row>
    <row r="100" spans="1:12" ht="25.5" x14ac:dyDescent="0.2">
      <c r="A100" s="2" t="s">
        <v>1179</v>
      </c>
      <c r="B100" s="34" t="s">
        <v>217</v>
      </c>
      <c r="C100" s="46" t="s">
        <v>217</v>
      </c>
      <c r="D100" s="43" t="str">
        <f t="shared" si="20"/>
        <v>N/A</v>
      </c>
      <c r="E100" s="46" t="s">
        <v>217</v>
      </c>
      <c r="F100" s="43" t="str">
        <f t="shared" si="21"/>
        <v>N/A</v>
      </c>
      <c r="G100" s="46">
        <v>793845</v>
      </c>
      <c r="H100" s="43" t="str">
        <f t="shared" si="22"/>
        <v>N/A</v>
      </c>
      <c r="I100" s="12" t="s">
        <v>217</v>
      </c>
      <c r="J100" s="12" t="s">
        <v>217</v>
      </c>
      <c r="K100" s="44" t="s">
        <v>732</v>
      </c>
      <c r="L100" s="9" t="str">
        <f t="shared" si="19"/>
        <v>No</v>
      </c>
    </row>
    <row r="101" spans="1:12" x14ac:dyDescent="0.2">
      <c r="A101" s="2" t="s">
        <v>521</v>
      </c>
      <c r="B101" s="34" t="s">
        <v>217</v>
      </c>
      <c r="C101" s="46" t="s">
        <v>217</v>
      </c>
      <c r="D101" s="43" t="str">
        <f t="shared" si="20"/>
        <v>N/A</v>
      </c>
      <c r="E101" s="35" t="s">
        <v>217</v>
      </c>
      <c r="F101" s="43" t="str">
        <f t="shared" si="21"/>
        <v>N/A</v>
      </c>
      <c r="G101" s="35">
        <v>489</v>
      </c>
      <c r="H101" s="43" t="str">
        <f t="shared" si="22"/>
        <v>N/A</v>
      </c>
      <c r="I101" s="12" t="s">
        <v>217</v>
      </c>
      <c r="J101" s="12" t="s">
        <v>217</v>
      </c>
      <c r="K101" s="44" t="s">
        <v>732</v>
      </c>
      <c r="L101" s="9" t="str">
        <f t="shared" si="19"/>
        <v>No</v>
      </c>
    </row>
    <row r="102" spans="1:12" ht="25.5" x14ac:dyDescent="0.2">
      <c r="A102" s="2" t="s">
        <v>1180</v>
      </c>
      <c r="B102" s="34" t="s">
        <v>217</v>
      </c>
      <c r="C102" s="46" t="s">
        <v>217</v>
      </c>
      <c r="D102" s="43" t="str">
        <f t="shared" si="20"/>
        <v>N/A</v>
      </c>
      <c r="E102" s="46" t="s">
        <v>217</v>
      </c>
      <c r="F102" s="43" t="str">
        <f t="shared" si="21"/>
        <v>N/A</v>
      </c>
      <c r="G102" s="46">
        <v>1623.404908</v>
      </c>
      <c r="H102" s="43" t="str">
        <f t="shared" si="22"/>
        <v>N/A</v>
      </c>
      <c r="I102" s="12" t="s">
        <v>217</v>
      </c>
      <c r="J102" s="12" t="s">
        <v>217</v>
      </c>
      <c r="K102" s="44" t="s">
        <v>732</v>
      </c>
      <c r="L102" s="9" t="str">
        <f t="shared" si="19"/>
        <v>No</v>
      </c>
    </row>
    <row r="103" spans="1:12" ht="25.5" x14ac:dyDescent="0.2">
      <c r="A103" s="62" t="s">
        <v>1181</v>
      </c>
      <c r="B103" s="34" t="s">
        <v>217</v>
      </c>
      <c r="C103" s="46" t="s">
        <v>217</v>
      </c>
      <c r="D103" s="43" t="str">
        <f t="shared" si="20"/>
        <v>N/A</v>
      </c>
      <c r="E103" s="46" t="s">
        <v>217</v>
      </c>
      <c r="F103" s="43" t="str">
        <f t="shared" si="21"/>
        <v>N/A</v>
      </c>
      <c r="G103" s="46">
        <v>0</v>
      </c>
      <c r="H103" s="43" t="str">
        <f t="shared" si="22"/>
        <v>N/A</v>
      </c>
      <c r="I103" s="12" t="s">
        <v>217</v>
      </c>
      <c r="J103" s="12" t="s">
        <v>217</v>
      </c>
      <c r="K103" s="44" t="s">
        <v>732</v>
      </c>
      <c r="L103" s="9" t="str">
        <f t="shared" si="19"/>
        <v>No</v>
      </c>
    </row>
    <row r="104" spans="1:12" ht="25.5" x14ac:dyDescent="0.2">
      <c r="A104" s="2" t="s">
        <v>522</v>
      </c>
      <c r="B104" s="34" t="s">
        <v>217</v>
      </c>
      <c r="C104" s="46" t="s">
        <v>217</v>
      </c>
      <c r="D104" s="43" t="str">
        <f t="shared" si="20"/>
        <v>N/A</v>
      </c>
      <c r="E104" s="35" t="s">
        <v>217</v>
      </c>
      <c r="F104" s="43" t="str">
        <f t="shared" si="21"/>
        <v>N/A</v>
      </c>
      <c r="G104" s="35">
        <v>0</v>
      </c>
      <c r="H104" s="43" t="str">
        <f t="shared" si="22"/>
        <v>N/A</v>
      </c>
      <c r="I104" s="12" t="s">
        <v>217</v>
      </c>
      <c r="J104" s="12" t="s">
        <v>217</v>
      </c>
      <c r="K104" s="44" t="s">
        <v>732</v>
      </c>
      <c r="L104" s="9" t="str">
        <f t="shared" si="19"/>
        <v>No</v>
      </c>
    </row>
    <row r="105" spans="1:12" ht="25.5" x14ac:dyDescent="0.2">
      <c r="A105" s="2" t="s">
        <v>1182</v>
      </c>
      <c r="B105" s="34" t="s">
        <v>217</v>
      </c>
      <c r="C105" s="46" t="s">
        <v>217</v>
      </c>
      <c r="D105" s="43" t="str">
        <f t="shared" si="20"/>
        <v>N/A</v>
      </c>
      <c r="E105" s="46" t="s">
        <v>217</v>
      </c>
      <c r="F105" s="43" t="str">
        <f t="shared" si="21"/>
        <v>N/A</v>
      </c>
      <c r="G105" s="46" t="s">
        <v>1743</v>
      </c>
      <c r="H105" s="43" t="str">
        <f t="shared" si="22"/>
        <v>N/A</v>
      </c>
      <c r="I105" s="12" t="s">
        <v>217</v>
      </c>
      <c r="J105" s="12" t="s">
        <v>217</v>
      </c>
      <c r="K105" s="44" t="s">
        <v>732</v>
      </c>
      <c r="L105" s="9" t="str">
        <f t="shared" si="19"/>
        <v>No</v>
      </c>
    </row>
    <row r="106" spans="1:12" ht="25.5" x14ac:dyDescent="0.2">
      <c r="A106" s="2" t="s">
        <v>1183</v>
      </c>
      <c r="B106" s="34" t="s">
        <v>217</v>
      </c>
      <c r="C106" s="46" t="s">
        <v>217</v>
      </c>
      <c r="D106" s="43" t="str">
        <f t="shared" si="20"/>
        <v>N/A</v>
      </c>
      <c r="E106" s="46" t="s">
        <v>217</v>
      </c>
      <c r="F106" s="43" t="str">
        <f t="shared" si="21"/>
        <v>N/A</v>
      </c>
      <c r="G106" s="46">
        <v>59321990</v>
      </c>
      <c r="H106" s="43" t="str">
        <f t="shared" si="22"/>
        <v>N/A</v>
      </c>
      <c r="I106" s="12" t="s">
        <v>217</v>
      </c>
      <c r="J106" s="12" t="s">
        <v>217</v>
      </c>
      <c r="K106" s="44" t="s">
        <v>732</v>
      </c>
      <c r="L106" s="9" t="str">
        <f t="shared" si="19"/>
        <v>No</v>
      </c>
    </row>
    <row r="107" spans="1:12" x14ac:dyDescent="0.2">
      <c r="A107" s="2" t="s">
        <v>523</v>
      </c>
      <c r="B107" s="34" t="s">
        <v>217</v>
      </c>
      <c r="C107" s="46" t="s">
        <v>217</v>
      </c>
      <c r="D107" s="43" t="str">
        <f t="shared" si="20"/>
        <v>N/A</v>
      </c>
      <c r="E107" s="35" t="s">
        <v>217</v>
      </c>
      <c r="F107" s="43" t="str">
        <f t="shared" si="21"/>
        <v>N/A</v>
      </c>
      <c r="G107" s="35">
        <v>1992</v>
      </c>
      <c r="H107" s="43" t="str">
        <f t="shared" si="22"/>
        <v>N/A</v>
      </c>
      <c r="I107" s="12" t="s">
        <v>217</v>
      </c>
      <c r="J107" s="12" t="s">
        <v>217</v>
      </c>
      <c r="K107" s="44" t="s">
        <v>732</v>
      </c>
      <c r="L107" s="9" t="str">
        <f t="shared" si="19"/>
        <v>No</v>
      </c>
    </row>
    <row r="108" spans="1:12" ht="25.5" x14ac:dyDescent="0.2">
      <c r="A108" s="2" t="s">
        <v>1184</v>
      </c>
      <c r="B108" s="34" t="s">
        <v>217</v>
      </c>
      <c r="C108" s="46" t="s">
        <v>217</v>
      </c>
      <c r="D108" s="43" t="str">
        <f t="shared" si="20"/>
        <v>N/A</v>
      </c>
      <c r="E108" s="46" t="s">
        <v>217</v>
      </c>
      <c r="F108" s="43" t="str">
        <f t="shared" si="21"/>
        <v>N/A</v>
      </c>
      <c r="G108" s="46">
        <v>29780.115462000002</v>
      </c>
      <c r="H108" s="43" t="str">
        <f t="shared" si="22"/>
        <v>N/A</v>
      </c>
      <c r="I108" s="12" t="s">
        <v>217</v>
      </c>
      <c r="J108" s="12" t="s">
        <v>217</v>
      </c>
      <c r="K108" s="44" t="s">
        <v>732</v>
      </c>
      <c r="L108" s="9" t="str">
        <f t="shared" si="19"/>
        <v>No</v>
      </c>
    </row>
    <row r="109" spans="1:12" ht="25.5" x14ac:dyDescent="0.2">
      <c r="A109" s="2" t="s">
        <v>1185</v>
      </c>
      <c r="B109" s="34" t="s">
        <v>217</v>
      </c>
      <c r="C109" s="46" t="s">
        <v>217</v>
      </c>
      <c r="D109" s="43" t="str">
        <f t="shared" si="20"/>
        <v>N/A</v>
      </c>
      <c r="E109" s="46" t="s">
        <v>217</v>
      </c>
      <c r="F109" s="43" t="str">
        <f t="shared" si="21"/>
        <v>N/A</v>
      </c>
      <c r="G109" s="46">
        <v>4986101</v>
      </c>
      <c r="H109" s="43" t="str">
        <f t="shared" si="22"/>
        <v>N/A</v>
      </c>
      <c r="I109" s="12" t="s">
        <v>217</v>
      </c>
      <c r="J109" s="12" t="s">
        <v>217</v>
      </c>
      <c r="K109" s="44" t="s">
        <v>732</v>
      </c>
      <c r="L109" s="9" t="str">
        <f t="shared" si="19"/>
        <v>No</v>
      </c>
    </row>
    <row r="110" spans="1:12" x14ac:dyDescent="0.2">
      <c r="A110" s="2" t="s">
        <v>524</v>
      </c>
      <c r="B110" s="34" t="s">
        <v>217</v>
      </c>
      <c r="C110" s="46" t="s">
        <v>217</v>
      </c>
      <c r="D110" s="43" t="str">
        <f t="shared" si="20"/>
        <v>N/A</v>
      </c>
      <c r="E110" s="35" t="s">
        <v>217</v>
      </c>
      <c r="F110" s="43" t="str">
        <f t="shared" si="21"/>
        <v>N/A</v>
      </c>
      <c r="G110" s="35">
        <v>1371</v>
      </c>
      <c r="H110" s="43" t="str">
        <f t="shared" si="22"/>
        <v>N/A</v>
      </c>
      <c r="I110" s="12" t="s">
        <v>217</v>
      </c>
      <c r="J110" s="12" t="s">
        <v>217</v>
      </c>
      <c r="K110" s="44" t="s">
        <v>732</v>
      </c>
      <c r="L110" s="9" t="str">
        <f t="shared" si="19"/>
        <v>No</v>
      </c>
    </row>
    <row r="111" spans="1:12" ht="25.5" x14ac:dyDescent="0.2">
      <c r="A111" s="2" t="s">
        <v>1186</v>
      </c>
      <c r="B111" s="34" t="s">
        <v>217</v>
      </c>
      <c r="C111" s="46" t="s">
        <v>217</v>
      </c>
      <c r="D111" s="43" t="str">
        <f t="shared" si="20"/>
        <v>N/A</v>
      </c>
      <c r="E111" s="46" t="s">
        <v>217</v>
      </c>
      <c r="F111" s="43" t="str">
        <f t="shared" si="21"/>
        <v>N/A</v>
      </c>
      <c r="G111" s="46">
        <v>3636.8351567999998</v>
      </c>
      <c r="H111" s="43" t="str">
        <f t="shared" si="22"/>
        <v>N/A</v>
      </c>
      <c r="I111" s="12" t="s">
        <v>217</v>
      </c>
      <c r="J111" s="12" t="s">
        <v>217</v>
      </c>
      <c r="K111" s="44" t="s">
        <v>732</v>
      </c>
      <c r="L111" s="9" t="str">
        <f t="shared" si="19"/>
        <v>No</v>
      </c>
    </row>
    <row r="112" spans="1:12" ht="25.5" x14ac:dyDescent="0.2">
      <c r="A112" s="2" t="s">
        <v>1187</v>
      </c>
      <c r="B112" s="34" t="s">
        <v>217</v>
      </c>
      <c r="C112" s="46" t="s">
        <v>217</v>
      </c>
      <c r="D112" s="43" t="str">
        <f t="shared" si="20"/>
        <v>N/A</v>
      </c>
      <c r="E112" s="46" t="s">
        <v>217</v>
      </c>
      <c r="F112" s="43" t="str">
        <f t="shared" si="21"/>
        <v>N/A</v>
      </c>
      <c r="G112" s="46">
        <v>786717</v>
      </c>
      <c r="H112" s="43" t="str">
        <f t="shared" si="22"/>
        <v>N/A</v>
      </c>
      <c r="I112" s="12" t="s">
        <v>217</v>
      </c>
      <c r="J112" s="12" t="s">
        <v>217</v>
      </c>
      <c r="K112" s="44" t="s">
        <v>732</v>
      </c>
      <c r="L112" s="9" t="str">
        <f t="shared" si="19"/>
        <v>No</v>
      </c>
    </row>
    <row r="113" spans="1:12" ht="25.5" x14ac:dyDescent="0.2">
      <c r="A113" s="2" t="s">
        <v>525</v>
      </c>
      <c r="B113" s="34" t="s">
        <v>217</v>
      </c>
      <c r="C113" s="46" t="s">
        <v>217</v>
      </c>
      <c r="D113" s="43" t="str">
        <f t="shared" si="20"/>
        <v>N/A</v>
      </c>
      <c r="E113" s="35" t="s">
        <v>217</v>
      </c>
      <c r="F113" s="43" t="str">
        <f t="shared" si="21"/>
        <v>N/A</v>
      </c>
      <c r="G113" s="35">
        <v>1116</v>
      </c>
      <c r="H113" s="43" t="str">
        <f t="shared" si="22"/>
        <v>N/A</v>
      </c>
      <c r="I113" s="12" t="s">
        <v>217</v>
      </c>
      <c r="J113" s="12" t="s">
        <v>217</v>
      </c>
      <c r="K113" s="44" t="s">
        <v>732</v>
      </c>
      <c r="L113" s="9" t="str">
        <f t="shared" si="19"/>
        <v>No</v>
      </c>
    </row>
    <row r="114" spans="1:12" ht="25.5" x14ac:dyDescent="0.2">
      <c r="A114" s="2" t="s">
        <v>1188</v>
      </c>
      <c r="B114" s="34" t="s">
        <v>217</v>
      </c>
      <c r="C114" s="46" t="s">
        <v>217</v>
      </c>
      <c r="D114" s="43" t="str">
        <f t="shared" si="20"/>
        <v>N/A</v>
      </c>
      <c r="E114" s="46" t="s">
        <v>217</v>
      </c>
      <c r="F114" s="43" t="str">
        <f t="shared" si="21"/>
        <v>N/A</v>
      </c>
      <c r="G114" s="46">
        <v>704.94354839000005</v>
      </c>
      <c r="H114" s="43" t="str">
        <f t="shared" si="22"/>
        <v>N/A</v>
      </c>
      <c r="I114" s="12" t="s">
        <v>217</v>
      </c>
      <c r="J114" s="12" t="s">
        <v>217</v>
      </c>
      <c r="K114" s="44" t="s">
        <v>732</v>
      </c>
      <c r="L114" s="9" t="str">
        <f t="shared" si="19"/>
        <v>No</v>
      </c>
    </row>
    <row r="115" spans="1:12" ht="25.5" x14ac:dyDescent="0.2">
      <c r="A115" s="2" t="s">
        <v>1189</v>
      </c>
      <c r="B115" s="34" t="s">
        <v>217</v>
      </c>
      <c r="C115" s="46" t="s">
        <v>217</v>
      </c>
      <c r="D115" s="43" t="str">
        <f t="shared" ref="D115:D146" si="23">IF($B115="N/A","N/A",IF(C115&gt;10,"No",IF(C115&lt;-10,"No","Yes")))</f>
        <v>N/A</v>
      </c>
      <c r="E115" s="46" t="s">
        <v>217</v>
      </c>
      <c r="F115" s="43" t="str">
        <f t="shared" ref="F115:F146" si="24">IF($B115="N/A","N/A",IF(E115&gt;10,"No",IF(E115&lt;-10,"No","Yes")))</f>
        <v>N/A</v>
      </c>
      <c r="G115" s="46">
        <v>19160</v>
      </c>
      <c r="H115" s="43" t="str">
        <f t="shared" ref="H115:H146" si="25">IF($B115="N/A","N/A",IF(G115&gt;10,"No",IF(G115&lt;-10,"No","Yes")))</f>
        <v>N/A</v>
      </c>
      <c r="I115" s="12" t="s">
        <v>217</v>
      </c>
      <c r="J115" s="12" t="s">
        <v>217</v>
      </c>
      <c r="K115" s="44" t="s">
        <v>732</v>
      </c>
      <c r="L115" s="9" t="str">
        <f t="shared" si="19"/>
        <v>No</v>
      </c>
    </row>
    <row r="116" spans="1:12" ht="25.5" x14ac:dyDescent="0.2">
      <c r="A116" s="2" t="s">
        <v>526</v>
      </c>
      <c r="B116" s="34" t="s">
        <v>217</v>
      </c>
      <c r="C116" s="46" t="s">
        <v>217</v>
      </c>
      <c r="D116" s="43" t="str">
        <f t="shared" si="23"/>
        <v>N/A</v>
      </c>
      <c r="E116" s="35" t="s">
        <v>217</v>
      </c>
      <c r="F116" s="43" t="str">
        <f t="shared" si="24"/>
        <v>N/A</v>
      </c>
      <c r="G116" s="35">
        <v>38</v>
      </c>
      <c r="H116" s="43" t="str">
        <f t="shared" si="25"/>
        <v>N/A</v>
      </c>
      <c r="I116" s="12" t="s">
        <v>217</v>
      </c>
      <c r="J116" s="12" t="s">
        <v>217</v>
      </c>
      <c r="K116" s="44" t="s">
        <v>732</v>
      </c>
      <c r="L116" s="9" t="str">
        <f t="shared" si="19"/>
        <v>No</v>
      </c>
    </row>
    <row r="117" spans="1:12" ht="25.5" x14ac:dyDescent="0.2">
      <c r="A117" s="2" t="s">
        <v>1190</v>
      </c>
      <c r="B117" s="34" t="s">
        <v>217</v>
      </c>
      <c r="C117" s="46" t="s">
        <v>217</v>
      </c>
      <c r="D117" s="43" t="str">
        <f t="shared" si="23"/>
        <v>N/A</v>
      </c>
      <c r="E117" s="46" t="s">
        <v>217</v>
      </c>
      <c r="F117" s="43" t="str">
        <f t="shared" si="24"/>
        <v>N/A</v>
      </c>
      <c r="G117" s="46">
        <v>504.21052631999999</v>
      </c>
      <c r="H117" s="43" t="str">
        <f t="shared" si="25"/>
        <v>N/A</v>
      </c>
      <c r="I117" s="12" t="s">
        <v>217</v>
      </c>
      <c r="J117" s="12" t="s">
        <v>217</v>
      </c>
      <c r="K117" s="44" t="s">
        <v>732</v>
      </c>
      <c r="L117" s="9" t="str">
        <f t="shared" si="19"/>
        <v>No</v>
      </c>
    </row>
    <row r="118" spans="1:12" ht="25.5" x14ac:dyDescent="0.2">
      <c r="A118" s="2" t="s">
        <v>1191</v>
      </c>
      <c r="B118" s="34" t="s">
        <v>217</v>
      </c>
      <c r="C118" s="46" t="s">
        <v>217</v>
      </c>
      <c r="D118" s="43" t="str">
        <f t="shared" si="23"/>
        <v>N/A</v>
      </c>
      <c r="E118" s="46" t="s">
        <v>217</v>
      </c>
      <c r="F118" s="43" t="str">
        <f t="shared" si="24"/>
        <v>N/A</v>
      </c>
      <c r="G118" s="46">
        <v>0</v>
      </c>
      <c r="H118" s="43" t="str">
        <f t="shared" si="25"/>
        <v>N/A</v>
      </c>
      <c r="I118" s="12" t="s">
        <v>217</v>
      </c>
      <c r="J118" s="12" t="s">
        <v>217</v>
      </c>
      <c r="K118" s="44" t="s">
        <v>732</v>
      </c>
      <c r="L118" s="9" t="str">
        <f t="shared" si="19"/>
        <v>No</v>
      </c>
    </row>
    <row r="119" spans="1:12" ht="25.5" x14ac:dyDescent="0.2">
      <c r="A119" s="2" t="s">
        <v>527</v>
      </c>
      <c r="B119" s="34" t="s">
        <v>217</v>
      </c>
      <c r="C119" s="46" t="s">
        <v>217</v>
      </c>
      <c r="D119" s="43" t="str">
        <f t="shared" si="23"/>
        <v>N/A</v>
      </c>
      <c r="E119" s="35" t="s">
        <v>217</v>
      </c>
      <c r="F119" s="43" t="str">
        <f t="shared" si="24"/>
        <v>N/A</v>
      </c>
      <c r="G119" s="35">
        <v>0</v>
      </c>
      <c r="H119" s="43" t="str">
        <f t="shared" si="25"/>
        <v>N/A</v>
      </c>
      <c r="I119" s="12" t="s">
        <v>217</v>
      </c>
      <c r="J119" s="12" t="s">
        <v>217</v>
      </c>
      <c r="K119" s="44" t="s">
        <v>732</v>
      </c>
      <c r="L119" s="9" t="str">
        <f t="shared" si="19"/>
        <v>No</v>
      </c>
    </row>
    <row r="120" spans="1:12" ht="25.5" x14ac:dyDescent="0.2">
      <c r="A120" s="2" t="s">
        <v>1192</v>
      </c>
      <c r="B120" s="34" t="s">
        <v>217</v>
      </c>
      <c r="C120" s="46" t="s">
        <v>217</v>
      </c>
      <c r="D120" s="43" t="str">
        <f t="shared" si="23"/>
        <v>N/A</v>
      </c>
      <c r="E120" s="46" t="s">
        <v>217</v>
      </c>
      <c r="F120" s="43" t="str">
        <f t="shared" si="24"/>
        <v>N/A</v>
      </c>
      <c r="G120" s="46" t="s">
        <v>1743</v>
      </c>
      <c r="H120" s="43" t="str">
        <f t="shared" si="25"/>
        <v>N/A</v>
      </c>
      <c r="I120" s="12" t="s">
        <v>217</v>
      </c>
      <c r="J120" s="12" t="s">
        <v>217</v>
      </c>
      <c r="K120" s="44" t="s">
        <v>732</v>
      </c>
      <c r="L120" s="9" t="str">
        <f t="shared" si="19"/>
        <v>No</v>
      </c>
    </row>
    <row r="121" spans="1:12" ht="25.5" x14ac:dyDescent="0.2">
      <c r="A121" s="2" t="s">
        <v>1193</v>
      </c>
      <c r="B121" s="34" t="s">
        <v>217</v>
      </c>
      <c r="C121" s="46" t="s">
        <v>217</v>
      </c>
      <c r="D121" s="43" t="str">
        <f t="shared" si="23"/>
        <v>N/A</v>
      </c>
      <c r="E121" s="46" t="s">
        <v>217</v>
      </c>
      <c r="F121" s="43" t="str">
        <f t="shared" si="24"/>
        <v>N/A</v>
      </c>
      <c r="G121" s="46">
        <v>603</v>
      </c>
      <c r="H121" s="43" t="str">
        <f t="shared" si="25"/>
        <v>N/A</v>
      </c>
      <c r="I121" s="12" t="s">
        <v>217</v>
      </c>
      <c r="J121" s="12" t="s">
        <v>217</v>
      </c>
      <c r="K121" s="44" t="s">
        <v>732</v>
      </c>
      <c r="L121" s="9" t="str">
        <f t="shared" si="19"/>
        <v>No</v>
      </c>
    </row>
    <row r="122" spans="1:12" x14ac:dyDescent="0.2">
      <c r="A122" s="2" t="s">
        <v>528</v>
      </c>
      <c r="B122" s="34" t="s">
        <v>217</v>
      </c>
      <c r="C122" s="46" t="s">
        <v>217</v>
      </c>
      <c r="D122" s="43" t="str">
        <f t="shared" si="23"/>
        <v>N/A</v>
      </c>
      <c r="E122" s="35" t="s">
        <v>217</v>
      </c>
      <c r="F122" s="43" t="str">
        <f t="shared" si="24"/>
        <v>N/A</v>
      </c>
      <c r="G122" s="35">
        <v>11</v>
      </c>
      <c r="H122" s="43" t="str">
        <f t="shared" si="25"/>
        <v>N/A</v>
      </c>
      <c r="I122" s="12" t="s">
        <v>217</v>
      </c>
      <c r="J122" s="12" t="s">
        <v>217</v>
      </c>
      <c r="K122" s="44" t="s">
        <v>732</v>
      </c>
      <c r="L122" s="9" t="str">
        <f t="shared" si="19"/>
        <v>No</v>
      </c>
    </row>
    <row r="123" spans="1:12" ht="25.5" x14ac:dyDescent="0.2">
      <c r="A123" s="2" t="s">
        <v>1194</v>
      </c>
      <c r="B123" s="34" t="s">
        <v>217</v>
      </c>
      <c r="C123" s="46" t="s">
        <v>217</v>
      </c>
      <c r="D123" s="43" t="str">
        <f t="shared" si="23"/>
        <v>N/A</v>
      </c>
      <c r="E123" s="46" t="s">
        <v>217</v>
      </c>
      <c r="F123" s="43" t="str">
        <f t="shared" si="24"/>
        <v>N/A</v>
      </c>
      <c r="G123" s="46">
        <v>201</v>
      </c>
      <c r="H123" s="43" t="str">
        <f t="shared" si="25"/>
        <v>N/A</v>
      </c>
      <c r="I123" s="12" t="s">
        <v>217</v>
      </c>
      <c r="J123" s="12" t="s">
        <v>217</v>
      </c>
      <c r="K123" s="44" t="s">
        <v>732</v>
      </c>
      <c r="L123" s="9" t="str">
        <f t="shared" si="19"/>
        <v>No</v>
      </c>
    </row>
    <row r="124" spans="1:12" ht="25.5" x14ac:dyDescent="0.2">
      <c r="A124" s="2" t="s">
        <v>1195</v>
      </c>
      <c r="B124" s="34" t="s">
        <v>217</v>
      </c>
      <c r="C124" s="46" t="s">
        <v>217</v>
      </c>
      <c r="D124" s="43" t="str">
        <f t="shared" si="23"/>
        <v>N/A</v>
      </c>
      <c r="E124" s="46" t="s">
        <v>217</v>
      </c>
      <c r="F124" s="43" t="str">
        <f t="shared" si="24"/>
        <v>N/A</v>
      </c>
      <c r="G124" s="46">
        <v>1492762</v>
      </c>
      <c r="H124" s="43" t="str">
        <f t="shared" si="25"/>
        <v>N/A</v>
      </c>
      <c r="I124" s="12" t="s">
        <v>217</v>
      </c>
      <c r="J124" s="12" t="s">
        <v>217</v>
      </c>
      <c r="K124" s="44" t="s">
        <v>732</v>
      </c>
      <c r="L124" s="9" t="str">
        <f t="shared" si="19"/>
        <v>No</v>
      </c>
    </row>
    <row r="125" spans="1:12" ht="25.5" x14ac:dyDescent="0.2">
      <c r="A125" s="2" t="s">
        <v>529</v>
      </c>
      <c r="B125" s="34" t="s">
        <v>217</v>
      </c>
      <c r="C125" s="46" t="s">
        <v>217</v>
      </c>
      <c r="D125" s="43" t="str">
        <f t="shared" si="23"/>
        <v>N/A</v>
      </c>
      <c r="E125" s="35" t="s">
        <v>217</v>
      </c>
      <c r="F125" s="43" t="str">
        <f t="shared" si="24"/>
        <v>N/A</v>
      </c>
      <c r="G125" s="35">
        <v>2182</v>
      </c>
      <c r="H125" s="43" t="str">
        <f t="shared" si="25"/>
        <v>N/A</v>
      </c>
      <c r="I125" s="12" t="s">
        <v>217</v>
      </c>
      <c r="J125" s="12" t="s">
        <v>217</v>
      </c>
      <c r="K125" s="44" t="s">
        <v>732</v>
      </c>
      <c r="L125" s="9" t="str">
        <f t="shared" si="19"/>
        <v>No</v>
      </c>
    </row>
    <row r="126" spans="1:12" ht="25.5" x14ac:dyDescent="0.2">
      <c r="A126" s="2" t="s">
        <v>1196</v>
      </c>
      <c r="B126" s="34" t="s">
        <v>217</v>
      </c>
      <c r="C126" s="46" t="s">
        <v>217</v>
      </c>
      <c r="D126" s="43" t="str">
        <f t="shared" si="23"/>
        <v>N/A</v>
      </c>
      <c r="E126" s="46" t="s">
        <v>217</v>
      </c>
      <c r="F126" s="43" t="str">
        <f t="shared" si="24"/>
        <v>N/A</v>
      </c>
      <c r="G126" s="46">
        <v>684.12557287000004</v>
      </c>
      <c r="H126" s="43" t="str">
        <f t="shared" si="25"/>
        <v>N/A</v>
      </c>
      <c r="I126" s="12" t="s">
        <v>217</v>
      </c>
      <c r="J126" s="12" t="s">
        <v>217</v>
      </c>
      <c r="K126" s="44" t="s">
        <v>732</v>
      </c>
      <c r="L126" s="9" t="str">
        <f t="shared" si="19"/>
        <v>No</v>
      </c>
    </row>
    <row r="127" spans="1:12" ht="25.5" x14ac:dyDescent="0.2">
      <c r="A127" s="2" t="s">
        <v>1197</v>
      </c>
      <c r="B127" s="34" t="s">
        <v>217</v>
      </c>
      <c r="C127" s="46" t="s">
        <v>217</v>
      </c>
      <c r="D127" s="43" t="str">
        <f t="shared" si="23"/>
        <v>N/A</v>
      </c>
      <c r="E127" s="46" t="s">
        <v>217</v>
      </c>
      <c r="F127" s="43" t="str">
        <f t="shared" si="24"/>
        <v>N/A</v>
      </c>
      <c r="G127" s="46">
        <v>0</v>
      </c>
      <c r="H127" s="43" t="str">
        <f t="shared" si="25"/>
        <v>N/A</v>
      </c>
      <c r="I127" s="12" t="s">
        <v>217</v>
      </c>
      <c r="J127" s="12" t="s">
        <v>217</v>
      </c>
      <c r="K127" s="44" t="s">
        <v>732</v>
      </c>
      <c r="L127" s="9" t="str">
        <f t="shared" si="19"/>
        <v>No</v>
      </c>
    </row>
    <row r="128" spans="1:12" x14ac:dyDescent="0.2">
      <c r="A128" s="2" t="s">
        <v>530</v>
      </c>
      <c r="B128" s="34" t="s">
        <v>217</v>
      </c>
      <c r="C128" s="46" t="s">
        <v>217</v>
      </c>
      <c r="D128" s="43" t="str">
        <f t="shared" si="23"/>
        <v>N/A</v>
      </c>
      <c r="E128" s="35" t="s">
        <v>217</v>
      </c>
      <c r="F128" s="43" t="str">
        <f t="shared" si="24"/>
        <v>N/A</v>
      </c>
      <c r="G128" s="35">
        <v>0</v>
      </c>
      <c r="H128" s="43" t="str">
        <f t="shared" si="25"/>
        <v>N/A</v>
      </c>
      <c r="I128" s="12" t="s">
        <v>217</v>
      </c>
      <c r="J128" s="12" t="s">
        <v>217</v>
      </c>
      <c r="K128" s="44" t="s">
        <v>732</v>
      </c>
      <c r="L128" s="9" t="str">
        <f t="shared" si="19"/>
        <v>No</v>
      </c>
    </row>
    <row r="129" spans="1:12" ht="25.5" x14ac:dyDescent="0.2">
      <c r="A129" s="2" t="s">
        <v>1198</v>
      </c>
      <c r="B129" s="34" t="s">
        <v>217</v>
      </c>
      <c r="C129" s="46" t="s">
        <v>217</v>
      </c>
      <c r="D129" s="43" t="str">
        <f t="shared" si="23"/>
        <v>N/A</v>
      </c>
      <c r="E129" s="46" t="s">
        <v>217</v>
      </c>
      <c r="F129" s="43" t="str">
        <f t="shared" si="24"/>
        <v>N/A</v>
      </c>
      <c r="G129" s="46" t="s">
        <v>1743</v>
      </c>
      <c r="H129" s="43" t="str">
        <f t="shared" si="25"/>
        <v>N/A</v>
      </c>
      <c r="I129" s="12" t="s">
        <v>217</v>
      </c>
      <c r="J129" s="12" t="s">
        <v>217</v>
      </c>
      <c r="K129" s="44" t="s">
        <v>732</v>
      </c>
      <c r="L129" s="9" t="str">
        <f t="shared" si="19"/>
        <v>No</v>
      </c>
    </row>
    <row r="130" spans="1:12" ht="25.5" x14ac:dyDescent="0.2">
      <c r="A130" s="2" t="s">
        <v>1199</v>
      </c>
      <c r="B130" s="34" t="s">
        <v>217</v>
      </c>
      <c r="C130" s="46" t="s">
        <v>217</v>
      </c>
      <c r="D130" s="43" t="str">
        <f t="shared" si="23"/>
        <v>N/A</v>
      </c>
      <c r="E130" s="46" t="s">
        <v>217</v>
      </c>
      <c r="F130" s="43" t="str">
        <f t="shared" si="24"/>
        <v>N/A</v>
      </c>
      <c r="G130" s="46">
        <v>0</v>
      </c>
      <c r="H130" s="43" t="str">
        <f t="shared" si="25"/>
        <v>N/A</v>
      </c>
      <c r="I130" s="12" t="s">
        <v>217</v>
      </c>
      <c r="J130" s="12" t="s">
        <v>217</v>
      </c>
      <c r="K130" s="44" t="s">
        <v>732</v>
      </c>
      <c r="L130" s="9" t="str">
        <f t="shared" si="19"/>
        <v>No</v>
      </c>
    </row>
    <row r="131" spans="1:12" ht="25.5" x14ac:dyDescent="0.2">
      <c r="A131" s="2" t="s">
        <v>531</v>
      </c>
      <c r="B131" s="34" t="s">
        <v>217</v>
      </c>
      <c r="C131" s="46" t="s">
        <v>217</v>
      </c>
      <c r="D131" s="43" t="str">
        <f t="shared" si="23"/>
        <v>N/A</v>
      </c>
      <c r="E131" s="35" t="s">
        <v>217</v>
      </c>
      <c r="F131" s="43" t="str">
        <f t="shared" si="24"/>
        <v>N/A</v>
      </c>
      <c r="G131" s="35">
        <v>0</v>
      </c>
      <c r="H131" s="43" t="str">
        <f t="shared" si="25"/>
        <v>N/A</v>
      </c>
      <c r="I131" s="12" t="s">
        <v>217</v>
      </c>
      <c r="J131" s="12" t="s">
        <v>217</v>
      </c>
      <c r="K131" s="44" t="s">
        <v>732</v>
      </c>
      <c r="L131" s="9" t="str">
        <f t="shared" si="19"/>
        <v>No</v>
      </c>
    </row>
    <row r="132" spans="1:12" ht="25.5" x14ac:dyDescent="0.2">
      <c r="A132" s="2" t="s">
        <v>1200</v>
      </c>
      <c r="B132" s="34" t="s">
        <v>217</v>
      </c>
      <c r="C132" s="46" t="s">
        <v>217</v>
      </c>
      <c r="D132" s="43" t="str">
        <f t="shared" si="23"/>
        <v>N/A</v>
      </c>
      <c r="E132" s="46" t="s">
        <v>217</v>
      </c>
      <c r="F132" s="43" t="str">
        <f t="shared" si="24"/>
        <v>N/A</v>
      </c>
      <c r="G132" s="46" t="s">
        <v>1743</v>
      </c>
      <c r="H132" s="43" t="str">
        <f t="shared" si="25"/>
        <v>N/A</v>
      </c>
      <c r="I132" s="12" t="s">
        <v>217</v>
      </c>
      <c r="J132" s="12" t="s">
        <v>217</v>
      </c>
      <c r="K132" s="44" t="s">
        <v>732</v>
      </c>
      <c r="L132" s="9" t="str">
        <f t="shared" si="19"/>
        <v>No</v>
      </c>
    </row>
    <row r="133" spans="1:12" ht="25.5" x14ac:dyDescent="0.2">
      <c r="A133" s="2" t="s">
        <v>1201</v>
      </c>
      <c r="B133" s="34" t="s">
        <v>217</v>
      </c>
      <c r="C133" s="46" t="s">
        <v>217</v>
      </c>
      <c r="D133" s="43" t="str">
        <f t="shared" si="23"/>
        <v>N/A</v>
      </c>
      <c r="E133" s="46" t="s">
        <v>217</v>
      </c>
      <c r="F133" s="43" t="str">
        <f t="shared" si="24"/>
        <v>N/A</v>
      </c>
      <c r="G133" s="46">
        <v>1465535</v>
      </c>
      <c r="H133" s="43" t="str">
        <f t="shared" si="25"/>
        <v>N/A</v>
      </c>
      <c r="I133" s="12" t="s">
        <v>217</v>
      </c>
      <c r="J133" s="12" t="s">
        <v>217</v>
      </c>
      <c r="K133" s="44" t="s">
        <v>732</v>
      </c>
      <c r="L133" s="9" t="str">
        <f t="shared" si="19"/>
        <v>No</v>
      </c>
    </row>
    <row r="134" spans="1:12" x14ac:dyDescent="0.2">
      <c r="A134" s="2" t="s">
        <v>532</v>
      </c>
      <c r="B134" s="34" t="s">
        <v>217</v>
      </c>
      <c r="C134" s="46" t="s">
        <v>217</v>
      </c>
      <c r="D134" s="43" t="str">
        <f t="shared" si="23"/>
        <v>N/A</v>
      </c>
      <c r="E134" s="35" t="s">
        <v>217</v>
      </c>
      <c r="F134" s="43" t="str">
        <f t="shared" si="24"/>
        <v>N/A</v>
      </c>
      <c r="G134" s="35">
        <v>274</v>
      </c>
      <c r="H134" s="43" t="str">
        <f t="shared" si="25"/>
        <v>N/A</v>
      </c>
      <c r="I134" s="12" t="s">
        <v>217</v>
      </c>
      <c r="J134" s="12" t="s">
        <v>217</v>
      </c>
      <c r="K134" s="44" t="s">
        <v>732</v>
      </c>
      <c r="L134" s="9" t="str">
        <f t="shared" si="19"/>
        <v>No</v>
      </c>
    </row>
    <row r="135" spans="1:12" ht="25.5" x14ac:dyDescent="0.2">
      <c r="A135" s="2" t="s">
        <v>1202</v>
      </c>
      <c r="B135" s="34" t="s">
        <v>217</v>
      </c>
      <c r="C135" s="46" t="s">
        <v>217</v>
      </c>
      <c r="D135" s="43" t="str">
        <f t="shared" si="23"/>
        <v>N/A</v>
      </c>
      <c r="E135" s="46" t="s">
        <v>217</v>
      </c>
      <c r="F135" s="43" t="str">
        <f t="shared" si="24"/>
        <v>N/A</v>
      </c>
      <c r="G135" s="46">
        <v>5348.6678831999998</v>
      </c>
      <c r="H135" s="43" t="str">
        <f t="shared" si="25"/>
        <v>N/A</v>
      </c>
      <c r="I135" s="12" t="s">
        <v>217</v>
      </c>
      <c r="J135" s="12" t="s">
        <v>217</v>
      </c>
      <c r="K135" s="44" t="s">
        <v>732</v>
      </c>
      <c r="L135" s="9" t="str">
        <f t="shared" si="19"/>
        <v>No</v>
      </c>
    </row>
    <row r="136" spans="1:12" x14ac:dyDescent="0.2">
      <c r="A136" s="2" t="s">
        <v>1203</v>
      </c>
      <c r="B136" s="34" t="s">
        <v>217</v>
      </c>
      <c r="C136" s="46" t="s">
        <v>217</v>
      </c>
      <c r="D136" s="43" t="str">
        <f t="shared" si="23"/>
        <v>N/A</v>
      </c>
      <c r="E136" s="46" t="s">
        <v>217</v>
      </c>
      <c r="F136" s="43" t="str">
        <f t="shared" si="24"/>
        <v>N/A</v>
      </c>
      <c r="G136" s="46">
        <v>77167348</v>
      </c>
      <c r="H136" s="43" t="str">
        <f t="shared" si="25"/>
        <v>N/A</v>
      </c>
      <c r="I136" s="12" t="s">
        <v>217</v>
      </c>
      <c r="J136" s="12" t="s">
        <v>217</v>
      </c>
      <c r="K136" s="44" t="s">
        <v>732</v>
      </c>
      <c r="L136" s="9" t="str">
        <f t="shared" si="19"/>
        <v>No</v>
      </c>
    </row>
    <row r="137" spans="1:12" x14ac:dyDescent="0.2">
      <c r="A137" s="2" t="s">
        <v>533</v>
      </c>
      <c r="B137" s="34" t="s">
        <v>217</v>
      </c>
      <c r="C137" s="46" t="s">
        <v>217</v>
      </c>
      <c r="D137" s="43" t="str">
        <f t="shared" si="23"/>
        <v>N/A</v>
      </c>
      <c r="E137" s="35" t="s">
        <v>217</v>
      </c>
      <c r="F137" s="43" t="str">
        <f t="shared" si="24"/>
        <v>N/A</v>
      </c>
      <c r="G137" s="35">
        <v>11334</v>
      </c>
      <c r="H137" s="43" t="str">
        <f t="shared" si="25"/>
        <v>N/A</v>
      </c>
      <c r="I137" s="12" t="s">
        <v>217</v>
      </c>
      <c r="J137" s="12" t="s">
        <v>217</v>
      </c>
      <c r="K137" s="44" t="s">
        <v>732</v>
      </c>
      <c r="L137" s="9" t="str">
        <f t="shared" si="19"/>
        <v>No</v>
      </c>
    </row>
    <row r="138" spans="1:12" x14ac:dyDescent="0.2">
      <c r="A138" s="2" t="s">
        <v>1204</v>
      </c>
      <c r="B138" s="34" t="s">
        <v>217</v>
      </c>
      <c r="C138" s="46" t="s">
        <v>217</v>
      </c>
      <c r="D138" s="43" t="str">
        <f t="shared" si="23"/>
        <v>N/A</v>
      </c>
      <c r="E138" s="46" t="s">
        <v>217</v>
      </c>
      <c r="F138" s="43" t="str">
        <f t="shared" si="24"/>
        <v>N/A</v>
      </c>
      <c r="G138" s="46">
        <v>6808.4831481000001</v>
      </c>
      <c r="H138" s="43" t="str">
        <f t="shared" si="25"/>
        <v>N/A</v>
      </c>
      <c r="I138" s="12" t="s">
        <v>217</v>
      </c>
      <c r="J138" s="12" t="s">
        <v>217</v>
      </c>
      <c r="K138" s="44" t="s">
        <v>732</v>
      </c>
      <c r="L138" s="9" t="str">
        <f t="shared" si="19"/>
        <v>No</v>
      </c>
    </row>
    <row r="139" spans="1:12" x14ac:dyDescent="0.2">
      <c r="A139" s="57" t="s">
        <v>405</v>
      </c>
      <c r="B139" s="14" t="s">
        <v>217</v>
      </c>
      <c r="C139" s="14" t="s">
        <v>217</v>
      </c>
      <c r="D139" s="11" t="str">
        <f t="shared" si="23"/>
        <v>N/A</v>
      </c>
      <c r="E139" s="14">
        <v>6140252258</v>
      </c>
      <c r="F139" s="11" t="str">
        <f t="shared" si="24"/>
        <v>N/A</v>
      </c>
      <c r="G139" s="14">
        <v>6815267383</v>
      </c>
      <c r="H139" s="11" t="str">
        <f t="shared" si="25"/>
        <v>N/A</v>
      </c>
      <c r="I139" s="12" t="s">
        <v>217</v>
      </c>
      <c r="J139" s="12">
        <v>10.99</v>
      </c>
      <c r="K139" s="14" t="s">
        <v>217</v>
      </c>
      <c r="L139" s="9" t="str">
        <f t="shared" ref="L139:L158" si="26">IF(J139="Div by 0", "N/A", IF(K139="N/A","N/A", IF(J139&gt;VALUE(MID(K139,1,2)), "No", IF(J139&lt;-1*VALUE(MID(K139,1,2)), "No", "Yes"))))</f>
        <v>N/A</v>
      </c>
    </row>
    <row r="140" spans="1:12" x14ac:dyDescent="0.2">
      <c r="A140" s="57" t="s">
        <v>1205</v>
      </c>
      <c r="B140" s="14" t="s">
        <v>217</v>
      </c>
      <c r="C140" s="14" t="s">
        <v>217</v>
      </c>
      <c r="D140" s="11" t="str">
        <f t="shared" si="23"/>
        <v>N/A</v>
      </c>
      <c r="E140" s="14">
        <v>6950.5706343000002</v>
      </c>
      <c r="F140" s="11" t="str">
        <f t="shared" si="24"/>
        <v>N/A</v>
      </c>
      <c r="G140" s="14">
        <v>7049.4355324999997</v>
      </c>
      <c r="H140" s="11" t="str">
        <f t="shared" si="25"/>
        <v>N/A</v>
      </c>
      <c r="I140" s="12" t="s">
        <v>217</v>
      </c>
      <c r="J140" s="12">
        <v>1.4219999999999999</v>
      </c>
      <c r="K140" s="14" t="s">
        <v>217</v>
      </c>
      <c r="L140" s="9" t="str">
        <f t="shared" si="26"/>
        <v>N/A</v>
      </c>
    </row>
    <row r="141" spans="1:12" x14ac:dyDescent="0.2">
      <c r="A141" s="57" t="s">
        <v>406</v>
      </c>
      <c r="B141" s="14" t="s">
        <v>217</v>
      </c>
      <c r="C141" s="14">
        <v>77994845</v>
      </c>
      <c r="D141" s="11" t="str">
        <f t="shared" si="23"/>
        <v>N/A</v>
      </c>
      <c r="E141" s="14">
        <v>85650840</v>
      </c>
      <c r="F141" s="11" t="str">
        <f t="shared" si="24"/>
        <v>N/A</v>
      </c>
      <c r="G141" s="14">
        <v>71064478</v>
      </c>
      <c r="H141" s="11" t="str">
        <f t="shared" si="25"/>
        <v>N/A</v>
      </c>
      <c r="I141" s="12">
        <v>9.8160000000000007</v>
      </c>
      <c r="J141" s="12">
        <v>-17</v>
      </c>
      <c r="K141" s="14" t="s">
        <v>217</v>
      </c>
      <c r="L141" s="9" t="str">
        <f t="shared" si="26"/>
        <v>N/A</v>
      </c>
    </row>
    <row r="142" spans="1:12" x14ac:dyDescent="0.2">
      <c r="A142" s="57" t="s">
        <v>1206</v>
      </c>
      <c r="B142" s="14" t="s">
        <v>217</v>
      </c>
      <c r="C142" s="14">
        <v>7347.6066885999999</v>
      </c>
      <c r="D142" s="11" t="str">
        <f t="shared" si="23"/>
        <v>N/A</v>
      </c>
      <c r="E142" s="14">
        <v>7389.4262790000002</v>
      </c>
      <c r="F142" s="11" t="str">
        <f t="shared" si="24"/>
        <v>N/A</v>
      </c>
      <c r="G142" s="14">
        <v>6301.1596028000004</v>
      </c>
      <c r="H142" s="11" t="str">
        <f t="shared" si="25"/>
        <v>N/A</v>
      </c>
      <c r="I142" s="12">
        <v>0.56920000000000004</v>
      </c>
      <c r="J142" s="12">
        <v>-14.7</v>
      </c>
      <c r="K142" s="14" t="s">
        <v>217</v>
      </c>
      <c r="L142" s="9" t="str">
        <f t="shared" si="26"/>
        <v>N/A</v>
      </c>
    </row>
    <row r="143" spans="1:12" x14ac:dyDescent="0.2">
      <c r="A143" s="57" t="s">
        <v>407</v>
      </c>
      <c r="B143" s="14" t="s">
        <v>217</v>
      </c>
      <c r="C143" s="14">
        <v>31366571</v>
      </c>
      <c r="D143" s="11" t="str">
        <f t="shared" si="23"/>
        <v>N/A</v>
      </c>
      <c r="E143" s="14">
        <v>33166227</v>
      </c>
      <c r="F143" s="11" t="str">
        <f t="shared" si="24"/>
        <v>N/A</v>
      </c>
      <c r="G143" s="14">
        <v>31899401</v>
      </c>
      <c r="H143" s="11" t="str">
        <f t="shared" si="25"/>
        <v>N/A</v>
      </c>
      <c r="I143" s="12">
        <v>5.7370000000000001</v>
      </c>
      <c r="J143" s="12">
        <v>-3.82</v>
      </c>
      <c r="K143" s="14" t="s">
        <v>217</v>
      </c>
      <c r="L143" s="9" t="str">
        <f t="shared" si="26"/>
        <v>N/A</v>
      </c>
    </row>
    <row r="144" spans="1:12" ht="25.5" x14ac:dyDescent="0.2">
      <c r="A144" s="57" t="s">
        <v>1207</v>
      </c>
      <c r="B144" s="14" t="s">
        <v>217</v>
      </c>
      <c r="C144" s="14">
        <v>937.99554425999997</v>
      </c>
      <c r="D144" s="11" t="str">
        <f t="shared" si="23"/>
        <v>N/A</v>
      </c>
      <c r="E144" s="14">
        <v>945.09523266999997</v>
      </c>
      <c r="F144" s="11" t="str">
        <f t="shared" si="24"/>
        <v>N/A</v>
      </c>
      <c r="G144" s="14">
        <v>842.80696980000005</v>
      </c>
      <c r="H144" s="11" t="str">
        <f t="shared" si="25"/>
        <v>N/A</v>
      </c>
      <c r="I144" s="12">
        <v>0.75690000000000002</v>
      </c>
      <c r="J144" s="12">
        <v>-10.8</v>
      </c>
      <c r="K144" s="14" t="s">
        <v>217</v>
      </c>
      <c r="L144" s="9" t="str">
        <f t="shared" si="26"/>
        <v>N/A</v>
      </c>
    </row>
    <row r="145" spans="1:13" x14ac:dyDescent="0.2">
      <c r="A145" s="57" t="s">
        <v>408</v>
      </c>
      <c r="B145" s="14" t="s">
        <v>217</v>
      </c>
      <c r="C145" s="14" t="s">
        <v>217</v>
      </c>
      <c r="D145" s="11" t="str">
        <f t="shared" si="23"/>
        <v>N/A</v>
      </c>
      <c r="E145" s="14">
        <v>0</v>
      </c>
      <c r="F145" s="11" t="str">
        <f t="shared" si="24"/>
        <v>N/A</v>
      </c>
      <c r="G145" s="14">
        <v>0</v>
      </c>
      <c r="H145" s="11" t="str">
        <f t="shared" si="25"/>
        <v>N/A</v>
      </c>
      <c r="I145" s="12" t="s">
        <v>217</v>
      </c>
      <c r="J145" s="12" t="s">
        <v>1743</v>
      </c>
      <c r="K145" s="14" t="s">
        <v>217</v>
      </c>
      <c r="L145" s="9" t="str">
        <f t="shared" si="26"/>
        <v>N/A</v>
      </c>
    </row>
    <row r="146" spans="1:13" x14ac:dyDescent="0.2">
      <c r="A146" s="57" t="s">
        <v>1208</v>
      </c>
      <c r="B146" s="14" t="s">
        <v>217</v>
      </c>
      <c r="C146" s="14" t="s">
        <v>217</v>
      </c>
      <c r="D146" s="11" t="str">
        <f t="shared" si="23"/>
        <v>N/A</v>
      </c>
      <c r="E146" s="14" t="s">
        <v>1743</v>
      </c>
      <c r="F146" s="11" t="str">
        <f t="shared" si="24"/>
        <v>N/A</v>
      </c>
      <c r="G146" s="14" t="s">
        <v>1743</v>
      </c>
      <c r="H146" s="11" t="str">
        <f t="shared" si="25"/>
        <v>N/A</v>
      </c>
      <c r="I146" s="12" t="s">
        <v>217</v>
      </c>
      <c r="J146" s="12" t="s">
        <v>1743</v>
      </c>
      <c r="K146" s="14" t="s">
        <v>217</v>
      </c>
      <c r="L146" s="9" t="str">
        <f t="shared" si="26"/>
        <v>N/A</v>
      </c>
    </row>
    <row r="147" spans="1:13" x14ac:dyDescent="0.2">
      <c r="A147" s="57" t="s">
        <v>409</v>
      </c>
      <c r="B147" s="14" t="s">
        <v>217</v>
      </c>
      <c r="C147" s="14" t="s">
        <v>217</v>
      </c>
      <c r="D147" s="11" t="str">
        <f t="shared" ref="D147:D160" si="27">IF($B147="N/A","N/A",IF(C147&gt;10,"No",IF(C147&lt;-10,"No","Yes")))</f>
        <v>N/A</v>
      </c>
      <c r="E147" s="14">
        <v>69938478</v>
      </c>
      <c r="F147" s="11" t="str">
        <f t="shared" ref="F147:F160" si="28">IF($B147="N/A","N/A",IF(E147&gt;10,"No",IF(E147&lt;-10,"No","Yes")))</f>
        <v>N/A</v>
      </c>
      <c r="G147" s="14">
        <v>85523712</v>
      </c>
      <c r="H147" s="11" t="str">
        <f t="shared" ref="H147:H160" si="29">IF($B147="N/A","N/A",IF(G147&gt;10,"No",IF(G147&lt;-10,"No","Yes")))</f>
        <v>N/A</v>
      </c>
      <c r="I147" s="12" t="s">
        <v>217</v>
      </c>
      <c r="J147" s="12">
        <v>22.28</v>
      </c>
      <c r="K147" s="14" t="s">
        <v>217</v>
      </c>
      <c r="L147" s="9" t="str">
        <f t="shared" si="26"/>
        <v>N/A</v>
      </c>
    </row>
    <row r="148" spans="1:13" x14ac:dyDescent="0.2">
      <c r="A148" s="57" t="s">
        <v>1209</v>
      </c>
      <c r="B148" s="14" t="s">
        <v>217</v>
      </c>
      <c r="C148" s="14" t="s">
        <v>217</v>
      </c>
      <c r="D148" s="11" t="str">
        <f t="shared" si="27"/>
        <v>N/A</v>
      </c>
      <c r="E148" s="14">
        <v>1306.1138438999999</v>
      </c>
      <c r="F148" s="11" t="str">
        <f t="shared" si="28"/>
        <v>N/A</v>
      </c>
      <c r="G148" s="14">
        <v>1212.8958474999999</v>
      </c>
      <c r="H148" s="11" t="str">
        <f t="shared" si="29"/>
        <v>N/A</v>
      </c>
      <c r="I148" s="12" t="s">
        <v>217</v>
      </c>
      <c r="J148" s="12">
        <v>-7.14</v>
      </c>
      <c r="K148" s="14" t="s">
        <v>217</v>
      </c>
      <c r="L148" s="9" t="str">
        <f t="shared" si="26"/>
        <v>N/A</v>
      </c>
    </row>
    <row r="149" spans="1:13" x14ac:dyDescent="0.2">
      <c r="A149" s="57" t="s">
        <v>410</v>
      </c>
      <c r="B149" s="14" t="s">
        <v>217</v>
      </c>
      <c r="C149" s="14">
        <v>2472643</v>
      </c>
      <c r="D149" s="11" t="str">
        <f t="shared" si="27"/>
        <v>N/A</v>
      </c>
      <c r="E149" s="14">
        <v>1511992</v>
      </c>
      <c r="F149" s="11" t="str">
        <f t="shared" si="28"/>
        <v>N/A</v>
      </c>
      <c r="G149" s="14">
        <v>760887</v>
      </c>
      <c r="H149" s="11" t="str">
        <f t="shared" si="29"/>
        <v>N/A</v>
      </c>
      <c r="I149" s="12">
        <v>-38.9</v>
      </c>
      <c r="J149" s="12">
        <v>-49.7</v>
      </c>
      <c r="K149" s="14" t="s">
        <v>217</v>
      </c>
      <c r="L149" s="9" t="str">
        <f t="shared" si="26"/>
        <v>N/A</v>
      </c>
    </row>
    <row r="150" spans="1:13" x14ac:dyDescent="0.2">
      <c r="A150" s="57" t="s">
        <v>1210</v>
      </c>
      <c r="B150" s="14" t="s">
        <v>217</v>
      </c>
      <c r="C150" s="14">
        <v>88.752440774999997</v>
      </c>
      <c r="D150" s="11" t="str">
        <f t="shared" si="27"/>
        <v>N/A</v>
      </c>
      <c r="E150" s="14">
        <v>80.054640758000005</v>
      </c>
      <c r="F150" s="11" t="str">
        <f t="shared" si="28"/>
        <v>N/A</v>
      </c>
      <c r="G150" s="14">
        <v>71.104289319000003</v>
      </c>
      <c r="H150" s="11" t="str">
        <f t="shared" si="29"/>
        <v>N/A</v>
      </c>
      <c r="I150" s="12">
        <v>-9.8000000000000007</v>
      </c>
      <c r="J150" s="12">
        <v>-11.2</v>
      </c>
      <c r="K150" s="14" t="s">
        <v>217</v>
      </c>
      <c r="L150" s="9" t="str">
        <f t="shared" si="26"/>
        <v>N/A</v>
      </c>
    </row>
    <row r="151" spans="1:13" x14ac:dyDescent="0.2">
      <c r="A151" s="57" t="s">
        <v>411</v>
      </c>
      <c r="B151" s="14" t="s">
        <v>217</v>
      </c>
      <c r="C151" s="14" t="s">
        <v>217</v>
      </c>
      <c r="D151" s="11" t="str">
        <f t="shared" si="27"/>
        <v>N/A</v>
      </c>
      <c r="E151" s="14">
        <v>0</v>
      </c>
      <c r="F151" s="11" t="str">
        <f t="shared" si="28"/>
        <v>N/A</v>
      </c>
      <c r="G151" s="14">
        <v>0</v>
      </c>
      <c r="H151" s="11" t="str">
        <f t="shared" si="29"/>
        <v>N/A</v>
      </c>
      <c r="I151" s="12" t="s">
        <v>217</v>
      </c>
      <c r="J151" s="12" t="s">
        <v>1743</v>
      </c>
      <c r="K151" s="14" t="s">
        <v>217</v>
      </c>
      <c r="L151" s="9" t="str">
        <f t="shared" si="26"/>
        <v>N/A</v>
      </c>
    </row>
    <row r="152" spans="1:13" x14ac:dyDescent="0.2">
      <c r="A152" s="57" t="s">
        <v>1211</v>
      </c>
      <c r="B152" s="14" t="s">
        <v>217</v>
      </c>
      <c r="C152" s="14" t="s">
        <v>217</v>
      </c>
      <c r="D152" s="11" t="str">
        <f t="shared" si="27"/>
        <v>N/A</v>
      </c>
      <c r="E152" s="14" t="s">
        <v>1743</v>
      </c>
      <c r="F152" s="11" t="str">
        <f t="shared" si="28"/>
        <v>N/A</v>
      </c>
      <c r="G152" s="14" t="s">
        <v>1743</v>
      </c>
      <c r="H152" s="11" t="str">
        <f t="shared" si="29"/>
        <v>N/A</v>
      </c>
      <c r="I152" s="12" t="s">
        <v>217</v>
      </c>
      <c r="J152" s="12" t="s">
        <v>1743</v>
      </c>
      <c r="K152" s="14" t="s">
        <v>217</v>
      </c>
      <c r="L152" s="9" t="str">
        <f t="shared" si="26"/>
        <v>N/A</v>
      </c>
    </row>
    <row r="153" spans="1:13" x14ac:dyDescent="0.2">
      <c r="A153" s="57" t="s">
        <v>412</v>
      </c>
      <c r="B153" s="14" t="s">
        <v>217</v>
      </c>
      <c r="C153" s="14" t="s">
        <v>217</v>
      </c>
      <c r="D153" s="11" t="str">
        <f t="shared" si="27"/>
        <v>N/A</v>
      </c>
      <c r="E153" s="14">
        <v>28526263</v>
      </c>
      <c r="F153" s="11" t="str">
        <f t="shared" si="28"/>
        <v>N/A</v>
      </c>
      <c r="G153" s="14">
        <v>38532004</v>
      </c>
      <c r="H153" s="11" t="str">
        <f t="shared" si="29"/>
        <v>N/A</v>
      </c>
      <c r="I153" s="12" t="s">
        <v>217</v>
      </c>
      <c r="J153" s="12">
        <v>35.08</v>
      </c>
      <c r="K153" s="14" t="s">
        <v>217</v>
      </c>
      <c r="L153" s="9" t="str">
        <f t="shared" si="26"/>
        <v>N/A</v>
      </c>
      <c r="M153" s="63"/>
    </row>
    <row r="154" spans="1:13" x14ac:dyDescent="0.2">
      <c r="A154" s="57" t="s">
        <v>1212</v>
      </c>
      <c r="B154" s="14" t="s">
        <v>217</v>
      </c>
      <c r="C154" s="14" t="s">
        <v>217</v>
      </c>
      <c r="D154" s="11" t="str">
        <f t="shared" si="27"/>
        <v>N/A</v>
      </c>
      <c r="E154" s="14">
        <v>57862.602434</v>
      </c>
      <c r="F154" s="11" t="str">
        <f t="shared" si="28"/>
        <v>N/A</v>
      </c>
      <c r="G154" s="14">
        <v>56915.810931</v>
      </c>
      <c r="H154" s="11" t="str">
        <f t="shared" si="29"/>
        <v>N/A</v>
      </c>
      <c r="I154" s="12" t="s">
        <v>217</v>
      </c>
      <c r="J154" s="12">
        <v>-1.64</v>
      </c>
      <c r="K154" s="14" t="s">
        <v>217</v>
      </c>
      <c r="L154" s="9" t="str">
        <f t="shared" si="26"/>
        <v>N/A</v>
      </c>
      <c r="M154" s="64"/>
    </row>
    <row r="155" spans="1:13" x14ac:dyDescent="0.2">
      <c r="A155" s="57" t="s">
        <v>413</v>
      </c>
      <c r="B155" s="14" t="s">
        <v>217</v>
      </c>
      <c r="C155" s="14" t="s">
        <v>217</v>
      </c>
      <c r="D155" s="11" t="str">
        <f t="shared" si="27"/>
        <v>N/A</v>
      </c>
      <c r="E155" s="14">
        <v>395358</v>
      </c>
      <c r="F155" s="11" t="str">
        <f t="shared" si="28"/>
        <v>N/A</v>
      </c>
      <c r="G155" s="14">
        <v>7594758</v>
      </c>
      <c r="H155" s="11" t="str">
        <f t="shared" si="29"/>
        <v>N/A</v>
      </c>
      <c r="I155" s="12" t="s">
        <v>217</v>
      </c>
      <c r="J155" s="12">
        <v>1821</v>
      </c>
      <c r="K155" s="14" t="s">
        <v>217</v>
      </c>
      <c r="L155" s="9" t="str">
        <f t="shared" si="26"/>
        <v>N/A</v>
      </c>
    </row>
    <row r="156" spans="1:13" x14ac:dyDescent="0.2">
      <c r="A156" s="57" t="s">
        <v>1213</v>
      </c>
      <c r="B156" s="14" t="s">
        <v>217</v>
      </c>
      <c r="C156" s="14" t="s">
        <v>217</v>
      </c>
      <c r="D156" s="11" t="str">
        <f t="shared" si="27"/>
        <v>N/A</v>
      </c>
      <c r="E156" s="14">
        <v>49419.75</v>
      </c>
      <c r="F156" s="11" t="str">
        <f t="shared" si="28"/>
        <v>N/A</v>
      </c>
      <c r="G156" s="14">
        <v>49638.941176</v>
      </c>
      <c r="H156" s="11" t="str">
        <f t="shared" si="29"/>
        <v>N/A</v>
      </c>
      <c r="I156" s="12" t="s">
        <v>217</v>
      </c>
      <c r="J156" s="12">
        <v>0.44350000000000001</v>
      </c>
      <c r="K156" s="14" t="s">
        <v>217</v>
      </c>
      <c r="L156" s="9" t="str">
        <f t="shared" si="26"/>
        <v>N/A</v>
      </c>
    </row>
    <row r="157" spans="1:13" x14ac:dyDescent="0.2">
      <c r="A157" s="57" t="s">
        <v>414</v>
      </c>
      <c r="B157" s="14" t="s">
        <v>217</v>
      </c>
      <c r="C157" s="14" t="s">
        <v>217</v>
      </c>
      <c r="D157" s="11" t="str">
        <f t="shared" si="27"/>
        <v>N/A</v>
      </c>
      <c r="E157" s="14">
        <v>0</v>
      </c>
      <c r="F157" s="11" t="str">
        <f t="shared" si="28"/>
        <v>N/A</v>
      </c>
      <c r="G157" s="14">
        <v>0</v>
      </c>
      <c r="H157" s="11" t="str">
        <f t="shared" si="29"/>
        <v>N/A</v>
      </c>
      <c r="I157" s="12" t="s">
        <v>217</v>
      </c>
      <c r="J157" s="12" t="s">
        <v>1743</v>
      </c>
      <c r="K157" s="14" t="s">
        <v>217</v>
      </c>
      <c r="L157" s="9" t="str">
        <f t="shared" si="26"/>
        <v>N/A</v>
      </c>
    </row>
    <row r="158" spans="1:13" x14ac:dyDescent="0.2">
      <c r="A158" s="57" t="s">
        <v>1214</v>
      </c>
      <c r="B158" s="14" t="s">
        <v>217</v>
      </c>
      <c r="C158" s="14" t="s">
        <v>217</v>
      </c>
      <c r="D158" s="11" t="str">
        <f t="shared" si="27"/>
        <v>N/A</v>
      </c>
      <c r="E158" s="14" t="s">
        <v>1743</v>
      </c>
      <c r="F158" s="11" t="str">
        <f t="shared" si="28"/>
        <v>N/A</v>
      </c>
      <c r="G158" s="14" t="s">
        <v>1743</v>
      </c>
      <c r="H158" s="11" t="str">
        <f t="shared" si="29"/>
        <v>N/A</v>
      </c>
      <c r="I158" s="12" t="s">
        <v>217</v>
      </c>
      <c r="J158" s="12" t="s">
        <v>1743</v>
      </c>
      <c r="K158" s="14" t="s">
        <v>217</v>
      </c>
      <c r="L158" s="9" t="str">
        <f t="shared" si="26"/>
        <v>N/A</v>
      </c>
    </row>
    <row r="159" spans="1:13" ht="25.5" x14ac:dyDescent="0.2">
      <c r="A159" s="57" t="s">
        <v>415</v>
      </c>
      <c r="B159" s="14" t="s">
        <v>217</v>
      </c>
      <c r="C159" s="14" t="s">
        <v>217</v>
      </c>
      <c r="D159" s="11" t="str">
        <f t="shared" si="27"/>
        <v>N/A</v>
      </c>
      <c r="E159" s="14">
        <v>0</v>
      </c>
      <c r="F159" s="11" t="str">
        <f t="shared" si="28"/>
        <v>N/A</v>
      </c>
      <c r="G159" s="14">
        <v>0</v>
      </c>
      <c r="H159" s="11" t="str">
        <f t="shared" si="29"/>
        <v>N/A</v>
      </c>
      <c r="I159" s="12" t="s">
        <v>217</v>
      </c>
      <c r="J159" s="12" t="s">
        <v>1743</v>
      </c>
      <c r="K159" s="14" t="s">
        <v>217</v>
      </c>
      <c r="L159" s="9" t="str">
        <f t="shared" ref="L159:L160" si="30">IF(J159="Div by 0", "N/A", IF(K159="N/A","N/A", IF(J159&gt;VALUE(MID(K159,1,2)), "No", IF(J159&lt;-1*VALUE(MID(K159,1,2)), "No", "Yes"))))</f>
        <v>N/A</v>
      </c>
    </row>
    <row r="160" spans="1:13" ht="25.5" x14ac:dyDescent="0.2">
      <c r="A160" s="57" t="s">
        <v>1215</v>
      </c>
      <c r="B160" s="14" t="s">
        <v>217</v>
      </c>
      <c r="C160" s="14" t="s">
        <v>217</v>
      </c>
      <c r="D160" s="11" t="str">
        <f t="shared" si="27"/>
        <v>N/A</v>
      </c>
      <c r="E160" s="14" t="s">
        <v>1743</v>
      </c>
      <c r="F160" s="11" t="str">
        <f t="shared" si="28"/>
        <v>N/A</v>
      </c>
      <c r="G160" s="14" t="s">
        <v>1743</v>
      </c>
      <c r="H160" s="11" t="str">
        <f t="shared" si="29"/>
        <v>N/A</v>
      </c>
      <c r="I160" s="12" t="s">
        <v>217</v>
      </c>
      <c r="J160" s="12" t="s">
        <v>1743</v>
      </c>
      <c r="K160" s="14" t="s">
        <v>217</v>
      </c>
      <c r="L160" s="9" t="str">
        <f t="shared" si="30"/>
        <v>N/A</v>
      </c>
    </row>
    <row r="161" spans="1:16" ht="25.5" x14ac:dyDescent="0.2">
      <c r="A161" s="57" t="s">
        <v>416</v>
      </c>
      <c r="B161" s="14" t="s">
        <v>217</v>
      </c>
      <c r="C161" s="14">
        <v>0</v>
      </c>
      <c r="D161" s="14" t="s">
        <v>217</v>
      </c>
      <c r="E161" s="14">
        <v>0</v>
      </c>
      <c r="F161" s="14" t="s">
        <v>217</v>
      </c>
      <c r="G161" s="14">
        <v>0</v>
      </c>
      <c r="H161" s="14" t="s">
        <v>217</v>
      </c>
      <c r="I161" s="12" t="s">
        <v>1743</v>
      </c>
      <c r="J161" s="12" t="s">
        <v>1743</v>
      </c>
      <c r="K161" s="14" t="s">
        <v>217</v>
      </c>
      <c r="L161" s="9" t="str">
        <f>IF(J161="Div by 0", "N/A", IF(K161="N/A","N/A", IF(J161&gt;VALUE(MID(K161,1,2)), "No", IF(J161&lt;-1*VALUE(MID(K161,1,2)), "No", "Yes"))))</f>
        <v>N/A</v>
      </c>
    </row>
    <row r="162" spans="1:16" ht="25.5" x14ac:dyDescent="0.2">
      <c r="A162" s="57" t="s">
        <v>1216</v>
      </c>
      <c r="B162" s="14" t="s">
        <v>217</v>
      </c>
      <c r="C162" s="14" t="s">
        <v>1743</v>
      </c>
      <c r="D162" s="14" t="s">
        <v>217</v>
      </c>
      <c r="E162" s="14" t="s">
        <v>1743</v>
      </c>
      <c r="F162" s="14" t="s">
        <v>217</v>
      </c>
      <c r="G162" s="14" t="s">
        <v>1743</v>
      </c>
      <c r="H162" s="14" t="s">
        <v>217</v>
      </c>
      <c r="I162" s="12" t="s">
        <v>1743</v>
      </c>
      <c r="J162" s="12" t="s">
        <v>1743</v>
      </c>
      <c r="K162" s="14" t="s">
        <v>217</v>
      </c>
      <c r="L162" s="9" t="str">
        <f>IF(J162="Div by 0", "N/A", IF(K162="N/A","N/A", IF(J162&gt;VALUE(MID(K162,1,2)), "No", IF(J162&lt;-1*VALUE(MID(K162,1,2)), "No", "Yes"))))</f>
        <v>N/A</v>
      </c>
    </row>
    <row r="163" spans="1:16" ht="25.5" x14ac:dyDescent="0.2">
      <c r="A163" s="57" t="s">
        <v>417</v>
      </c>
      <c r="B163" s="14" t="s">
        <v>217</v>
      </c>
      <c r="C163" s="14">
        <v>0</v>
      </c>
      <c r="D163" s="14" t="s">
        <v>217</v>
      </c>
      <c r="E163" s="14">
        <v>0</v>
      </c>
      <c r="F163" s="14" t="s">
        <v>217</v>
      </c>
      <c r="G163" s="14">
        <v>0</v>
      </c>
      <c r="H163" s="14" t="s">
        <v>217</v>
      </c>
      <c r="I163" s="12" t="s">
        <v>1743</v>
      </c>
      <c r="J163" s="12" t="s">
        <v>1743</v>
      </c>
      <c r="K163" s="14" t="s">
        <v>217</v>
      </c>
      <c r="L163" s="9" t="str">
        <f>IF(J163="Div by 0", "N/A", IF(K163="N/A","N/A", IF(J163&gt;VALUE(MID(K163,1,2)), "No", IF(J163&lt;-1*VALUE(MID(K163,1,2)), "No", "Yes"))))</f>
        <v>N/A</v>
      </c>
      <c r="N163" s="64"/>
    </row>
    <row r="164" spans="1:16" x14ac:dyDescent="0.2">
      <c r="A164" s="57" t="s">
        <v>1228</v>
      </c>
      <c r="B164" s="131" t="s">
        <v>217</v>
      </c>
      <c r="C164" s="131">
        <v>1785.2172061000001</v>
      </c>
      <c r="D164" s="130" t="str">
        <f t="shared" ref="D164:D166" si="31">IF($B164="N/A","N/A",IF(C164&gt;10,"No",IF(C164&lt;-10,"No","Yes")))</f>
        <v>N/A</v>
      </c>
      <c r="E164" s="131">
        <v>1871.8261396</v>
      </c>
      <c r="F164" s="130" t="str">
        <f t="shared" ref="F164:F166" si="32">IF($B164="N/A","N/A",IF(E164&gt;10,"No",IF(E164&lt;-10,"No","Yes")))</f>
        <v>N/A</v>
      </c>
      <c r="G164" s="131">
        <v>2046.5018854</v>
      </c>
      <c r="H164" s="130" t="str">
        <f t="shared" ref="H164:H166" si="33">IF($B164="N/A","N/A",IF(G164&gt;10,"No",IF(G164&lt;-10,"No","Yes")))</f>
        <v>N/A</v>
      </c>
      <c r="I164" s="132">
        <v>4.851</v>
      </c>
      <c r="J164" s="132">
        <v>9.3320000000000007</v>
      </c>
      <c r="K164" s="133" t="s">
        <v>732</v>
      </c>
      <c r="L164" s="134" t="str">
        <f>IF(J164="Div by 0", "N/A", IF(OR(J164="N/A",K164="N/A"),"N/A", IF(J164&gt;VALUE(MID(K164,1,2)), "No", IF(J164&lt;-1*VALUE(MID(K164,1,2)), "No", "Yes"))))</f>
        <v>Yes</v>
      </c>
      <c r="N164" s="64"/>
    </row>
    <row r="165" spans="1:16" x14ac:dyDescent="0.2">
      <c r="A165" s="57" t="s">
        <v>1217</v>
      </c>
      <c r="B165" s="131" t="s">
        <v>217</v>
      </c>
      <c r="C165" s="131">
        <v>1713.9900164999999</v>
      </c>
      <c r="D165" s="130" t="str">
        <f t="shared" si="31"/>
        <v>N/A</v>
      </c>
      <c r="E165" s="131">
        <v>1812.5196453000001</v>
      </c>
      <c r="F165" s="130" t="str">
        <f t="shared" si="32"/>
        <v>N/A</v>
      </c>
      <c r="G165" s="131">
        <v>1969.2975762999999</v>
      </c>
      <c r="H165" s="130" t="str">
        <f t="shared" si="33"/>
        <v>N/A</v>
      </c>
      <c r="I165" s="132">
        <v>5.7489999999999997</v>
      </c>
      <c r="J165" s="132">
        <v>8.65</v>
      </c>
      <c r="K165" s="133" t="s">
        <v>732</v>
      </c>
      <c r="L165" s="134" t="str">
        <f t="shared" ref="L165:L166" si="34">IF(J165="Div by 0", "N/A", IF(OR(J165="N/A",K165="N/A"),"N/A", IF(J165&gt;VALUE(MID(K165,1,2)), "No", IF(J165&lt;-1*VALUE(MID(K165,1,2)), "No", "Yes"))))</f>
        <v>Yes</v>
      </c>
      <c r="N165" s="64"/>
    </row>
    <row r="166" spans="1:16" x14ac:dyDescent="0.2">
      <c r="A166" s="57" t="s">
        <v>1218</v>
      </c>
      <c r="B166" s="131" t="s">
        <v>217</v>
      </c>
      <c r="C166" s="131">
        <v>3368.9119939000002</v>
      </c>
      <c r="D166" s="130" t="str">
        <f t="shared" si="31"/>
        <v>N/A</v>
      </c>
      <c r="E166" s="131">
        <v>3157.7174082000001</v>
      </c>
      <c r="F166" s="130" t="str">
        <f t="shared" si="32"/>
        <v>N/A</v>
      </c>
      <c r="G166" s="131">
        <v>3635.9603732999999</v>
      </c>
      <c r="H166" s="130" t="str">
        <f t="shared" si="33"/>
        <v>N/A</v>
      </c>
      <c r="I166" s="132">
        <v>-6.27</v>
      </c>
      <c r="J166" s="132">
        <v>15.15</v>
      </c>
      <c r="K166" s="133" t="s">
        <v>732</v>
      </c>
      <c r="L166" s="134" t="str">
        <f t="shared" si="34"/>
        <v>Yes</v>
      </c>
      <c r="O166" s="64"/>
      <c r="P166" s="64"/>
    </row>
    <row r="167" spans="1:16" s="18" customFormat="1" ht="12" customHeight="1" x14ac:dyDescent="0.2">
      <c r="A167" s="173" t="s">
        <v>1649</v>
      </c>
      <c r="B167" s="174"/>
      <c r="C167" s="174"/>
      <c r="D167" s="174"/>
      <c r="E167" s="174"/>
      <c r="F167" s="174"/>
      <c r="G167" s="174"/>
      <c r="H167" s="174"/>
      <c r="I167" s="174"/>
      <c r="J167" s="174"/>
      <c r="K167" s="174"/>
      <c r="L167" s="175"/>
    </row>
    <row r="168" spans="1:16" s="18" customFormat="1" ht="12.75" customHeight="1" x14ac:dyDescent="0.2">
      <c r="A168" s="167" t="s">
        <v>1647</v>
      </c>
      <c r="B168" s="168"/>
      <c r="C168" s="168"/>
      <c r="D168" s="168"/>
      <c r="E168" s="168"/>
      <c r="F168" s="168"/>
      <c r="G168" s="168"/>
      <c r="H168" s="168"/>
      <c r="I168" s="168"/>
      <c r="J168" s="168"/>
      <c r="K168" s="168"/>
      <c r="L168" s="169"/>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5.5" customHeight="1" x14ac:dyDescent="0.2">
      <c r="A2" s="176" t="s">
        <v>1609</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x14ac:dyDescent="0.2">
      <c r="A4" s="179" t="s">
        <v>650</v>
      </c>
      <c r="B4" s="180"/>
      <c r="C4" s="180"/>
      <c r="D4" s="180"/>
      <c r="E4" s="180"/>
      <c r="F4" s="180"/>
      <c r="G4" s="180"/>
      <c r="H4" s="180"/>
      <c r="I4" s="180"/>
      <c r="J4" s="180"/>
      <c r="K4" s="181"/>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0</v>
      </c>
      <c r="B6" s="152" t="s">
        <v>217</v>
      </c>
      <c r="C6" s="152">
        <v>827023</v>
      </c>
      <c r="D6" s="130" t="str">
        <f t="shared" ref="D6:D11" si="0">IF($B6="N/A","N/A",IF(C6&gt;10,"No",IF(C6&lt;-10,"No","Yes")))</f>
        <v>N/A</v>
      </c>
      <c r="E6" s="152">
        <v>928674</v>
      </c>
      <c r="F6" s="130" t="str">
        <f t="shared" ref="F6:F11" si="1">IF($B6="N/A","N/A",IF(E6&gt;10,"No",IF(E6&lt;-10,"No","Yes")))</f>
        <v>N/A</v>
      </c>
      <c r="G6" s="152">
        <v>1028374</v>
      </c>
      <c r="H6" s="130" t="str">
        <f t="shared" ref="H6:H11" si="2">IF($B6="N/A","N/A",IF(G6&gt;10,"No",IF(G6&lt;-10,"No","Yes")))</f>
        <v>N/A</v>
      </c>
      <c r="I6" s="132">
        <v>12.29</v>
      </c>
      <c r="J6" s="132">
        <v>10.74</v>
      </c>
      <c r="K6" s="152" t="s">
        <v>732</v>
      </c>
      <c r="L6" s="134" t="str">
        <f t="shared" ref="L6:L14" si="3">IF(J6="Div by 0", "N/A", IF(K6="N/A","N/A", IF(J6&gt;VALUE(MID(K6,1,2)), "No", IF(J6&lt;-1*VALUE(MID(K6,1,2)), "No", "Yes"))))</f>
        <v>Yes</v>
      </c>
    </row>
    <row r="7" spans="1:12" x14ac:dyDescent="0.2">
      <c r="A7" s="16" t="s">
        <v>100</v>
      </c>
      <c r="B7" s="135" t="s">
        <v>217</v>
      </c>
      <c r="C7" s="152">
        <v>40951</v>
      </c>
      <c r="D7" s="130" t="str">
        <f t="shared" si="0"/>
        <v>N/A</v>
      </c>
      <c r="E7" s="152">
        <v>41798</v>
      </c>
      <c r="F7" s="130" t="str">
        <f t="shared" si="1"/>
        <v>N/A</v>
      </c>
      <c r="G7" s="152">
        <v>54441</v>
      </c>
      <c r="H7" s="130" t="str">
        <f t="shared" si="2"/>
        <v>N/A</v>
      </c>
      <c r="I7" s="132">
        <v>2.0680000000000001</v>
      </c>
      <c r="J7" s="132">
        <v>30.25</v>
      </c>
      <c r="K7" s="135" t="s">
        <v>732</v>
      </c>
      <c r="L7" s="134" t="str">
        <f t="shared" si="3"/>
        <v>No</v>
      </c>
    </row>
    <row r="8" spans="1:12" x14ac:dyDescent="0.2">
      <c r="A8" s="16" t="s">
        <v>101</v>
      </c>
      <c r="B8" s="135" t="s">
        <v>217</v>
      </c>
      <c r="C8" s="152">
        <v>130501</v>
      </c>
      <c r="D8" s="130" t="str">
        <f t="shared" si="0"/>
        <v>N/A</v>
      </c>
      <c r="E8" s="152">
        <v>138706</v>
      </c>
      <c r="F8" s="130" t="str">
        <f t="shared" si="1"/>
        <v>N/A</v>
      </c>
      <c r="G8" s="152">
        <v>132102</v>
      </c>
      <c r="H8" s="130" t="str">
        <f t="shared" si="2"/>
        <v>N/A</v>
      </c>
      <c r="I8" s="132">
        <v>6.2869999999999999</v>
      </c>
      <c r="J8" s="132">
        <v>-4.76</v>
      </c>
      <c r="K8" s="135" t="s">
        <v>732</v>
      </c>
      <c r="L8" s="134" t="str">
        <f t="shared" si="3"/>
        <v>Yes</v>
      </c>
    </row>
    <row r="9" spans="1:12" x14ac:dyDescent="0.2">
      <c r="A9" s="16" t="s">
        <v>104</v>
      </c>
      <c r="B9" s="135" t="s">
        <v>217</v>
      </c>
      <c r="C9" s="152">
        <v>502324</v>
      </c>
      <c r="D9" s="130" t="str">
        <f t="shared" si="0"/>
        <v>N/A</v>
      </c>
      <c r="E9" s="152">
        <v>540134</v>
      </c>
      <c r="F9" s="130" t="str">
        <f t="shared" si="1"/>
        <v>N/A</v>
      </c>
      <c r="G9" s="152">
        <v>577519</v>
      </c>
      <c r="H9" s="130" t="str">
        <f t="shared" si="2"/>
        <v>N/A</v>
      </c>
      <c r="I9" s="132">
        <v>7.5270000000000001</v>
      </c>
      <c r="J9" s="132">
        <v>6.9210000000000003</v>
      </c>
      <c r="K9" s="135" t="s">
        <v>732</v>
      </c>
      <c r="L9" s="134" t="str">
        <f t="shared" si="3"/>
        <v>Yes</v>
      </c>
    </row>
    <row r="10" spans="1:12" x14ac:dyDescent="0.2">
      <c r="A10" s="16" t="s">
        <v>105</v>
      </c>
      <c r="B10" s="135" t="s">
        <v>217</v>
      </c>
      <c r="C10" s="152">
        <v>153247</v>
      </c>
      <c r="D10" s="130" t="str">
        <f t="shared" si="0"/>
        <v>N/A</v>
      </c>
      <c r="E10" s="152">
        <v>208036</v>
      </c>
      <c r="F10" s="130" t="str">
        <f t="shared" si="1"/>
        <v>N/A</v>
      </c>
      <c r="G10" s="152">
        <v>264312</v>
      </c>
      <c r="H10" s="130" t="str">
        <f t="shared" si="2"/>
        <v>N/A</v>
      </c>
      <c r="I10" s="132">
        <v>35.75</v>
      </c>
      <c r="J10" s="132">
        <v>27.05</v>
      </c>
      <c r="K10" s="135" t="s">
        <v>732</v>
      </c>
      <c r="L10" s="134" t="str">
        <f t="shared" si="3"/>
        <v>Yes</v>
      </c>
    </row>
    <row r="11" spans="1:12" x14ac:dyDescent="0.2">
      <c r="A11" s="16" t="s">
        <v>77</v>
      </c>
      <c r="B11" s="152" t="s">
        <v>217</v>
      </c>
      <c r="C11" s="152">
        <v>674902.26</v>
      </c>
      <c r="D11" s="138" t="str">
        <f t="shared" si="0"/>
        <v>N/A</v>
      </c>
      <c r="E11" s="152">
        <v>772417.59</v>
      </c>
      <c r="F11" s="130" t="str">
        <f t="shared" si="1"/>
        <v>N/A</v>
      </c>
      <c r="G11" s="152">
        <v>864949.82</v>
      </c>
      <c r="H11" s="130" t="str">
        <f t="shared" si="2"/>
        <v>N/A</v>
      </c>
      <c r="I11" s="132">
        <v>14.45</v>
      </c>
      <c r="J11" s="132">
        <v>11.98</v>
      </c>
      <c r="K11" s="152" t="s">
        <v>733</v>
      </c>
      <c r="L11" s="134" t="str">
        <f t="shared" si="3"/>
        <v>No</v>
      </c>
    </row>
    <row r="12" spans="1:12" x14ac:dyDescent="0.2">
      <c r="A12" s="16" t="s">
        <v>115</v>
      </c>
      <c r="B12" s="152" t="s">
        <v>217</v>
      </c>
      <c r="C12" s="152">
        <v>78642</v>
      </c>
      <c r="D12" s="152" t="s">
        <v>217</v>
      </c>
      <c r="E12" s="152">
        <v>81834</v>
      </c>
      <c r="F12" s="152" t="s">
        <v>217</v>
      </c>
      <c r="G12" s="152">
        <v>85254</v>
      </c>
      <c r="H12" s="152" t="s">
        <v>217</v>
      </c>
      <c r="I12" s="132">
        <v>4.0590000000000002</v>
      </c>
      <c r="J12" s="132">
        <v>4.1790000000000003</v>
      </c>
      <c r="K12" s="152" t="s">
        <v>733</v>
      </c>
      <c r="L12" s="134" t="str">
        <f t="shared" si="3"/>
        <v>Yes</v>
      </c>
    </row>
    <row r="13" spans="1:12" x14ac:dyDescent="0.2">
      <c r="A13" s="16" t="s">
        <v>449</v>
      </c>
      <c r="B13" s="152" t="s">
        <v>217</v>
      </c>
      <c r="C13" s="152">
        <v>35945</v>
      </c>
      <c r="D13" s="152" t="s">
        <v>217</v>
      </c>
      <c r="E13" s="152">
        <v>36552</v>
      </c>
      <c r="F13" s="152" t="s">
        <v>217</v>
      </c>
      <c r="G13" s="152">
        <v>46310</v>
      </c>
      <c r="H13" s="152" t="s">
        <v>217</v>
      </c>
      <c r="I13" s="132">
        <v>1.6890000000000001</v>
      </c>
      <c r="J13" s="132">
        <v>26.7</v>
      </c>
      <c r="K13" s="152" t="s">
        <v>733</v>
      </c>
      <c r="L13" s="134" t="str">
        <f t="shared" si="3"/>
        <v>No</v>
      </c>
    </row>
    <row r="14" spans="1:12" x14ac:dyDescent="0.2">
      <c r="A14" s="16" t="s">
        <v>450</v>
      </c>
      <c r="B14" s="152" t="s">
        <v>217</v>
      </c>
      <c r="C14" s="152">
        <v>40457</v>
      </c>
      <c r="D14" s="152" t="s">
        <v>217</v>
      </c>
      <c r="E14" s="152">
        <v>41546</v>
      </c>
      <c r="F14" s="152" t="s">
        <v>217</v>
      </c>
      <c r="G14" s="152">
        <v>33843</v>
      </c>
      <c r="H14" s="152" t="s">
        <v>217</v>
      </c>
      <c r="I14" s="132">
        <v>2.6920000000000002</v>
      </c>
      <c r="J14" s="132">
        <v>-18.5</v>
      </c>
      <c r="K14" s="152" t="s">
        <v>733</v>
      </c>
      <c r="L14" s="134" t="str">
        <f t="shared" si="3"/>
        <v>No</v>
      </c>
    </row>
    <row r="15" spans="1:12" x14ac:dyDescent="0.2">
      <c r="A15" s="4" t="s">
        <v>58</v>
      </c>
      <c r="B15" s="135" t="s">
        <v>217</v>
      </c>
      <c r="C15" s="131">
        <v>5656126293</v>
      </c>
      <c r="D15" s="130" t="str">
        <f t="shared" ref="D15:D20" si="4">IF($B15="N/A","N/A",IF(C15&gt;10,"No",IF(C15&lt;-10,"No","Yes")))</f>
        <v>N/A</v>
      </c>
      <c r="E15" s="131">
        <v>6141797471</v>
      </c>
      <c r="F15" s="130" t="str">
        <f t="shared" ref="F15:F20" si="5">IF($B15="N/A","N/A",IF(E15&gt;10,"No",IF(E15&lt;-10,"No","Yes")))</f>
        <v>N/A</v>
      </c>
      <c r="G15" s="131">
        <v>6817017565</v>
      </c>
      <c r="H15" s="130" t="str">
        <f t="shared" ref="H15:H20" si="6">IF($B15="N/A","N/A",IF(G15&gt;10,"No",IF(G15&lt;-10,"No","Yes")))</f>
        <v>N/A</v>
      </c>
      <c r="I15" s="132">
        <v>8.5869999999999997</v>
      </c>
      <c r="J15" s="132">
        <v>10.99</v>
      </c>
      <c r="K15" s="135" t="s">
        <v>732</v>
      </c>
      <c r="L15" s="134" t="str">
        <f t="shared" ref="L15:L20" si="7">IF(J15="Div by 0", "N/A", IF(K15="N/A","N/A", IF(J15&gt;VALUE(MID(K15,1,2)), "No", IF(J15&lt;-1*VALUE(MID(K15,1,2)), "No", "Yes"))))</f>
        <v>Yes</v>
      </c>
    </row>
    <row r="16" spans="1:12" x14ac:dyDescent="0.2">
      <c r="A16" s="4" t="s">
        <v>1121</v>
      </c>
      <c r="B16" s="135" t="s">
        <v>217</v>
      </c>
      <c r="C16" s="131">
        <v>6839.1402572999996</v>
      </c>
      <c r="D16" s="130" t="str">
        <f t="shared" si="4"/>
        <v>N/A</v>
      </c>
      <c r="E16" s="131">
        <v>6613.5128914999996</v>
      </c>
      <c r="F16" s="130" t="str">
        <f t="shared" si="5"/>
        <v>N/A</v>
      </c>
      <c r="G16" s="131">
        <v>6628.9283519000001</v>
      </c>
      <c r="H16" s="130" t="str">
        <f t="shared" si="6"/>
        <v>N/A</v>
      </c>
      <c r="I16" s="132">
        <v>-3.3</v>
      </c>
      <c r="J16" s="132">
        <v>0.2331</v>
      </c>
      <c r="K16" s="135" t="s">
        <v>732</v>
      </c>
      <c r="L16" s="134" t="str">
        <f t="shared" si="7"/>
        <v>Yes</v>
      </c>
    </row>
    <row r="17" spans="1:12" x14ac:dyDescent="0.2">
      <c r="A17" s="4" t="s">
        <v>1219</v>
      </c>
      <c r="B17" s="135" t="s">
        <v>217</v>
      </c>
      <c r="C17" s="131">
        <v>24539.725720999999</v>
      </c>
      <c r="D17" s="130" t="str">
        <f t="shared" si="4"/>
        <v>N/A</v>
      </c>
      <c r="E17" s="131">
        <v>24243.107732</v>
      </c>
      <c r="F17" s="130" t="str">
        <f t="shared" si="5"/>
        <v>N/A</v>
      </c>
      <c r="G17" s="131">
        <v>22550.051616000001</v>
      </c>
      <c r="H17" s="130" t="str">
        <f t="shared" si="6"/>
        <v>N/A</v>
      </c>
      <c r="I17" s="132">
        <v>-1.21</v>
      </c>
      <c r="J17" s="132">
        <v>-6.98</v>
      </c>
      <c r="K17" s="135" t="s">
        <v>732</v>
      </c>
      <c r="L17" s="134" t="str">
        <f t="shared" si="7"/>
        <v>Yes</v>
      </c>
    </row>
    <row r="18" spans="1:12" x14ac:dyDescent="0.2">
      <c r="A18" s="4" t="s">
        <v>1220</v>
      </c>
      <c r="B18" s="135" t="s">
        <v>217</v>
      </c>
      <c r="C18" s="131">
        <v>21692.655068</v>
      </c>
      <c r="D18" s="130" t="str">
        <f t="shared" si="4"/>
        <v>N/A</v>
      </c>
      <c r="E18" s="131">
        <v>21452.933211</v>
      </c>
      <c r="F18" s="130" t="str">
        <f t="shared" si="5"/>
        <v>N/A</v>
      </c>
      <c r="G18" s="131">
        <v>22467.529893999999</v>
      </c>
      <c r="H18" s="130" t="str">
        <f t="shared" si="6"/>
        <v>N/A</v>
      </c>
      <c r="I18" s="132">
        <v>-1.1100000000000001</v>
      </c>
      <c r="J18" s="132">
        <v>4.7290000000000001</v>
      </c>
      <c r="K18" s="135" t="s">
        <v>732</v>
      </c>
      <c r="L18" s="134" t="str">
        <f t="shared" si="7"/>
        <v>Yes</v>
      </c>
    </row>
    <row r="19" spans="1:12" x14ac:dyDescent="0.2">
      <c r="A19" s="4" t="s">
        <v>1221</v>
      </c>
      <c r="B19" s="135" t="s">
        <v>217</v>
      </c>
      <c r="C19" s="131">
        <v>2439.2114511999998</v>
      </c>
      <c r="D19" s="130" t="str">
        <f t="shared" si="4"/>
        <v>N/A</v>
      </c>
      <c r="E19" s="131">
        <v>2506.0100271000001</v>
      </c>
      <c r="F19" s="130" t="str">
        <f t="shared" si="5"/>
        <v>N/A</v>
      </c>
      <c r="G19" s="131">
        <v>2614.3763009999998</v>
      </c>
      <c r="H19" s="130" t="str">
        <f t="shared" si="6"/>
        <v>N/A</v>
      </c>
      <c r="I19" s="132">
        <v>2.7389999999999999</v>
      </c>
      <c r="J19" s="132">
        <v>4.3239999999999998</v>
      </c>
      <c r="K19" s="135" t="s">
        <v>732</v>
      </c>
      <c r="L19" s="134" t="str">
        <f t="shared" si="7"/>
        <v>Yes</v>
      </c>
    </row>
    <row r="20" spans="1:12" x14ac:dyDescent="0.2">
      <c r="A20" s="4" t="s">
        <v>1222</v>
      </c>
      <c r="B20" s="135" t="s">
        <v>217</v>
      </c>
      <c r="C20" s="131">
        <v>3882.7014754000002</v>
      </c>
      <c r="D20" s="130" t="str">
        <f t="shared" si="4"/>
        <v>N/A</v>
      </c>
      <c r="E20" s="131">
        <v>3841.8940953000001</v>
      </c>
      <c r="F20" s="130" t="str">
        <f t="shared" si="5"/>
        <v>N/A</v>
      </c>
      <c r="G20" s="131">
        <v>4205.3050334</v>
      </c>
      <c r="H20" s="130" t="str">
        <f t="shared" si="6"/>
        <v>N/A</v>
      </c>
      <c r="I20" s="132">
        <v>-1.05</v>
      </c>
      <c r="J20" s="132">
        <v>9.4589999999999996</v>
      </c>
      <c r="K20" s="135" t="s">
        <v>732</v>
      </c>
      <c r="L20" s="134" t="str">
        <f t="shared" si="7"/>
        <v>Yes</v>
      </c>
    </row>
    <row r="21" spans="1:12" x14ac:dyDescent="0.2">
      <c r="A21" s="2" t="s">
        <v>1125</v>
      </c>
      <c r="B21" s="135" t="s">
        <v>217</v>
      </c>
      <c r="C21" s="131">
        <v>6862.4347301999996</v>
      </c>
      <c r="D21" s="130" t="str">
        <f t="shared" ref="D21:D22" si="8">IF($B21="N/A","N/A",IF(C21&gt;10,"No",IF(C21&lt;-10,"No","Yes")))</f>
        <v>N/A</v>
      </c>
      <c r="E21" s="131">
        <v>6599.2632598</v>
      </c>
      <c r="F21" s="130" t="str">
        <f t="shared" ref="F21:F22" si="9">IF($B21="N/A","N/A",IF(E21&gt;10,"No",IF(E21&lt;-10,"No","Yes")))</f>
        <v>N/A</v>
      </c>
      <c r="G21" s="131">
        <v>6678.4774361</v>
      </c>
      <c r="H21" s="130" t="str">
        <f t="shared" ref="H21:H22" si="10">IF($B21="N/A","N/A",IF(G21&gt;10,"No",IF(G21&lt;-10,"No","Yes")))</f>
        <v>N/A</v>
      </c>
      <c r="I21" s="132">
        <v>-3.83</v>
      </c>
      <c r="J21" s="132">
        <v>1.2</v>
      </c>
      <c r="K21" s="135" t="s">
        <v>732</v>
      </c>
      <c r="L21" s="134" t="str">
        <f>IF(J21="Div by 0", "N/A", IF(OR(J21="N/A",K21="N/A"),"N/A", IF(J21&gt;VALUE(MID(K21,1,2)), "No", IF(J21&lt;-1*VALUE(MID(K21,1,2)), "No", "Yes"))))</f>
        <v>Yes</v>
      </c>
    </row>
    <row r="22" spans="1:12" x14ac:dyDescent="0.2">
      <c r="A22" s="2" t="s">
        <v>1126</v>
      </c>
      <c r="B22" s="135" t="s">
        <v>217</v>
      </c>
      <c r="C22" s="131">
        <v>6809.4528349000002</v>
      </c>
      <c r="D22" s="130" t="str">
        <f t="shared" si="8"/>
        <v>N/A</v>
      </c>
      <c r="E22" s="131">
        <v>6631.7908448999997</v>
      </c>
      <c r="F22" s="130" t="str">
        <f t="shared" si="9"/>
        <v>N/A</v>
      </c>
      <c r="G22" s="131">
        <v>6565.4375491000001</v>
      </c>
      <c r="H22" s="130" t="str">
        <f t="shared" si="10"/>
        <v>N/A</v>
      </c>
      <c r="I22" s="132">
        <v>-2.61</v>
      </c>
      <c r="J22" s="132">
        <v>-1</v>
      </c>
      <c r="K22" s="135" t="s">
        <v>732</v>
      </c>
      <c r="L22" s="134" t="str">
        <f>IF(J22="Div by 0", "N/A", IF(OR(J22="N/A",K22="N/A"),"N/A", IF(J22&gt;VALUE(MID(K22,1,2)), "No", IF(J22&lt;-1*VALUE(MID(K22,1,2)), "No", "Yes"))))</f>
        <v>Yes</v>
      </c>
    </row>
    <row r="23" spans="1:12" x14ac:dyDescent="0.2">
      <c r="A23" s="4" t="s">
        <v>1223</v>
      </c>
      <c r="B23" s="135" t="s">
        <v>217</v>
      </c>
      <c r="C23" s="131">
        <v>22349.894789000002</v>
      </c>
      <c r="D23" s="130" t="str">
        <f>IF($B23="N/A","N/A",IF(C23&gt;10,"No",IF(C23&lt;-10,"No","Yes")))</f>
        <v>N/A</v>
      </c>
      <c r="E23" s="131">
        <v>21810.999193</v>
      </c>
      <c r="F23" s="130" t="str">
        <f>IF($B23="N/A","N/A",IF(E23&gt;10,"No",IF(E23&lt;-10,"No","Yes")))</f>
        <v>N/A</v>
      </c>
      <c r="G23" s="131">
        <v>21191.798039000001</v>
      </c>
      <c r="H23" s="130" t="str">
        <f>IF($B23="N/A","N/A",IF(G23&gt;10,"No",IF(G23&lt;-10,"No","Yes")))</f>
        <v>N/A</v>
      </c>
      <c r="I23" s="132">
        <v>-2.41</v>
      </c>
      <c r="J23" s="132">
        <v>-2.84</v>
      </c>
      <c r="K23" s="135" t="s">
        <v>732</v>
      </c>
      <c r="L23" s="134" t="str">
        <f>IF(J23="Div by 0", "N/A", IF(K23="N/A","N/A", IF(J23&gt;VALUE(MID(K23,1,2)), "No", IF(J23&lt;-1*VALUE(MID(K23,1,2)), "No", "Yes"))))</f>
        <v>Yes</v>
      </c>
    </row>
    <row r="24" spans="1:12" x14ac:dyDescent="0.2">
      <c r="A24" s="4" t="s">
        <v>1224</v>
      </c>
      <c r="B24" s="135" t="s">
        <v>217</v>
      </c>
      <c r="C24" s="131">
        <v>25595.427208000001</v>
      </c>
      <c r="D24" s="130" t="str">
        <f>IF($B24="N/A","N/A",IF(C24&gt;10,"No",IF(C24&lt;-10,"No","Yes")))</f>
        <v>N/A</v>
      </c>
      <c r="E24" s="131">
        <v>25301.382605999999</v>
      </c>
      <c r="F24" s="130" t="str">
        <f>IF($B24="N/A","N/A",IF(E24&gt;10,"No",IF(E24&lt;-10,"No","Yes")))</f>
        <v>N/A</v>
      </c>
      <c r="G24" s="131">
        <v>23422.714769999999</v>
      </c>
      <c r="H24" s="130" t="str">
        <f>IF($B24="N/A","N/A",IF(G24&gt;10,"No",IF(G24&lt;-10,"No","Yes")))</f>
        <v>N/A</v>
      </c>
      <c r="I24" s="132">
        <v>-1.1499999999999999</v>
      </c>
      <c r="J24" s="132">
        <v>-7.43</v>
      </c>
      <c r="K24" s="135" t="s">
        <v>732</v>
      </c>
      <c r="L24" s="134" t="str">
        <f>IF(J24="Div by 0", "N/A", IF(K24="N/A","N/A", IF(J24&gt;VALUE(MID(K24,1,2)), "No", IF(J24&lt;-1*VALUE(MID(K24,1,2)), "No", "Yes"))))</f>
        <v>Yes</v>
      </c>
    </row>
    <row r="25" spans="1:12" x14ac:dyDescent="0.2">
      <c r="A25" s="4" t="s">
        <v>1225</v>
      </c>
      <c r="B25" s="135" t="s">
        <v>217</v>
      </c>
      <c r="C25" s="131">
        <v>20467.705663000001</v>
      </c>
      <c r="D25" s="130" t="str">
        <f>IF($B25="N/A","N/A",IF(C25&gt;10,"No",IF(C25&lt;-10,"No","Yes")))</f>
        <v>N/A</v>
      </c>
      <c r="E25" s="131">
        <v>20340.662519000001</v>
      </c>
      <c r="F25" s="130" t="str">
        <f>IF($B25="N/A","N/A",IF(E25&gt;10,"No",IF(E25&lt;-10,"No","Yes")))</f>
        <v>N/A</v>
      </c>
      <c r="G25" s="131">
        <v>20744.694825999999</v>
      </c>
      <c r="H25" s="130" t="str">
        <f>IF($B25="N/A","N/A",IF(G25&gt;10,"No",IF(G25&lt;-10,"No","Yes")))</f>
        <v>N/A</v>
      </c>
      <c r="I25" s="132">
        <v>-0.621</v>
      </c>
      <c r="J25" s="132">
        <v>1.986</v>
      </c>
      <c r="K25" s="135" t="s">
        <v>732</v>
      </c>
      <c r="L25" s="134" t="str">
        <f>IF(J25="Div by 0", "N/A", IF(K25="N/A","N/A", IF(J25&gt;VALUE(MID(K25,1,2)), "No", IF(J25&lt;-1*VALUE(MID(K25,1,2)), "No", "Yes"))))</f>
        <v>Yes</v>
      </c>
    </row>
    <row r="26" spans="1:12" x14ac:dyDescent="0.2">
      <c r="A26" s="4" t="s">
        <v>1226</v>
      </c>
      <c r="B26" s="135" t="s">
        <v>217</v>
      </c>
      <c r="C26" s="131">
        <v>21735.132065999998</v>
      </c>
      <c r="D26" s="130" t="str">
        <f t="shared" ref="D26:D27" si="11">IF($B26="N/A","N/A",IF(C26&gt;10,"No",IF(C26&lt;-10,"No","Yes")))</f>
        <v>N/A</v>
      </c>
      <c r="E26" s="131">
        <v>21306.772559000001</v>
      </c>
      <c r="F26" s="130" t="str">
        <f t="shared" ref="F26:F30" si="12">IF($B26="N/A","N/A",IF(E26&gt;10,"No",IF(E26&lt;-10,"No","Yes")))</f>
        <v>N/A</v>
      </c>
      <c r="G26" s="131">
        <v>20751.333698999999</v>
      </c>
      <c r="H26" s="130" t="str">
        <f t="shared" ref="H26:H27" si="13">IF($B26="N/A","N/A",IF(G26&gt;10,"No",IF(G26&lt;-10,"No","Yes")))</f>
        <v>N/A</v>
      </c>
      <c r="I26" s="132">
        <v>-1.97</v>
      </c>
      <c r="J26" s="132">
        <v>-2.61</v>
      </c>
      <c r="K26" s="135" t="s">
        <v>732</v>
      </c>
      <c r="L26" s="134" t="str">
        <f>IF(J26="Div by 0", "N/A", IF(OR(J26="N/A",K26="N/A"),"N/A", IF(J26&gt;VALUE(MID(K26,1,2)), "No", IF(J26&lt;-1*VALUE(MID(K26,1,2)), "No", "Yes"))))</f>
        <v>Yes</v>
      </c>
    </row>
    <row r="27" spans="1:12" x14ac:dyDescent="0.2">
      <c r="A27" s="4" t="s">
        <v>1227</v>
      </c>
      <c r="B27" s="135" t="s">
        <v>217</v>
      </c>
      <c r="C27" s="131">
        <v>23394.004219999999</v>
      </c>
      <c r="D27" s="130" t="str">
        <f t="shared" si="11"/>
        <v>N/A</v>
      </c>
      <c r="E27" s="131">
        <v>22649.309809999999</v>
      </c>
      <c r="F27" s="130" t="str">
        <f t="shared" si="12"/>
        <v>N/A</v>
      </c>
      <c r="G27" s="131">
        <v>21910.826901</v>
      </c>
      <c r="H27" s="130" t="str">
        <f t="shared" si="13"/>
        <v>N/A</v>
      </c>
      <c r="I27" s="132">
        <v>-3.18</v>
      </c>
      <c r="J27" s="132">
        <v>-3.26</v>
      </c>
      <c r="K27" s="135" t="s">
        <v>732</v>
      </c>
      <c r="L27" s="134" t="str">
        <f>IF(J27="Div by 0", "N/A", IF(OR(J27="N/A",K27="N/A"),"N/A", IF(J27&gt;VALUE(MID(K27,1,2)), "No", IF(J27&lt;-1*VALUE(MID(K27,1,2)), "No", "Yes"))))</f>
        <v>Yes</v>
      </c>
    </row>
    <row r="28" spans="1:12" x14ac:dyDescent="0.2">
      <c r="A28" s="57" t="s">
        <v>1228</v>
      </c>
      <c r="B28" s="131" t="s">
        <v>217</v>
      </c>
      <c r="C28" s="131">
        <v>1785.2172061000001</v>
      </c>
      <c r="D28" s="130" t="str">
        <f t="shared" ref="D28:D30" si="14">IF($B28="N/A","N/A",IF(C28&gt;10,"No",IF(C28&lt;-10,"No","Yes")))</f>
        <v>N/A</v>
      </c>
      <c r="E28" s="131">
        <v>1871.8261396</v>
      </c>
      <c r="F28" s="130" t="str">
        <f t="shared" si="12"/>
        <v>N/A</v>
      </c>
      <c r="G28" s="131">
        <v>2046.5018854</v>
      </c>
      <c r="H28" s="130" t="str">
        <f t="shared" ref="H28:H30" si="15">IF($B28="N/A","N/A",IF(G28&gt;10,"No",IF(G28&lt;-10,"No","Yes")))</f>
        <v>N/A</v>
      </c>
      <c r="I28" s="132">
        <v>4.851</v>
      </c>
      <c r="J28" s="132">
        <v>9.3320000000000007</v>
      </c>
      <c r="K28" s="133" t="s">
        <v>732</v>
      </c>
      <c r="L28" s="134" t="str">
        <f>IF(J28="Div by 0", "N/A", IF(OR(J28="N/A",K28="N/A"),"N/A", IF(J28&gt;VALUE(MID(K28,1,2)), "No", IF(J28&lt;-1*VALUE(MID(K28,1,2)), "No", "Yes"))))</f>
        <v>Yes</v>
      </c>
    </row>
    <row r="29" spans="1:12" x14ac:dyDescent="0.2">
      <c r="A29" s="57" t="s">
        <v>1229</v>
      </c>
      <c r="B29" s="131" t="s">
        <v>217</v>
      </c>
      <c r="C29" s="131">
        <v>1713.9900164999999</v>
      </c>
      <c r="D29" s="130" t="str">
        <f t="shared" si="14"/>
        <v>N/A</v>
      </c>
      <c r="E29" s="131">
        <v>1812.5196453000001</v>
      </c>
      <c r="F29" s="130" t="str">
        <f t="shared" si="12"/>
        <v>N/A</v>
      </c>
      <c r="G29" s="131">
        <v>1969.2975762999999</v>
      </c>
      <c r="H29" s="130" t="str">
        <f t="shared" si="15"/>
        <v>N/A</v>
      </c>
      <c r="I29" s="132">
        <v>5.7489999999999997</v>
      </c>
      <c r="J29" s="132">
        <v>8.65</v>
      </c>
      <c r="K29" s="133" t="s">
        <v>732</v>
      </c>
      <c r="L29" s="134" t="str">
        <f t="shared" ref="L29:L30" si="16">IF(J29="Div by 0", "N/A", IF(OR(J29="N/A",K29="N/A"),"N/A", IF(J29&gt;VALUE(MID(K29,1,2)), "No", IF(J29&lt;-1*VALUE(MID(K29,1,2)), "No", "Yes"))))</f>
        <v>Yes</v>
      </c>
    </row>
    <row r="30" spans="1:12" x14ac:dyDescent="0.2">
      <c r="A30" s="57" t="s">
        <v>1230</v>
      </c>
      <c r="B30" s="131" t="s">
        <v>217</v>
      </c>
      <c r="C30" s="131">
        <v>3368.9119939000002</v>
      </c>
      <c r="D30" s="130" t="str">
        <f t="shared" si="14"/>
        <v>N/A</v>
      </c>
      <c r="E30" s="131">
        <v>3157.7174082000001</v>
      </c>
      <c r="F30" s="130" t="str">
        <f t="shared" si="12"/>
        <v>N/A</v>
      </c>
      <c r="G30" s="131">
        <v>3635.9603732999999</v>
      </c>
      <c r="H30" s="130" t="str">
        <f t="shared" si="15"/>
        <v>N/A</v>
      </c>
      <c r="I30" s="132">
        <v>-6.27</v>
      </c>
      <c r="J30" s="132">
        <v>15.15</v>
      </c>
      <c r="K30" s="133" t="s">
        <v>732</v>
      </c>
      <c r="L30" s="134" t="str">
        <f t="shared" si="16"/>
        <v>Yes</v>
      </c>
    </row>
    <row r="31" spans="1:12" x14ac:dyDescent="0.2">
      <c r="A31" s="45" t="s">
        <v>2</v>
      </c>
      <c r="B31" s="136" t="s">
        <v>217</v>
      </c>
      <c r="C31" s="140">
        <v>83.826810136999995</v>
      </c>
      <c r="D31" s="138" t="str">
        <f t="shared" ref="D31:D69" si="17">IF($B31="N/A","N/A",IF(C31&gt;10,"No",IF(C31&lt;-10,"No","Yes")))</f>
        <v>N/A</v>
      </c>
      <c r="E31" s="140">
        <v>84.984074066999995</v>
      </c>
      <c r="F31" s="138" t="str">
        <f t="shared" ref="F31:F69" si="18">IF($B31="N/A","N/A",IF(E31&gt;10,"No",IF(E31&lt;-10,"No","Yes")))</f>
        <v>N/A</v>
      </c>
      <c r="G31" s="140">
        <v>86.810246078000006</v>
      </c>
      <c r="H31" s="138" t="str">
        <f t="shared" ref="H31:H69" si="19">IF($B31="N/A","N/A",IF(G31&gt;10,"No",IF(G31&lt;-10,"No","Yes")))</f>
        <v>N/A</v>
      </c>
      <c r="I31" s="132">
        <v>1.381</v>
      </c>
      <c r="J31" s="132">
        <v>2.149</v>
      </c>
      <c r="K31" s="133" t="s">
        <v>732</v>
      </c>
      <c r="L31" s="134" t="str">
        <f t="shared" ref="L31:L99" si="20">IF(J31="Div by 0", "N/A", IF(K31="N/A","N/A", IF(J31&gt;VALUE(MID(K31,1,2)), "No", IF(J31&lt;-1*VALUE(MID(K31,1,2)), "No", "Yes"))))</f>
        <v>Yes</v>
      </c>
    </row>
    <row r="32" spans="1:12" x14ac:dyDescent="0.2">
      <c r="A32" s="45" t="s">
        <v>22</v>
      </c>
      <c r="B32" s="136" t="s">
        <v>217</v>
      </c>
      <c r="C32" s="152">
        <v>693267</v>
      </c>
      <c r="D32" s="138" t="str">
        <f t="shared" si="17"/>
        <v>N/A</v>
      </c>
      <c r="E32" s="152">
        <v>789225</v>
      </c>
      <c r="F32" s="138" t="str">
        <f t="shared" si="18"/>
        <v>N/A</v>
      </c>
      <c r="G32" s="152">
        <v>892734</v>
      </c>
      <c r="H32" s="138" t="str">
        <f t="shared" si="19"/>
        <v>N/A</v>
      </c>
      <c r="I32" s="132">
        <v>13.84</v>
      </c>
      <c r="J32" s="132">
        <v>13.12</v>
      </c>
      <c r="K32" s="133" t="s">
        <v>732</v>
      </c>
      <c r="L32" s="134" t="str">
        <f t="shared" si="20"/>
        <v>Yes</v>
      </c>
    </row>
    <row r="33" spans="1:12" x14ac:dyDescent="0.2">
      <c r="A33" s="45" t="s">
        <v>451</v>
      </c>
      <c r="B33" s="135" t="s">
        <v>217</v>
      </c>
      <c r="C33" s="152">
        <v>615</v>
      </c>
      <c r="D33" s="152" t="str">
        <f t="shared" si="17"/>
        <v>N/A</v>
      </c>
      <c r="E33" s="152">
        <v>696</v>
      </c>
      <c r="F33" s="152" t="str">
        <f t="shared" si="18"/>
        <v>N/A</v>
      </c>
      <c r="G33" s="152">
        <v>1348</v>
      </c>
      <c r="H33" s="130" t="str">
        <f t="shared" si="19"/>
        <v>N/A</v>
      </c>
      <c r="I33" s="132">
        <v>13.17</v>
      </c>
      <c r="J33" s="132">
        <v>93.68</v>
      </c>
      <c r="K33" s="135" t="s">
        <v>732</v>
      </c>
      <c r="L33" s="134" t="str">
        <f t="shared" si="20"/>
        <v>No</v>
      </c>
    </row>
    <row r="34" spans="1:12" x14ac:dyDescent="0.2">
      <c r="A34" s="45" t="s">
        <v>1231</v>
      </c>
      <c r="B34" s="141" t="s">
        <v>217</v>
      </c>
      <c r="C34" s="152" t="s">
        <v>217</v>
      </c>
      <c r="D34" s="134" t="str">
        <f t="shared" ref="D34:D38" si="21">IF($B34="N/A","N/A",IF(C34&lt;0,"No","Yes"))</f>
        <v>N/A</v>
      </c>
      <c r="E34" s="152">
        <v>377</v>
      </c>
      <c r="F34" s="134" t="str">
        <f t="shared" ref="F34:F38" si="22">IF($B34="N/A","N/A",IF(E34&lt;0,"No","Yes"))</f>
        <v>N/A</v>
      </c>
      <c r="G34" s="152">
        <v>893</v>
      </c>
      <c r="H34" s="134" t="str">
        <f t="shared" ref="H34:H38" si="23">IF($B34="N/A","N/A",IF(G34&lt;0,"No","Yes"))</f>
        <v>N/A</v>
      </c>
      <c r="I34" s="132" t="s">
        <v>217</v>
      </c>
      <c r="J34" s="132">
        <v>136.9</v>
      </c>
      <c r="K34" s="152" t="s">
        <v>732</v>
      </c>
      <c r="L34" s="134" t="str">
        <f t="shared" si="20"/>
        <v>No</v>
      </c>
    </row>
    <row r="35" spans="1:12" x14ac:dyDescent="0.2">
      <c r="A35" s="45" t="s">
        <v>1232</v>
      </c>
      <c r="B35" s="141" t="s">
        <v>217</v>
      </c>
      <c r="C35" s="152" t="s">
        <v>217</v>
      </c>
      <c r="D35" s="134" t="str">
        <f t="shared" si="21"/>
        <v>N/A</v>
      </c>
      <c r="E35" s="152">
        <v>173</v>
      </c>
      <c r="F35" s="134" t="str">
        <f t="shared" si="22"/>
        <v>N/A</v>
      </c>
      <c r="G35" s="152">
        <v>243</v>
      </c>
      <c r="H35" s="134" t="str">
        <f t="shared" si="23"/>
        <v>N/A</v>
      </c>
      <c r="I35" s="132" t="s">
        <v>217</v>
      </c>
      <c r="J35" s="132">
        <v>40.46</v>
      </c>
      <c r="K35" s="152" t="s">
        <v>732</v>
      </c>
      <c r="L35" s="134" t="str">
        <f t="shared" si="20"/>
        <v>No</v>
      </c>
    </row>
    <row r="36" spans="1:12" x14ac:dyDescent="0.2">
      <c r="A36" s="45" t="s">
        <v>1233</v>
      </c>
      <c r="B36" s="141" t="s">
        <v>217</v>
      </c>
      <c r="C36" s="152" t="s">
        <v>217</v>
      </c>
      <c r="D36" s="134" t="str">
        <f t="shared" si="21"/>
        <v>N/A</v>
      </c>
      <c r="E36" s="152">
        <v>146</v>
      </c>
      <c r="F36" s="134" t="str">
        <f t="shared" si="22"/>
        <v>N/A</v>
      </c>
      <c r="G36" s="152">
        <v>210</v>
      </c>
      <c r="H36" s="134" t="str">
        <f t="shared" si="23"/>
        <v>N/A</v>
      </c>
      <c r="I36" s="132" t="s">
        <v>217</v>
      </c>
      <c r="J36" s="132">
        <v>43.84</v>
      </c>
      <c r="K36" s="152" t="s">
        <v>732</v>
      </c>
      <c r="L36" s="134" t="str">
        <f t="shared" si="20"/>
        <v>No</v>
      </c>
    </row>
    <row r="37" spans="1:12" x14ac:dyDescent="0.2">
      <c r="A37" s="45" t="s">
        <v>1234</v>
      </c>
      <c r="B37" s="141" t="s">
        <v>217</v>
      </c>
      <c r="C37" s="152" t="s">
        <v>217</v>
      </c>
      <c r="D37" s="134" t="str">
        <f t="shared" si="21"/>
        <v>N/A</v>
      </c>
      <c r="E37" s="152">
        <v>0</v>
      </c>
      <c r="F37" s="134" t="str">
        <f t="shared" si="22"/>
        <v>N/A</v>
      </c>
      <c r="G37" s="152">
        <v>11</v>
      </c>
      <c r="H37" s="134" t="str">
        <f t="shared" si="23"/>
        <v>N/A</v>
      </c>
      <c r="I37" s="132" t="s">
        <v>217</v>
      </c>
      <c r="J37" s="132" t="s">
        <v>1743</v>
      </c>
      <c r="K37" s="152" t="s">
        <v>732</v>
      </c>
      <c r="L37" s="134" t="str">
        <f t="shared" si="20"/>
        <v>N/A</v>
      </c>
    </row>
    <row r="38" spans="1:12" x14ac:dyDescent="0.2">
      <c r="A38" s="45" t="s">
        <v>1235</v>
      </c>
      <c r="B38" s="141" t="s">
        <v>217</v>
      </c>
      <c r="C38" s="152" t="s">
        <v>217</v>
      </c>
      <c r="D38" s="134" t="str">
        <f t="shared" si="21"/>
        <v>N/A</v>
      </c>
      <c r="E38" s="152">
        <v>0</v>
      </c>
      <c r="F38" s="134" t="str">
        <f t="shared" si="22"/>
        <v>N/A</v>
      </c>
      <c r="G38" s="152">
        <v>0</v>
      </c>
      <c r="H38" s="134" t="str">
        <f t="shared" si="23"/>
        <v>N/A</v>
      </c>
      <c r="I38" s="132" t="s">
        <v>217</v>
      </c>
      <c r="J38" s="132" t="s">
        <v>1743</v>
      </c>
      <c r="K38" s="152" t="s">
        <v>732</v>
      </c>
      <c r="L38" s="134" t="str">
        <f t="shared" si="20"/>
        <v>N/A</v>
      </c>
    </row>
    <row r="39" spans="1:12" x14ac:dyDescent="0.2">
      <c r="A39" s="45" t="s">
        <v>452</v>
      </c>
      <c r="B39" s="135" t="s">
        <v>217</v>
      </c>
      <c r="C39" s="152">
        <v>78433</v>
      </c>
      <c r="D39" s="152" t="str">
        <f t="shared" si="17"/>
        <v>N/A</v>
      </c>
      <c r="E39" s="152">
        <v>83243</v>
      </c>
      <c r="F39" s="152" t="str">
        <f t="shared" si="18"/>
        <v>N/A</v>
      </c>
      <c r="G39" s="152">
        <v>87021</v>
      </c>
      <c r="H39" s="130" t="str">
        <f t="shared" si="19"/>
        <v>N/A</v>
      </c>
      <c r="I39" s="132">
        <v>6.133</v>
      </c>
      <c r="J39" s="132">
        <v>4.5389999999999997</v>
      </c>
      <c r="K39" s="135" t="s">
        <v>732</v>
      </c>
      <c r="L39" s="134" t="str">
        <f t="shared" si="20"/>
        <v>Yes</v>
      </c>
    </row>
    <row r="40" spans="1:12" x14ac:dyDescent="0.2">
      <c r="A40" s="45" t="s">
        <v>1236</v>
      </c>
      <c r="B40" s="141" t="s">
        <v>217</v>
      </c>
      <c r="C40" s="152" t="s">
        <v>217</v>
      </c>
      <c r="D40" s="134" t="str">
        <f t="shared" ref="D40:D45" si="24">IF($B40="N/A","N/A",IF(C40&lt;0,"No","Yes"))</f>
        <v>N/A</v>
      </c>
      <c r="E40" s="152">
        <v>68679</v>
      </c>
      <c r="F40" s="134" t="str">
        <f t="shared" ref="F40:F45" si="25">IF($B40="N/A","N/A",IF(E40&lt;0,"No","Yes"))</f>
        <v>N/A</v>
      </c>
      <c r="G40" s="152">
        <v>71632</v>
      </c>
      <c r="H40" s="134" t="str">
        <f t="shared" ref="H40:H45" si="26">IF($B40="N/A","N/A",IF(G40&lt;0,"No","Yes"))</f>
        <v>N/A</v>
      </c>
      <c r="I40" s="132" t="s">
        <v>217</v>
      </c>
      <c r="J40" s="132">
        <v>4.3</v>
      </c>
      <c r="K40" s="152" t="s">
        <v>732</v>
      </c>
      <c r="L40" s="134" t="str">
        <f t="shared" si="20"/>
        <v>Yes</v>
      </c>
    </row>
    <row r="41" spans="1:12" x14ac:dyDescent="0.2">
      <c r="A41" s="45" t="s">
        <v>1237</v>
      </c>
      <c r="B41" s="141" t="s">
        <v>217</v>
      </c>
      <c r="C41" s="152" t="s">
        <v>217</v>
      </c>
      <c r="D41" s="134" t="str">
        <f t="shared" si="24"/>
        <v>N/A</v>
      </c>
      <c r="E41" s="152">
        <v>13112</v>
      </c>
      <c r="F41" s="134" t="str">
        <f t="shared" si="25"/>
        <v>N/A</v>
      </c>
      <c r="G41" s="152">
        <v>13833</v>
      </c>
      <c r="H41" s="134" t="str">
        <f t="shared" si="26"/>
        <v>N/A</v>
      </c>
      <c r="I41" s="132" t="s">
        <v>217</v>
      </c>
      <c r="J41" s="132">
        <v>5.4989999999999997</v>
      </c>
      <c r="K41" s="152" t="s">
        <v>732</v>
      </c>
      <c r="L41" s="134" t="str">
        <f t="shared" si="20"/>
        <v>Yes</v>
      </c>
    </row>
    <row r="42" spans="1:12" x14ac:dyDescent="0.2">
      <c r="A42" s="45" t="s">
        <v>1238</v>
      </c>
      <c r="B42" s="141" t="s">
        <v>217</v>
      </c>
      <c r="C42" s="152" t="s">
        <v>217</v>
      </c>
      <c r="D42" s="134" t="str">
        <f t="shared" si="24"/>
        <v>N/A</v>
      </c>
      <c r="E42" s="152">
        <v>482</v>
      </c>
      <c r="F42" s="134" t="str">
        <f t="shared" si="25"/>
        <v>N/A</v>
      </c>
      <c r="G42" s="152">
        <v>616</v>
      </c>
      <c r="H42" s="134" t="str">
        <f t="shared" si="26"/>
        <v>N/A</v>
      </c>
      <c r="I42" s="132" t="s">
        <v>217</v>
      </c>
      <c r="J42" s="132">
        <v>27.8</v>
      </c>
      <c r="K42" s="152" t="s">
        <v>732</v>
      </c>
      <c r="L42" s="134" t="str">
        <f t="shared" si="20"/>
        <v>Yes</v>
      </c>
    </row>
    <row r="43" spans="1:12" x14ac:dyDescent="0.2">
      <c r="A43" s="45" t="s">
        <v>1239</v>
      </c>
      <c r="B43" s="141" t="s">
        <v>217</v>
      </c>
      <c r="C43" s="152" t="s">
        <v>217</v>
      </c>
      <c r="D43" s="134" t="str">
        <f t="shared" si="24"/>
        <v>N/A</v>
      </c>
      <c r="E43" s="152">
        <v>11</v>
      </c>
      <c r="F43" s="134" t="str">
        <f t="shared" si="25"/>
        <v>N/A</v>
      </c>
      <c r="G43" s="152">
        <v>22</v>
      </c>
      <c r="H43" s="134" t="str">
        <f t="shared" si="26"/>
        <v>N/A</v>
      </c>
      <c r="I43" s="132" t="s">
        <v>217</v>
      </c>
      <c r="J43" s="132">
        <v>175</v>
      </c>
      <c r="K43" s="152" t="s">
        <v>732</v>
      </c>
      <c r="L43" s="134" t="str">
        <f t="shared" si="20"/>
        <v>No</v>
      </c>
    </row>
    <row r="44" spans="1:12" x14ac:dyDescent="0.2">
      <c r="A44" s="45" t="s">
        <v>1240</v>
      </c>
      <c r="B44" s="141" t="s">
        <v>217</v>
      </c>
      <c r="C44" s="152" t="s">
        <v>217</v>
      </c>
      <c r="D44" s="134" t="str">
        <f t="shared" si="24"/>
        <v>N/A</v>
      </c>
      <c r="E44" s="152">
        <v>962</v>
      </c>
      <c r="F44" s="134" t="str">
        <f t="shared" si="25"/>
        <v>N/A</v>
      </c>
      <c r="G44" s="152">
        <v>918</v>
      </c>
      <c r="H44" s="134" t="str">
        <f t="shared" si="26"/>
        <v>N/A</v>
      </c>
      <c r="I44" s="132" t="s">
        <v>217</v>
      </c>
      <c r="J44" s="132">
        <v>-4.57</v>
      </c>
      <c r="K44" s="152" t="s">
        <v>732</v>
      </c>
      <c r="L44" s="134" t="str">
        <f t="shared" si="20"/>
        <v>Yes</v>
      </c>
    </row>
    <row r="45" spans="1:12" x14ac:dyDescent="0.2">
      <c r="A45" s="45" t="s">
        <v>1241</v>
      </c>
      <c r="B45" s="141" t="s">
        <v>217</v>
      </c>
      <c r="C45" s="152" t="s">
        <v>217</v>
      </c>
      <c r="D45" s="134" t="str">
        <f t="shared" si="24"/>
        <v>N/A</v>
      </c>
      <c r="E45" s="152">
        <v>0</v>
      </c>
      <c r="F45" s="134" t="str">
        <f t="shared" si="25"/>
        <v>N/A</v>
      </c>
      <c r="G45" s="152">
        <v>0</v>
      </c>
      <c r="H45" s="134" t="str">
        <f t="shared" si="26"/>
        <v>N/A</v>
      </c>
      <c r="I45" s="132" t="s">
        <v>217</v>
      </c>
      <c r="J45" s="132" t="s">
        <v>1743</v>
      </c>
      <c r="K45" s="152" t="s">
        <v>732</v>
      </c>
      <c r="L45" s="134" t="str">
        <f t="shared" si="20"/>
        <v>N/A</v>
      </c>
    </row>
    <row r="46" spans="1:12" x14ac:dyDescent="0.2">
      <c r="A46" s="45" t="s">
        <v>453</v>
      </c>
      <c r="B46" s="135" t="s">
        <v>217</v>
      </c>
      <c r="C46" s="152">
        <v>484241</v>
      </c>
      <c r="D46" s="152" t="str">
        <f t="shared" si="17"/>
        <v>N/A</v>
      </c>
      <c r="E46" s="152">
        <v>519563</v>
      </c>
      <c r="F46" s="152" t="str">
        <f t="shared" si="18"/>
        <v>N/A</v>
      </c>
      <c r="G46" s="152">
        <v>562385</v>
      </c>
      <c r="H46" s="130" t="str">
        <f t="shared" si="19"/>
        <v>N/A</v>
      </c>
      <c r="I46" s="132">
        <v>7.2939999999999996</v>
      </c>
      <c r="J46" s="132">
        <v>8.2420000000000009</v>
      </c>
      <c r="K46" s="135" t="s">
        <v>732</v>
      </c>
      <c r="L46" s="134" t="str">
        <f t="shared" si="20"/>
        <v>Yes</v>
      </c>
    </row>
    <row r="47" spans="1:12" x14ac:dyDescent="0.2">
      <c r="A47" s="45" t="s">
        <v>1242</v>
      </c>
      <c r="B47" s="141" t="s">
        <v>217</v>
      </c>
      <c r="C47" s="152" t="s">
        <v>217</v>
      </c>
      <c r="D47" s="134" t="str">
        <f t="shared" ref="D47:D53" si="27">IF($B47="N/A","N/A",IF(C47&lt;0,"No","Yes"))</f>
        <v>N/A</v>
      </c>
      <c r="E47" s="152">
        <v>222769</v>
      </c>
      <c r="F47" s="134" t="str">
        <f t="shared" ref="F47:F53" si="28">IF($B47="N/A","N/A",IF(E47&lt;0,"No","Yes"))</f>
        <v>N/A</v>
      </c>
      <c r="G47" s="152">
        <v>278860</v>
      </c>
      <c r="H47" s="134" t="str">
        <f t="shared" ref="H47:H53" si="29">IF($B47="N/A","N/A",IF(G47&lt;0,"No","Yes"))</f>
        <v>N/A</v>
      </c>
      <c r="I47" s="132" t="s">
        <v>217</v>
      </c>
      <c r="J47" s="132">
        <v>25.18</v>
      </c>
      <c r="K47" s="152" t="s">
        <v>732</v>
      </c>
      <c r="L47" s="134" t="str">
        <f t="shared" si="20"/>
        <v>Yes</v>
      </c>
    </row>
    <row r="48" spans="1:12" x14ac:dyDescent="0.2">
      <c r="A48" s="45" t="s">
        <v>1243</v>
      </c>
      <c r="B48" s="141" t="s">
        <v>217</v>
      </c>
      <c r="C48" s="152" t="s">
        <v>217</v>
      </c>
      <c r="D48" s="134" t="str">
        <f t="shared" si="27"/>
        <v>N/A</v>
      </c>
      <c r="E48" s="152">
        <v>0</v>
      </c>
      <c r="F48" s="134" t="str">
        <f t="shared" si="28"/>
        <v>N/A</v>
      </c>
      <c r="G48" s="152">
        <v>0</v>
      </c>
      <c r="H48" s="134" t="str">
        <f t="shared" si="29"/>
        <v>N/A</v>
      </c>
      <c r="I48" s="132" t="s">
        <v>217</v>
      </c>
      <c r="J48" s="132" t="s">
        <v>1743</v>
      </c>
      <c r="K48" s="152" t="s">
        <v>732</v>
      </c>
      <c r="L48" s="134" t="str">
        <f t="shared" si="20"/>
        <v>N/A</v>
      </c>
    </row>
    <row r="49" spans="1:12" x14ac:dyDescent="0.2">
      <c r="A49" s="45" t="s">
        <v>1244</v>
      </c>
      <c r="B49" s="141" t="s">
        <v>217</v>
      </c>
      <c r="C49" s="152" t="s">
        <v>217</v>
      </c>
      <c r="D49" s="134" t="str">
        <f t="shared" si="27"/>
        <v>N/A</v>
      </c>
      <c r="E49" s="152">
        <v>862</v>
      </c>
      <c r="F49" s="134" t="str">
        <f t="shared" si="28"/>
        <v>N/A</v>
      </c>
      <c r="G49" s="152">
        <v>845</v>
      </c>
      <c r="H49" s="134" t="str">
        <f t="shared" si="29"/>
        <v>N/A</v>
      </c>
      <c r="I49" s="132" t="s">
        <v>217</v>
      </c>
      <c r="J49" s="132">
        <v>-1.97</v>
      </c>
      <c r="K49" s="152" t="s">
        <v>732</v>
      </c>
      <c r="L49" s="134" t="str">
        <f t="shared" si="20"/>
        <v>Yes</v>
      </c>
    </row>
    <row r="50" spans="1:12" x14ac:dyDescent="0.2">
      <c r="A50" s="45" t="s">
        <v>1245</v>
      </c>
      <c r="B50" s="141" t="s">
        <v>217</v>
      </c>
      <c r="C50" s="152" t="s">
        <v>217</v>
      </c>
      <c r="D50" s="134" t="str">
        <f t="shared" si="27"/>
        <v>N/A</v>
      </c>
      <c r="E50" s="152">
        <v>262588</v>
      </c>
      <c r="F50" s="134" t="str">
        <f t="shared" si="28"/>
        <v>N/A</v>
      </c>
      <c r="G50" s="152">
        <v>236058</v>
      </c>
      <c r="H50" s="134" t="str">
        <f t="shared" si="29"/>
        <v>N/A</v>
      </c>
      <c r="I50" s="132" t="s">
        <v>217</v>
      </c>
      <c r="J50" s="132">
        <v>-10.1</v>
      </c>
      <c r="K50" s="152" t="s">
        <v>732</v>
      </c>
      <c r="L50" s="134" t="str">
        <f t="shared" si="20"/>
        <v>Yes</v>
      </c>
    </row>
    <row r="51" spans="1:12" x14ac:dyDescent="0.2">
      <c r="A51" s="45" t="s">
        <v>1246</v>
      </c>
      <c r="B51" s="141" t="s">
        <v>217</v>
      </c>
      <c r="C51" s="152" t="s">
        <v>217</v>
      </c>
      <c r="D51" s="134" t="str">
        <f t="shared" si="27"/>
        <v>N/A</v>
      </c>
      <c r="E51" s="152">
        <v>15066</v>
      </c>
      <c r="F51" s="134" t="str">
        <f t="shared" si="28"/>
        <v>N/A</v>
      </c>
      <c r="G51" s="152">
        <v>28682</v>
      </c>
      <c r="H51" s="134" t="str">
        <f t="shared" si="29"/>
        <v>N/A</v>
      </c>
      <c r="I51" s="132" t="s">
        <v>217</v>
      </c>
      <c r="J51" s="132">
        <v>90.38</v>
      </c>
      <c r="K51" s="152" t="s">
        <v>732</v>
      </c>
      <c r="L51" s="134" t="str">
        <f t="shared" si="20"/>
        <v>No</v>
      </c>
    </row>
    <row r="52" spans="1:12" x14ac:dyDescent="0.2">
      <c r="A52" s="45" t="s">
        <v>1247</v>
      </c>
      <c r="B52" s="141" t="s">
        <v>217</v>
      </c>
      <c r="C52" s="152" t="s">
        <v>217</v>
      </c>
      <c r="D52" s="134" t="str">
        <f t="shared" si="27"/>
        <v>N/A</v>
      </c>
      <c r="E52" s="152">
        <v>16870</v>
      </c>
      <c r="F52" s="134" t="str">
        <f t="shared" si="28"/>
        <v>N/A</v>
      </c>
      <c r="G52" s="152">
        <v>16837</v>
      </c>
      <c r="H52" s="134" t="str">
        <f t="shared" si="29"/>
        <v>N/A</v>
      </c>
      <c r="I52" s="132" t="s">
        <v>217</v>
      </c>
      <c r="J52" s="132">
        <v>-0.19600000000000001</v>
      </c>
      <c r="K52" s="152" t="s">
        <v>732</v>
      </c>
      <c r="L52" s="134" t="str">
        <f t="shared" si="20"/>
        <v>Yes</v>
      </c>
    </row>
    <row r="53" spans="1:12" x14ac:dyDescent="0.2">
      <c r="A53" s="45" t="s">
        <v>1248</v>
      </c>
      <c r="B53" s="141" t="s">
        <v>217</v>
      </c>
      <c r="C53" s="152" t="s">
        <v>217</v>
      </c>
      <c r="D53" s="134" t="str">
        <f t="shared" si="27"/>
        <v>N/A</v>
      </c>
      <c r="E53" s="152">
        <v>1408</v>
      </c>
      <c r="F53" s="134" t="str">
        <f t="shared" si="28"/>
        <v>N/A</v>
      </c>
      <c r="G53" s="152">
        <v>1103</v>
      </c>
      <c r="H53" s="134" t="str">
        <f t="shared" si="29"/>
        <v>N/A</v>
      </c>
      <c r="I53" s="132" t="s">
        <v>217</v>
      </c>
      <c r="J53" s="132">
        <v>-21.7</v>
      </c>
      <c r="K53" s="152" t="s">
        <v>732</v>
      </c>
      <c r="L53" s="134" t="str">
        <f t="shared" si="20"/>
        <v>Yes</v>
      </c>
    </row>
    <row r="54" spans="1:12" x14ac:dyDescent="0.2">
      <c r="A54" s="45" t="s">
        <v>454</v>
      </c>
      <c r="B54" s="135" t="s">
        <v>217</v>
      </c>
      <c r="C54" s="152">
        <v>129978</v>
      </c>
      <c r="D54" s="152" t="str">
        <f t="shared" si="17"/>
        <v>N/A</v>
      </c>
      <c r="E54" s="152">
        <v>185723</v>
      </c>
      <c r="F54" s="152" t="str">
        <f t="shared" si="18"/>
        <v>N/A</v>
      </c>
      <c r="G54" s="152">
        <v>241980</v>
      </c>
      <c r="H54" s="130" t="str">
        <f t="shared" si="19"/>
        <v>N/A</v>
      </c>
      <c r="I54" s="132">
        <v>42.89</v>
      </c>
      <c r="J54" s="132">
        <v>30.29</v>
      </c>
      <c r="K54" s="135" t="s">
        <v>732</v>
      </c>
      <c r="L54" s="134" t="str">
        <f t="shared" si="20"/>
        <v>No</v>
      </c>
    </row>
    <row r="55" spans="1:12" x14ac:dyDescent="0.2">
      <c r="A55" s="45" t="s">
        <v>1249</v>
      </c>
      <c r="B55" s="141" t="s">
        <v>217</v>
      </c>
      <c r="C55" s="152" t="s">
        <v>217</v>
      </c>
      <c r="D55" s="134" t="str">
        <f t="shared" ref="D55:D60" si="30">IF($B55="N/A","N/A",IF(C55&lt;0,"No","Yes"))</f>
        <v>N/A</v>
      </c>
      <c r="E55" s="152">
        <v>113479</v>
      </c>
      <c r="F55" s="134" t="str">
        <f t="shared" ref="F55:F60" si="31">IF($B55="N/A","N/A",IF(E55&lt;0,"No","Yes"))</f>
        <v>N/A</v>
      </c>
      <c r="G55" s="152">
        <v>142203</v>
      </c>
      <c r="H55" s="134" t="str">
        <f t="shared" ref="H55:H60" si="32">IF($B55="N/A","N/A",IF(G55&lt;0,"No","Yes"))</f>
        <v>N/A</v>
      </c>
      <c r="I55" s="132" t="s">
        <v>217</v>
      </c>
      <c r="J55" s="132">
        <v>25.31</v>
      </c>
      <c r="K55" s="152" t="s">
        <v>732</v>
      </c>
      <c r="L55" s="134" t="str">
        <f t="shared" si="20"/>
        <v>Yes</v>
      </c>
    </row>
    <row r="56" spans="1:12" x14ac:dyDescent="0.2">
      <c r="A56" s="45" t="s">
        <v>1250</v>
      </c>
      <c r="B56" s="141" t="s">
        <v>217</v>
      </c>
      <c r="C56" s="152" t="s">
        <v>217</v>
      </c>
      <c r="D56" s="134" t="str">
        <f t="shared" si="30"/>
        <v>N/A</v>
      </c>
      <c r="E56" s="152">
        <v>0</v>
      </c>
      <c r="F56" s="134" t="str">
        <f t="shared" si="31"/>
        <v>N/A</v>
      </c>
      <c r="G56" s="152">
        <v>0</v>
      </c>
      <c r="H56" s="134" t="str">
        <f t="shared" si="32"/>
        <v>N/A</v>
      </c>
      <c r="I56" s="132" t="s">
        <v>217</v>
      </c>
      <c r="J56" s="132" t="s">
        <v>1743</v>
      </c>
      <c r="K56" s="152" t="s">
        <v>732</v>
      </c>
      <c r="L56" s="134" t="str">
        <f t="shared" si="20"/>
        <v>N/A</v>
      </c>
    </row>
    <row r="57" spans="1:12" x14ac:dyDescent="0.2">
      <c r="A57" s="45" t="s">
        <v>1251</v>
      </c>
      <c r="B57" s="141" t="s">
        <v>217</v>
      </c>
      <c r="C57" s="152" t="s">
        <v>217</v>
      </c>
      <c r="D57" s="134" t="str">
        <f t="shared" si="30"/>
        <v>N/A</v>
      </c>
      <c r="E57" s="152">
        <v>1332</v>
      </c>
      <c r="F57" s="134" t="str">
        <f t="shared" si="31"/>
        <v>N/A</v>
      </c>
      <c r="G57" s="152">
        <v>653</v>
      </c>
      <c r="H57" s="134" t="str">
        <f t="shared" si="32"/>
        <v>N/A</v>
      </c>
      <c r="I57" s="132" t="s">
        <v>217</v>
      </c>
      <c r="J57" s="132">
        <v>-51</v>
      </c>
      <c r="K57" s="152" t="s">
        <v>732</v>
      </c>
      <c r="L57" s="134" t="str">
        <f t="shared" si="20"/>
        <v>No</v>
      </c>
    </row>
    <row r="58" spans="1:12" x14ac:dyDescent="0.2">
      <c r="A58" s="45" t="s">
        <v>1252</v>
      </c>
      <c r="B58" s="141" t="s">
        <v>217</v>
      </c>
      <c r="C58" s="152" t="s">
        <v>217</v>
      </c>
      <c r="D58" s="134" t="str">
        <f t="shared" si="30"/>
        <v>N/A</v>
      </c>
      <c r="E58" s="152">
        <v>9219</v>
      </c>
      <c r="F58" s="134" t="str">
        <f t="shared" si="31"/>
        <v>N/A</v>
      </c>
      <c r="G58" s="152">
        <v>10395</v>
      </c>
      <c r="H58" s="134" t="str">
        <f t="shared" si="32"/>
        <v>N/A</v>
      </c>
      <c r="I58" s="132" t="s">
        <v>217</v>
      </c>
      <c r="J58" s="132">
        <v>12.76</v>
      </c>
      <c r="K58" s="152" t="s">
        <v>732</v>
      </c>
      <c r="L58" s="134" t="str">
        <f t="shared" si="20"/>
        <v>Yes</v>
      </c>
    </row>
    <row r="59" spans="1:12" x14ac:dyDescent="0.2">
      <c r="A59" s="45" t="s">
        <v>1253</v>
      </c>
      <c r="B59" s="141" t="s">
        <v>217</v>
      </c>
      <c r="C59" s="152" t="s">
        <v>217</v>
      </c>
      <c r="D59" s="134" t="str">
        <f t="shared" si="30"/>
        <v>N/A</v>
      </c>
      <c r="E59" s="152">
        <v>11285</v>
      </c>
      <c r="F59" s="134" t="str">
        <f t="shared" si="31"/>
        <v>N/A</v>
      </c>
      <c r="G59" s="152">
        <v>23010</v>
      </c>
      <c r="H59" s="134" t="str">
        <f t="shared" si="32"/>
        <v>N/A</v>
      </c>
      <c r="I59" s="132" t="s">
        <v>217</v>
      </c>
      <c r="J59" s="132">
        <v>103.9</v>
      </c>
      <c r="K59" s="152" t="s">
        <v>732</v>
      </c>
      <c r="L59" s="134" t="str">
        <f t="shared" si="20"/>
        <v>No</v>
      </c>
    </row>
    <row r="60" spans="1:12" x14ac:dyDescent="0.2">
      <c r="A60" s="45" t="s">
        <v>1254</v>
      </c>
      <c r="B60" s="141" t="s">
        <v>217</v>
      </c>
      <c r="C60" s="152" t="s">
        <v>217</v>
      </c>
      <c r="D60" s="134" t="str">
        <f t="shared" si="30"/>
        <v>N/A</v>
      </c>
      <c r="E60" s="152">
        <v>50408</v>
      </c>
      <c r="F60" s="134" t="str">
        <f t="shared" si="31"/>
        <v>N/A</v>
      </c>
      <c r="G60" s="152">
        <v>65719</v>
      </c>
      <c r="H60" s="134" t="str">
        <f t="shared" si="32"/>
        <v>N/A</v>
      </c>
      <c r="I60" s="132" t="s">
        <v>217</v>
      </c>
      <c r="J60" s="132">
        <v>30.37</v>
      </c>
      <c r="K60" s="152" t="s">
        <v>732</v>
      </c>
      <c r="L60" s="134" t="str">
        <f t="shared" si="20"/>
        <v>No</v>
      </c>
    </row>
    <row r="61" spans="1:12" x14ac:dyDescent="0.2">
      <c r="A61" s="3" t="s">
        <v>190</v>
      </c>
      <c r="B61" s="136" t="s">
        <v>217</v>
      </c>
      <c r="C61" s="152">
        <v>693100</v>
      </c>
      <c r="D61" s="152" t="str">
        <f t="shared" si="17"/>
        <v>N/A</v>
      </c>
      <c r="E61" s="152">
        <v>789048</v>
      </c>
      <c r="F61" s="152" t="str">
        <f t="shared" si="18"/>
        <v>N/A</v>
      </c>
      <c r="G61" s="152">
        <v>892551</v>
      </c>
      <c r="H61" s="130" t="str">
        <f t="shared" si="19"/>
        <v>N/A</v>
      </c>
      <c r="I61" s="132">
        <v>13.84</v>
      </c>
      <c r="J61" s="132">
        <v>13.12</v>
      </c>
      <c r="K61" s="133" t="s">
        <v>732</v>
      </c>
      <c r="L61" s="134" t="str">
        <f>IF(J61="Div by 0", "N/A", IF(OR(J61="N/A",K61="N/A"),"N/A", IF(J61&gt;VALUE(MID(K61,1,2)), "No", IF(J61&lt;-1*VALUE(MID(K61,1,2)), "No", "Yes"))))</f>
        <v>Yes</v>
      </c>
    </row>
    <row r="62" spans="1:12" x14ac:dyDescent="0.2">
      <c r="A62" s="3" t="s">
        <v>191</v>
      </c>
      <c r="B62" s="136" t="s">
        <v>217</v>
      </c>
      <c r="C62" s="152">
        <v>0</v>
      </c>
      <c r="D62" s="152" t="str">
        <f t="shared" si="17"/>
        <v>N/A</v>
      </c>
      <c r="E62" s="152">
        <v>0</v>
      </c>
      <c r="F62" s="152" t="str">
        <f t="shared" si="18"/>
        <v>N/A</v>
      </c>
      <c r="G62" s="152">
        <v>0</v>
      </c>
      <c r="H62" s="130" t="str">
        <f t="shared" si="19"/>
        <v>N/A</v>
      </c>
      <c r="I62" s="132" t="s">
        <v>1743</v>
      </c>
      <c r="J62" s="132" t="s">
        <v>1743</v>
      </c>
      <c r="K62" s="133" t="s">
        <v>732</v>
      </c>
      <c r="L62" s="134" t="str">
        <f t="shared" ref="L62:L69" si="33">IF(J62="Div by 0", "N/A", IF(OR(J62="N/A",K62="N/A"),"N/A", IF(J62&gt;VALUE(MID(K62,1,2)), "No", IF(J62&lt;-1*VALUE(MID(K62,1,2)), "No", "Yes"))))</f>
        <v>N/A</v>
      </c>
    </row>
    <row r="63" spans="1:12" x14ac:dyDescent="0.2">
      <c r="A63" s="3" t="s">
        <v>192</v>
      </c>
      <c r="B63" s="136" t="s">
        <v>217</v>
      </c>
      <c r="C63" s="152">
        <v>0</v>
      </c>
      <c r="D63" s="152" t="str">
        <f t="shared" si="17"/>
        <v>N/A</v>
      </c>
      <c r="E63" s="152">
        <v>0</v>
      </c>
      <c r="F63" s="152" t="str">
        <f t="shared" si="18"/>
        <v>N/A</v>
      </c>
      <c r="G63" s="152">
        <v>0</v>
      </c>
      <c r="H63" s="130" t="str">
        <f t="shared" si="19"/>
        <v>N/A</v>
      </c>
      <c r="I63" s="132" t="s">
        <v>1743</v>
      </c>
      <c r="J63" s="132" t="s">
        <v>1743</v>
      </c>
      <c r="K63" s="133" t="s">
        <v>732</v>
      </c>
      <c r="L63" s="134" t="str">
        <f t="shared" si="33"/>
        <v>N/A</v>
      </c>
    </row>
    <row r="64" spans="1:12" x14ac:dyDescent="0.2">
      <c r="A64" s="3" t="s">
        <v>193</v>
      </c>
      <c r="B64" s="136" t="s">
        <v>217</v>
      </c>
      <c r="C64" s="152">
        <v>0</v>
      </c>
      <c r="D64" s="152" t="str">
        <f t="shared" si="17"/>
        <v>N/A</v>
      </c>
      <c r="E64" s="152">
        <v>0</v>
      </c>
      <c r="F64" s="152" t="str">
        <f t="shared" si="18"/>
        <v>N/A</v>
      </c>
      <c r="G64" s="152">
        <v>0</v>
      </c>
      <c r="H64" s="130" t="str">
        <f t="shared" si="19"/>
        <v>N/A</v>
      </c>
      <c r="I64" s="132" t="s">
        <v>1743</v>
      </c>
      <c r="J64" s="132" t="s">
        <v>1743</v>
      </c>
      <c r="K64" s="133" t="s">
        <v>732</v>
      </c>
      <c r="L64" s="134" t="str">
        <f t="shared" si="33"/>
        <v>N/A</v>
      </c>
    </row>
    <row r="65" spans="1:12" x14ac:dyDescent="0.2">
      <c r="A65" s="3" t="s">
        <v>194</v>
      </c>
      <c r="B65" s="136" t="s">
        <v>217</v>
      </c>
      <c r="C65" s="152">
        <v>0</v>
      </c>
      <c r="D65" s="152" t="str">
        <f t="shared" si="17"/>
        <v>N/A</v>
      </c>
      <c r="E65" s="152">
        <v>0</v>
      </c>
      <c r="F65" s="152" t="str">
        <f t="shared" si="18"/>
        <v>N/A</v>
      </c>
      <c r="G65" s="152">
        <v>0</v>
      </c>
      <c r="H65" s="130" t="str">
        <f t="shared" si="19"/>
        <v>N/A</v>
      </c>
      <c r="I65" s="132" t="s">
        <v>1743</v>
      </c>
      <c r="J65" s="132" t="s">
        <v>1743</v>
      </c>
      <c r="K65" s="133" t="s">
        <v>732</v>
      </c>
      <c r="L65" s="134" t="str">
        <f t="shared" si="33"/>
        <v>N/A</v>
      </c>
    </row>
    <row r="66" spans="1:12" x14ac:dyDescent="0.2">
      <c r="A66" s="3" t="s">
        <v>195</v>
      </c>
      <c r="B66" s="136" t="s">
        <v>217</v>
      </c>
      <c r="C66" s="152">
        <v>169</v>
      </c>
      <c r="D66" s="152" t="str">
        <f t="shared" si="17"/>
        <v>N/A</v>
      </c>
      <c r="E66" s="152">
        <v>180</v>
      </c>
      <c r="F66" s="152" t="str">
        <f t="shared" si="18"/>
        <v>N/A</v>
      </c>
      <c r="G66" s="152">
        <v>185</v>
      </c>
      <c r="H66" s="130" t="str">
        <f t="shared" si="19"/>
        <v>N/A</v>
      </c>
      <c r="I66" s="132">
        <v>6.5090000000000003</v>
      </c>
      <c r="J66" s="132">
        <v>2.778</v>
      </c>
      <c r="K66" s="133" t="s">
        <v>732</v>
      </c>
      <c r="L66" s="134" t="str">
        <f t="shared" si="33"/>
        <v>Yes</v>
      </c>
    </row>
    <row r="67" spans="1:12" x14ac:dyDescent="0.2">
      <c r="A67" s="3" t="s">
        <v>196</v>
      </c>
      <c r="B67" s="136" t="s">
        <v>217</v>
      </c>
      <c r="C67" s="152">
        <v>0</v>
      </c>
      <c r="D67" s="152" t="str">
        <f t="shared" si="17"/>
        <v>N/A</v>
      </c>
      <c r="E67" s="152">
        <v>0</v>
      </c>
      <c r="F67" s="152" t="str">
        <f t="shared" si="18"/>
        <v>N/A</v>
      </c>
      <c r="G67" s="152">
        <v>0</v>
      </c>
      <c r="H67" s="130" t="str">
        <f t="shared" si="19"/>
        <v>N/A</v>
      </c>
      <c r="I67" s="132" t="s">
        <v>1743</v>
      </c>
      <c r="J67" s="132" t="s">
        <v>1743</v>
      </c>
      <c r="K67" s="133" t="s">
        <v>732</v>
      </c>
      <c r="L67" s="134" t="str">
        <f t="shared" si="33"/>
        <v>N/A</v>
      </c>
    </row>
    <row r="68" spans="1:12" x14ac:dyDescent="0.2">
      <c r="A68" s="2" t="s">
        <v>197</v>
      </c>
      <c r="B68" s="135" t="s">
        <v>217</v>
      </c>
      <c r="C68" s="152">
        <v>0</v>
      </c>
      <c r="D68" s="152" t="str">
        <f t="shared" si="17"/>
        <v>N/A</v>
      </c>
      <c r="E68" s="152">
        <v>0</v>
      </c>
      <c r="F68" s="152" t="str">
        <f t="shared" si="18"/>
        <v>N/A</v>
      </c>
      <c r="G68" s="152">
        <v>0</v>
      </c>
      <c r="H68" s="130" t="str">
        <f t="shared" si="19"/>
        <v>N/A</v>
      </c>
      <c r="I68" s="139" t="s">
        <v>1743</v>
      </c>
      <c r="J68" s="139" t="s">
        <v>1743</v>
      </c>
      <c r="K68" s="135" t="s">
        <v>732</v>
      </c>
      <c r="L68" s="134" t="str">
        <f t="shared" si="33"/>
        <v>N/A</v>
      </c>
    </row>
    <row r="69" spans="1:12" x14ac:dyDescent="0.2">
      <c r="A69" s="2" t="s">
        <v>198</v>
      </c>
      <c r="B69" s="135" t="s">
        <v>217</v>
      </c>
      <c r="C69" s="152">
        <v>0</v>
      </c>
      <c r="D69" s="152" t="str">
        <f t="shared" si="17"/>
        <v>N/A</v>
      </c>
      <c r="E69" s="152">
        <v>0</v>
      </c>
      <c r="F69" s="152" t="str">
        <f t="shared" si="18"/>
        <v>N/A</v>
      </c>
      <c r="G69" s="152">
        <v>0</v>
      </c>
      <c r="H69" s="130" t="str">
        <f t="shared" si="19"/>
        <v>N/A</v>
      </c>
      <c r="I69" s="139" t="s">
        <v>1743</v>
      </c>
      <c r="J69" s="139" t="s">
        <v>1743</v>
      </c>
      <c r="K69" s="135" t="s">
        <v>732</v>
      </c>
      <c r="L69" s="134" t="str">
        <f t="shared" si="33"/>
        <v>N/A</v>
      </c>
    </row>
    <row r="70" spans="1:12" x14ac:dyDescent="0.2">
      <c r="A70" s="45" t="s">
        <v>78</v>
      </c>
      <c r="B70" s="135" t="s">
        <v>298</v>
      </c>
      <c r="C70" s="140">
        <v>7.8990870018999999</v>
      </c>
      <c r="D70" s="138" t="str">
        <f>IF($B70="N/A","N/A",IF(C70&gt;=20,"No",IF(C70&lt;0,"No","Yes")))</f>
        <v>Yes</v>
      </c>
      <c r="E70" s="140">
        <v>7.9551286751000001</v>
      </c>
      <c r="F70" s="138" t="str">
        <f>IF($B70="N/A","N/A",IF(E70&gt;=20,"No",IF(E70&lt;0,"No","Yes")))</f>
        <v>Yes</v>
      </c>
      <c r="G70" s="140">
        <v>7.6453890726999996</v>
      </c>
      <c r="H70" s="138" t="str">
        <f>IF($B70="N/A","N/A",IF(G70&gt;=20,"No",IF(G70&lt;0,"No","Yes")))</f>
        <v>Yes</v>
      </c>
      <c r="I70" s="132">
        <v>0.70950000000000002</v>
      </c>
      <c r="J70" s="132">
        <v>-3.89</v>
      </c>
      <c r="K70" s="133" t="s">
        <v>732</v>
      </c>
      <c r="L70" s="134" t="str">
        <f t="shared" si="20"/>
        <v>Yes</v>
      </c>
    </row>
    <row r="71" spans="1:12" x14ac:dyDescent="0.2">
      <c r="A71" s="45" t="s">
        <v>79</v>
      </c>
      <c r="B71" s="136" t="s">
        <v>217</v>
      </c>
      <c r="C71" s="140">
        <v>0</v>
      </c>
      <c r="D71" s="138" t="str">
        <f>IF($B71="N/A","N/A",IF(C71&gt;10,"No",IF(C71&lt;-10,"No","Yes")))</f>
        <v>N/A</v>
      </c>
      <c r="E71" s="140">
        <v>0</v>
      </c>
      <c r="F71" s="138" t="str">
        <f>IF($B71="N/A","N/A",IF(E71&gt;10,"No",IF(E71&lt;-10,"No","Yes")))</f>
        <v>N/A</v>
      </c>
      <c r="G71" s="140">
        <v>0</v>
      </c>
      <c r="H71" s="138" t="str">
        <f>IF($B71="N/A","N/A",IF(G71&gt;10,"No",IF(G71&lt;-10,"No","Yes")))</f>
        <v>N/A</v>
      </c>
      <c r="I71" s="132" t="s">
        <v>1743</v>
      </c>
      <c r="J71" s="132" t="s">
        <v>1743</v>
      </c>
      <c r="K71" s="133" t="s">
        <v>732</v>
      </c>
      <c r="L71" s="134" t="str">
        <f t="shared" si="20"/>
        <v>N/A</v>
      </c>
    </row>
    <row r="72" spans="1:12" x14ac:dyDescent="0.2">
      <c r="A72" s="45" t="s">
        <v>80</v>
      </c>
      <c r="B72" s="136" t="s">
        <v>217</v>
      </c>
      <c r="C72" s="140">
        <v>0</v>
      </c>
      <c r="D72" s="138" t="str">
        <f>IF($B72="N/A","N/A",IF(C72&gt;10,"No",IF(C72&lt;-10,"No","Yes")))</f>
        <v>N/A</v>
      </c>
      <c r="E72" s="140">
        <v>0</v>
      </c>
      <c r="F72" s="138" t="str">
        <f>IF($B72="N/A","N/A",IF(E72&gt;10,"No",IF(E72&lt;-10,"No","Yes")))</f>
        <v>N/A</v>
      </c>
      <c r="G72" s="140">
        <v>0</v>
      </c>
      <c r="H72" s="138" t="str">
        <f>IF($B72="N/A","N/A",IF(G72&gt;10,"No",IF(G72&lt;-10,"No","Yes")))</f>
        <v>N/A</v>
      </c>
      <c r="I72" s="132" t="s">
        <v>1743</v>
      </c>
      <c r="J72" s="132" t="s">
        <v>1743</v>
      </c>
      <c r="K72" s="133" t="s">
        <v>732</v>
      </c>
      <c r="L72" s="134" t="str">
        <f t="shared" si="20"/>
        <v>N/A</v>
      </c>
    </row>
    <row r="73" spans="1:12" x14ac:dyDescent="0.2">
      <c r="A73" s="45" t="s">
        <v>81</v>
      </c>
      <c r="B73" s="136" t="s">
        <v>217</v>
      </c>
      <c r="C73" s="140">
        <v>32.69135558</v>
      </c>
      <c r="D73" s="138" t="str">
        <f>IF($B73="N/A","N/A",IF(C73&gt;10,"No",IF(C73&lt;-10,"No","Yes")))</f>
        <v>N/A</v>
      </c>
      <c r="E73" s="140">
        <v>32.307620032000003</v>
      </c>
      <c r="F73" s="138" t="str">
        <f>IF($B73="N/A","N/A",IF(E73&gt;10,"No",IF(E73&lt;-10,"No","Yes")))</f>
        <v>N/A</v>
      </c>
      <c r="G73" s="140">
        <v>31.414392060000001</v>
      </c>
      <c r="H73" s="138" t="str">
        <f>IF($B73="N/A","N/A",IF(G73&gt;10,"No",IF(G73&lt;-10,"No","Yes")))</f>
        <v>N/A</v>
      </c>
      <c r="I73" s="132">
        <v>-1.17</v>
      </c>
      <c r="J73" s="132">
        <v>-2.76</v>
      </c>
      <c r="K73" s="133" t="s">
        <v>732</v>
      </c>
      <c r="L73" s="134" t="str">
        <f t="shared" si="20"/>
        <v>Yes</v>
      </c>
    </row>
    <row r="74" spans="1:12" x14ac:dyDescent="0.2">
      <c r="A74" s="45" t="s">
        <v>121</v>
      </c>
      <c r="B74" s="136" t="s">
        <v>217</v>
      </c>
      <c r="C74" s="140">
        <v>0</v>
      </c>
      <c r="D74" s="138" t="str">
        <f>IF($B74="N/A","N/A",IF(C74&gt;10,"No",IF(C74&lt;-10,"No","Yes")))</f>
        <v>N/A</v>
      </c>
      <c r="E74" s="140">
        <v>0</v>
      </c>
      <c r="F74" s="138" t="str">
        <f>IF($B74="N/A","N/A",IF(E74&gt;10,"No",IF(E74&lt;-10,"No","Yes")))</f>
        <v>N/A</v>
      </c>
      <c r="G74" s="140">
        <v>0</v>
      </c>
      <c r="H74" s="138" t="str">
        <f>IF($B74="N/A","N/A",IF(G74&gt;10,"No",IF(G74&lt;-10,"No","Yes")))</f>
        <v>N/A</v>
      </c>
      <c r="I74" s="132" t="s">
        <v>1743</v>
      </c>
      <c r="J74" s="132" t="s">
        <v>1743</v>
      </c>
      <c r="K74" s="133" t="s">
        <v>732</v>
      </c>
      <c r="L74" s="134" t="str">
        <f t="shared" si="20"/>
        <v>N/A</v>
      </c>
    </row>
    <row r="75" spans="1:12" x14ac:dyDescent="0.2">
      <c r="A75" s="45" t="s">
        <v>82</v>
      </c>
      <c r="B75" s="136" t="s">
        <v>217</v>
      </c>
      <c r="C75" s="140">
        <v>0</v>
      </c>
      <c r="D75" s="138" t="str">
        <f>IF($B75="N/A","N/A",IF(C75&gt;10,"No",IF(C75&lt;-10,"No","Yes")))</f>
        <v>N/A</v>
      </c>
      <c r="E75" s="140">
        <v>0</v>
      </c>
      <c r="F75" s="138" t="str">
        <f>IF($B75="N/A","N/A",IF(E75&gt;10,"No",IF(E75&lt;-10,"No","Yes")))</f>
        <v>N/A</v>
      </c>
      <c r="G75" s="140">
        <v>0</v>
      </c>
      <c r="H75" s="138" t="str">
        <f>IF($B75="N/A","N/A",IF(G75&gt;10,"No",IF(G75&lt;-10,"No","Yes")))</f>
        <v>N/A</v>
      </c>
      <c r="I75" s="132" t="s">
        <v>1743</v>
      </c>
      <c r="J75" s="132" t="s">
        <v>1743</v>
      </c>
      <c r="K75" s="133" t="s">
        <v>732</v>
      </c>
      <c r="L75" s="134" t="str">
        <f t="shared" si="20"/>
        <v>N/A</v>
      </c>
    </row>
    <row r="76" spans="1:12" x14ac:dyDescent="0.2">
      <c r="A76" s="45" t="s">
        <v>199</v>
      </c>
      <c r="B76" s="136" t="s">
        <v>217</v>
      </c>
      <c r="C76" s="140">
        <v>98.359901058000005</v>
      </c>
      <c r="D76" s="138" t="str">
        <f t="shared" ref="D76:D98" si="34">IF($B76="N/A","N/A",IF(C76&gt;10,"No",IF(C76&lt;-10,"No","Yes")))</f>
        <v>N/A</v>
      </c>
      <c r="E76" s="140">
        <v>98.020092238000004</v>
      </c>
      <c r="F76" s="138" t="str">
        <f t="shared" ref="F76:F98" si="35">IF($B76="N/A","N/A",IF(E76&gt;10,"No",IF(E76&lt;-10,"No","Yes")))</f>
        <v>N/A</v>
      </c>
      <c r="G76" s="140">
        <v>98.384950984</v>
      </c>
      <c r="H76" s="138" t="str">
        <f t="shared" ref="H76:H98" si="36">IF($B76="N/A","N/A",IF(G76&gt;10,"No",IF(G76&lt;-10,"No","Yes")))</f>
        <v>N/A</v>
      </c>
      <c r="I76" s="132">
        <v>-0.34499999999999997</v>
      </c>
      <c r="J76" s="132">
        <v>0.37219999999999998</v>
      </c>
      <c r="K76" s="133" t="s">
        <v>732</v>
      </c>
      <c r="L76" s="134" t="str">
        <f>IF(J76="Div by 0", "N/A", IF(OR(J76="N/A",K76="N/A"),"N/A", IF(J76&gt;VALUE(MID(K76,1,2)), "No", IF(J76&lt;-1*VALUE(MID(K76,1,2)), "No", "Yes"))))</f>
        <v>Yes</v>
      </c>
    </row>
    <row r="77" spans="1:12" x14ac:dyDescent="0.2">
      <c r="A77" s="45" t="s">
        <v>200</v>
      </c>
      <c r="B77" s="136" t="s">
        <v>217</v>
      </c>
      <c r="C77" s="140">
        <v>0</v>
      </c>
      <c r="D77" s="138" t="str">
        <f t="shared" si="34"/>
        <v>N/A</v>
      </c>
      <c r="E77" s="140">
        <v>0</v>
      </c>
      <c r="F77" s="138" t="str">
        <f t="shared" si="35"/>
        <v>N/A</v>
      </c>
      <c r="G77" s="140">
        <v>0</v>
      </c>
      <c r="H77" s="138" t="str">
        <f t="shared" si="36"/>
        <v>N/A</v>
      </c>
      <c r="I77" s="132" t="s">
        <v>1743</v>
      </c>
      <c r="J77" s="132" t="s">
        <v>1743</v>
      </c>
      <c r="K77" s="133" t="s">
        <v>732</v>
      </c>
      <c r="L77" s="134" t="str">
        <f t="shared" ref="L77:L81" si="37">IF(J77="Div by 0", "N/A", IF(OR(J77="N/A",K77="N/A"),"N/A", IF(J77&gt;VALUE(MID(K77,1,2)), "No", IF(J77&lt;-1*VALUE(MID(K77,1,2)), "No", "Yes"))))</f>
        <v>N/A</v>
      </c>
    </row>
    <row r="78" spans="1:12" x14ac:dyDescent="0.2">
      <c r="A78" s="45" t="s">
        <v>201</v>
      </c>
      <c r="B78" s="136" t="s">
        <v>217</v>
      </c>
      <c r="C78" s="140">
        <v>0</v>
      </c>
      <c r="D78" s="138" t="str">
        <f t="shared" si="34"/>
        <v>N/A</v>
      </c>
      <c r="E78" s="140">
        <v>0</v>
      </c>
      <c r="F78" s="138" t="str">
        <f t="shared" si="35"/>
        <v>N/A</v>
      </c>
      <c r="G78" s="140">
        <v>0</v>
      </c>
      <c r="H78" s="138" t="str">
        <f t="shared" si="36"/>
        <v>N/A</v>
      </c>
      <c r="I78" s="132" t="s">
        <v>1743</v>
      </c>
      <c r="J78" s="132" t="s">
        <v>1743</v>
      </c>
      <c r="K78" s="133" t="s">
        <v>732</v>
      </c>
      <c r="L78" s="134" t="str">
        <f t="shared" si="37"/>
        <v>N/A</v>
      </c>
    </row>
    <row r="79" spans="1:12" x14ac:dyDescent="0.2">
      <c r="A79" s="45" t="s">
        <v>202</v>
      </c>
      <c r="B79" s="136" t="s">
        <v>217</v>
      </c>
      <c r="C79" s="140">
        <v>95.248281130999999</v>
      </c>
      <c r="D79" s="138" t="str">
        <f t="shared" si="34"/>
        <v>N/A</v>
      </c>
      <c r="E79" s="140">
        <v>95.318555262999993</v>
      </c>
      <c r="F79" s="138" t="str">
        <f t="shared" si="35"/>
        <v>N/A</v>
      </c>
      <c r="G79" s="140">
        <v>95.884332924999995</v>
      </c>
      <c r="H79" s="138" t="str">
        <f t="shared" si="36"/>
        <v>N/A</v>
      </c>
      <c r="I79" s="132">
        <v>7.3800000000000004E-2</v>
      </c>
      <c r="J79" s="132">
        <v>0.59360000000000002</v>
      </c>
      <c r="K79" s="133" t="s">
        <v>732</v>
      </c>
      <c r="L79" s="134" t="str">
        <f t="shared" si="37"/>
        <v>Yes</v>
      </c>
    </row>
    <row r="80" spans="1:12" x14ac:dyDescent="0.2">
      <c r="A80" s="45" t="s">
        <v>203</v>
      </c>
      <c r="B80" s="136" t="s">
        <v>217</v>
      </c>
      <c r="C80" s="140">
        <v>0</v>
      </c>
      <c r="D80" s="138" t="str">
        <f t="shared" si="34"/>
        <v>N/A</v>
      </c>
      <c r="E80" s="140">
        <v>0</v>
      </c>
      <c r="F80" s="138" t="str">
        <f t="shared" si="35"/>
        <v>N/A</v>
      </c>
      <c r="G80" s="140">
        <v>0</v>
      </c>
      <c r="H80" s="138" t="str">
        <f t="shared" si="36"/>
        <v>N/A</v>
      </c>
      <c r="I80" s="132" t="s">
        <v>1743</v>
      </c>
      <c r="J80" s="132" t="s">
        <v>1743</v>
      </c>
      <c r="K80" s="133" t="s">
        <v>732</v>
      </c>
      <c r="L80" s="134" t="str">
        <f t="shared" si="37"/>
        <v>N/A</v>
      </c>
    </row>
    <row r="81" spans="1:12" x14ac:dyDescent="0.2">
      <c r="A81" s="45" t="s">
        <v>204</v>
      </c>
      <c r="B81" s="135" t="s">
        <v>217</v>
      </c>
      <c r="C81" s="140">
        <v>0</v>
      </c>
      <c r="D81" s="138" t="str">
        <f t="shared" si="34"/>
        <v>N/A</v>
      </c>
      <c r="E81" s="140">
        <v>0</v>
      </c>
      <c r="F81" s="138" t="str">
        <f t="shared" si="35"/>
        <v>N/A</v>
      </c>
      <c r="G81" s="140">
        <v>0</v>
      </c>
      <c r="H81" s="138" t="str">
        <f t="shared" si="36"/>
        <v>N/A</v>
      </c>
      <c r="I81" s="132" t="s">
        <v>1743</v>
      </c>
      <c r="J81" s="132" t="s">
        <v>1743</v>
      </c>
      <c r="K81" s="135" t="s">
        <v>732</v>
      </c>
      <c r="L81" s="134" t="str">
        <f t="shared" si="37"/>
        <v>N/A</v>
      </c>
    </row>
    <row r="82" spans="1:12" x14ac:dyDescent="0.2">
      <c r="A82" s="45" t="s">
        <v>73</v>
      </c>
      <c r="B82" s="136" t="s">
        <v>217</v>
      </c>
      <c r="C82" s="149">
        <v>663449</v>
      </c>
      <c r="D82" s="138" t="str">
        <f t="shared" si="34"/>
        <v>N/A</v>
      </c>
      <c r="E82" s="149">
        <v>768780</v>
      </c>
      <c r="F82" s="138" t="str">
        <f t="shared" si="35"/>
        <v>N/A</v>
      </c>
      <c r="G82" s="149">
        <v>863946</v>
      </c>
      <c r="H82" s="138" t="str">
        <f t="shared" si="36"/>
        <v>N/A</v>
      </c>
      <c r="I82" s="132">
        <v>15.88</v>
      </c>
      <c r="J82" s="132">
        <v>12.38</v>
      </c>
      <c r="K82" s="133" t="s">
        <v>732</v>
      </c>
      <c r="L82" s="134" t="str">
        <f t="shared" si="20"/>
        <v>Yes</v>
      </c>
    </row>
    <row r="83" spans="1:12" x14ac:dyDescent="0.2">
      <c r="A83" s="45" t="s">
        <v>1255</v>
      </c>
      <c r="B83" s="136" t="s">
        <v>217</v>
      </c>
      <c r="C83" s="150">
        <v>80.026799346999994</v>
      </c>
      <c r="D83" s="138" t="str">
        <f t="shared" si="34"/>
        <v>N/A</v>
      </c>
      <c r="E83" s="150">
        <v>80.760685761999994</v>
      </c>
      <c r="F83" s="138" t="str">
        <f t="shared" si="35"/>
        <v>N/A</v>
      </c>
      <c r="G83" s="150">
        <v>83.165383022</v>
      </c>
      <c r="H83" s="138" t="str">
        <f t="shared" si="36"/>
        <v>N/A</v>
      </c>
      <c r="I83" s="132">
        <v>0.91710000000000003</v>
      </c>
      <c r="J83" s="132">
        <v>2.9780000000000002</v>
      </c>
      <c r="K83" s="133" t="s">
        <v>732</v>
      </c>
      <c r="L83" s="134" t="str">
        <f t="shared" si="20"/>
        <v>Yes</v>
      </c>
    </row>
    <row r="84" spans="1:12" x14ac:dyDescent="0.2">
      <c r="A84" s="45" t="s">
        <v>1256</v>
      </c>
      <c r="B84" s="136" t="s">
        <v>217</v>
      </c>
      <c r="C84" s="150">
        <v>0</v>
      </c>
      <c r="D84" s="138" t="str">
        <f t="shared" si="34"/>
        <v>N/A</v>
      </c>
      <c r="E84" s="150">
        <v>0</v>
      </c>
      <c r="F84" s="138" t="str">
        <f t="shared" si="35"/>
        <v>N/A</v>
      </c>
      <c r="G84" s="150">
        <v>0</v>
      </c>
      <c r="H84" s="138" t="str">
        <f t="shared" si="36"/>
        <v>N/A</v>
      </c>
      <c r="I84" s="132" t="s">
        <v>1743</v>
      </c>
      <c r="J84" s="132" t="s">
        <v>1743</v>
      </c>
      <c r="K84" s="133" t="s">
        <v>732</v>
      </c>
      <c r="L84" s="134" t="str">
        <f t="shared" si="20"/>
        <v>N/A</v>
      </c>
    </row>
    <row r="85" spans="1:12" x14ac:dyDescent="0.2">
      <c r="A85" s="45" t="s">
        <v>1257</v>
      </c>
      <c r="B85" s="136" t="s">
        <v>217</v>
      </c>
      <c r="C85" s="150">
        <v>0</v>
      </c>
      <c r="D85" s="138" t="str">
        <f t="shared" si="34"/>
        <v>N/A</v>
      </c>
      <c r="E85" s="150">
        <v>0</v>
      </c>
      <c r="F85" s="138" t="str">
        <f t="shared" si="35"/>
        <v>N/A</v>
      </c>
      <c r="G85" s="150">
        <v>0</v>
      </c>
      <c r="H85" s="138" t="str">
        <f t="shared" si="36"/>
        <v>N/A</v>
      </c>
      <c r="I85" s="132" t="s">
        <v>1743</v>
      </c>
      <c r="J85" s="132" t="s">
        <v>1743</v>
      </c>
      <c r="K85" s="133" t="s">
        <v>732</v>
      </c>
      <c r="L85" s="134" t="str">
        <f t="shared" si="20"/>
        <v>N/A</v>
      </c>
    </row>
    <row r="86" spans="1:12" x14ac:dyDescent="0.2">
      <c r="A86" s="45" t="s">
        <v>1258</v>
      </c>
      <c r="B86" s="136" t="s">
        <v>217</v>
      </c>
      <c r="C86" s="150">
        <v>0</v>
      </c>
      <c r="D86" s="138" t="str">
        <f t="shared" si="34"/>
        <v>N/A</v>
      </c>
      <c r="E86" s="150">
        <v>0</v>
      </c>
      <c r="F86" s="138" t="str">
        <f t="shared" si="35"/>
        <v>N/A</v>
      </c>
      <c r="G86" s="150">
        <v>0</v>
      </c>
      <c r="H86" s="138" t="str">
        <f t="shared" si="36"/>
        <v>N/A</v>
      </c>
      <c r="I86" s="132" t="s">
        <v>1743</v>
      </c>
      <c r="J86" s="132" t="s">
        <v>1743</v>
      </c>
      <c r="K86" s="133" t="s">
        <v>732</v>
      </c>
      <c r="L86" s="134" t="str">
        <f t="shared" si="20"/>
        <v>N/A</v>
      </c>
    </row>
    <row r="87" spans="1:12" x14ac:dyDescent="0.2">
      <c r="A87" s="45" t="s">
        <v>1259</v>
      </c>
      <c r="B87" s="136" t="s">
        <v>217</v>
      </c>
      <c r="C87" s="150">
        <v>2.03482106E-2</v>
      </c>
      <c r="D87" s="138" t="str">
        <f t="shared" si="34"/>
        <v>N/A</v>
      </c>
      <c r="E87" s="150">
        <v>1.7300137899999998E-2</v>
      </c>
      <c r="F87" s="138" t="str">
        <f t="shared" si="35"/>
        <v>N/A</v>
      </c>
      <c r="G87" s="150">
        <v>1.6667708400000002E-2</v>
      </c>
      <c r="H87" s="138" t="str">
        <f t="shared" si="36"/>
        <v>N/A</v>
      </c>
      <c r="I87" s="132">
        <v>-15</v>
      </c>
      <c r="J87" s="132">
        <v>-3.66</v>
      </c>
      <c r="K87" s="133" t="s">
        <v>732</v>
      </c>
      <c r="L87" s="134" t="str">
        <f t="shared" si="20"/>
        <v>Yes</v>
      </c>
    </row>
    <row r="88" spans="1:12" x14ac:dyDescent="0.2">
      <c r="A88" s="45" t="s">
        <v>1260</v>
      </c>
      <c r="B88" s="136" t="s">
        <v>217</v>
      </c>
      <c r="C88" s="150">
        <v>0</v>
      </c>
      <c r="D88" s="138" t="str">
        <f t="shared" si="34"/>
        <v>N/A</v>
      </c>
      <c r="E88" s="150">
        <v>0</v>
      </c>
      <c r="F88" s="138" t="str">
        <f t="shared" si="35"/>
        <v>N/A</v>
      </c>
      <c r="G88" s="150">
        <v>0</v>
      </c>
      <c r="H88" s="138" t="str">
        <f t="shared" si="36"/>
        <v>N/A</v>
      </c>
      <c r="I88" s="132" t="s">
        <v>1743</v>
      </c>
      <c r="J88" s="132" t="s">
        <v>1743</v>
      </c>
      <c r="K88" s="133" t="s">
        <v>732</v>
      </c>
      <c r="L88" s="134" t="str">
        <f t="shared" si="20"/>
        <v>N/A</v>
      </c>
    </row>
    <row r="89" spans="1:12" x14ac:dyDescent="0.2">
      <c r="A89" s="45" t="s">
        <v>1261</v>
      </c>
      <c r="B89" s="136" t="s">
        <v>217</v>
      </c>
      <c r="C89" s="150">
        <v>0</v>
      </c>
      <c r="D89" s="138" t="str">
        <f t="shared" si="34"/>
        <v>N/A</v>
      </c>
      <c r="E89" s="150">
        <v>0</v>
      </c>
      <c r="F89" s="138" t="str">
        <f t="shared" si="35"/>
        <v>N/A</v>
      </c>
      <c r="G89" s="150">
        <v>0</v>
      </c>
      <c r="H89" s="138" t="str">
        <f t="shared" si="36"/>
        <v>N/A</v>
      </c>
      <c r="I89" s="132" t="s">
        <v>1743</v>
      </c>
      <c r="J89" s="132" t="s">
        <v>1743</v>
      </c>
      <c r="K89" s="133" t="s">
        <v>732</v>
      </c>
      <c r="L89" s="134" t="str">
        <f t="shared" si="20"/>
        <v>N/A</v>
      </c>
    </row>
    <row r="90" spans="1:12" x14ac:dyDescent="0.2">
      <c r="A90" s="45" t="s">
        <v>1262</v>
      </c>
      <c r="B90" s="136" t="s">
        <v>217</v>
      </c>
      <c r="C90" s="150">
        <v>0</v>
      </c>
      <c r="D90" s="138" t="str">
        <f t="shared" si="34"/>
        <v>N/A</v>
      </c>
      <c r="E90" s="150">
        <v>0</v>
      </c>
      <c r="F90" s="138" t="str">
        <f t="shared" si="35"/>
        <v>N/A</v>
      </c>
      <c r="G90" s="150">
        <v>0</v>
      </c>
      <c r="H90" s="138" t="str">
        <f t="shared" si="36"/>
        <v>N/A</v>
      </c>
      <c r="I90" s="132" t="s">
        <v>1743</v>
      </c>
      <c r="J90" s="132" t="s">
        <v>1743</v>
      </c>
      <c r="K90" s="133" t="s">
        <v>732</v>
      </c>
      <c r="L90" s="134" t="str">
        <f t="shared" si="20"/>
        <v>N/A</v>
      </c>
    </row>
    <row r="91" spans="1:12" x14ac:dyDescent="0.2">
      <c r="A91" s="45" t="s">
        <v>1263</v>
      </c>
      <c r="B91" s="136" t="s">
        <v>217</v>
      </c>
      <c r="C91" s="150">
        <v>0</v>
      </c>
      <c r="D91" s="138" t="str">
        <f t="shared" si="34"/>
        <v>N/A</v>
      </c>
      <c r="E91" s="150">
        <v>0</v>
      </c>
      <c r="F91" s="138" t="str">
        <f t="shared" si="35"/>
        <v>N/A</v>
      </c>
      <c r="G91" s="150">
        <v>0</v>
      </c>
      <c r="H91" s="138" t="str">
        <f t="shared" si="36"/>
        <v>N/A</v>
      </c>
      <c r="I91" s="132" t="s">
        <v>1743</v>
      </c>
      <c r="J91" s="132" t="s">
        <v>1743</v>
      </c>
      <c r="K91" s="133" t="s">
        <v>732</v>
      </c>
      <c r="L91" s="134" t="str">
        <f t="shared" si="20"/>
        <v>N/A</v>
      </c>
    </row>
    <row r="92" spans="1:12" x14ac:dyDescent="0.2">
      <c r="A92" s="45" t="s">
        <v>1264</v>
      </c>
      <c r="B92" s="136" t="s">
        <v>217</v>
      </c>
      <c r="C92" s="150">
        <v>0</v>
      </c>
      <c r="D92" s="138" t="str">
        <f t="shared" si="34"/>
        <v>N/A</v>
      </c>
      <c r="E92" s="150">
        <v>0</v>
      </c>
      <c r="F92" s="138" t="str">
        <f t="shared" si="35"/>
        <v>N/A</v>
      </c>
      <c r="G92" s="150">
        <v>0</v>
      </c>
      <c r="H92" s="138" t="str">
        <f t="shared" si="36"/>
        <v>N/A</v>
      </c>
      <c r="I92" s="132" t="s">
        <v>1743</v>
      </c>
      <c r="J92" s="132" t="s">
        <v>1743</v>
      </c>
      <c r="K92" s="133" t="s">
        <v>732</v>
      </c>
      <c r="L92" s="134" t="str">
        <f t="shared" si="20"/>
        <v>N/A</v>
      </c>
    </row>
    <row r="93" spans="1:12" x14ac:dyDescent="0.2">
      <c r="A93" s="45" t="s">
        <v>1265</v>
      </c>
      <c r="B93" s="136" t="s">
        <v>217</v>
      </c>
      <c r="C93" s="150">
        <v>0</v>
      </c>
      <c r="D93" s="138" t="str">
        <f t="shared" si="34"/>
        <v>N/A</v>
      </c>
      <c r="E93" s="150">
        <v>0</v>
      </c>
      <c r="F93" s="138" t="str">
        <f t="shared" si="35"/>
        <v>N/A</v>
      </c>
      <c r="G93" s="150">
        <v>0</v>
      </c>
      <c r="H93" s="138" t="str">
        <f t="shared" si="36"/>
        <v>N/A</v>
      </c>
      <c r="I93" s="132" t="s">
        <v>1743</v>
      </c>
      <c r="J93" s="132" t="s">
        <v>1743</v>
      </c>
      <c r="K93" s="133" t="s">
        <v>732</v>
      </c>
      <c r="L93" s="134" t="str">
        <f t="shared" si="20"/>
        <v>N/A</v>
      </c>
    </row>
    <row r="94" spans="1:12" x14ac:dyDescent="0.2">
      <c r="A94" s="45" t="s">
        <v>1266</v>
      </c>
      <c r="B94" s="136" t="s">
        <v>217</v>
      </c>
      <c r="C94" s="150">
        <v>0</v>
      </c>
      <c r="D94" s="138" t="str">
        <f t="shared" si="34"/>
        <v>N/A</v>
      </c>
      <c r="E94" s="150">
        <v>0</v>
      </c>
      <c r="F94" s="138" t="str">
        <f t="shared" si="35"/>
        <v>N/A</v>
      </c>
      <c r="G94" s="150">
        <v>0</v>
      </c>
      <c r="H94" s="138" t="str">
        <f t="shared" si="36"/>
        <v>N/A</v>
      </c>
      <c r="I94" s="132" t="s">
        <v>1743</v>
      </c>
      <c r="J94" s="132" t="s">
        <v>1743</v>
      </c>
      <c r="K94" s="133" t="s">
        <v>732</v>
      </c>
      <c r="L94" s="134" t="str">
        <f t="shared" si="20"/>
        <v>N/A</v>
      </c>
    </row>
    <row r="95" spans="1:12" x14ac:dyDescent="0.2">
      <c r="A95" s="45" t="s">
        <v>1267</v>
      </c>
      <c r="B95" s="135" t="s">
        <v>217</v>
      </c>
      <c r="C95" s="140">
        <v>0</v>
      </c>
      <c r="D95" s="130" t="str">
        <f t="shared" si="34"/>
        <v>N/A</v>
      </c>
      <c r="E95" s="140">
        <v>0</v>
      </c>
      <c r="F95" s="130" t="str">
        <f t="shared" si="35"/>
        <v>N/A</v>
      </c>
      <c r="G95" s="140">
        <v>0</v>
      </c>
      <c r="H95" s="130" t="str">
        <f t="shared" si="36"/>
        <v>N/A</v>
      </c>
      <c r="I95" s="139" t="s">
        <v>1743</v>
      </c>
      <c r="J95" s="139" t="s">
        <v>1743</v>
      </c>
      <c r="K95" s="135" t="s">
        <v>732</v>
      </c>
      <c r="L95" s="134" t="str">
        <f t="shared" si="20"/>
        <v>N/A</v>
      </c>
    </row>
    <row r="96" spans="1:12" x14ac:dyDescent="0.2">
      <c r="A96" s="45" t="s">
        <v>1268</v>
      </c>
      <c r="B96" s="135" t="s">
        <v>217</v>
      </c>
      <c r="C96" s="140">
        <v>0</v>
      </c>
      <c r="D96" s="130" t="str">
        <f t="shared" si="34"/>
        <v>N/A</v>
      </c>
      <c r="E96" s="140">
        <v>0</v>
      </c>
      <c r="F96" s="130" t="str">
        <f t="shared" si="35"/>
        <v>N/A</v>
      </c>
      <c r="G96" s="140">
        <v>0</v>
      </c>
      <c r="H96" s="130" t="str">
        <f t="shared" si="36"/>
        <v>N/A</v>
      </c>
      <c r="I96" s="139" t="s">
        <v>1743</v>
      </c>
      <c r="J96" s="139" t="s">
        <v>1743</v>
      </c>
      <c r="K96" s="135" t="s">
        <v>732</v>
      </c>
      <c r="L96" s="134" t="str">
        <f t="shared" si="20"/>
        <v>N/A</v>
      </c>
    </row>
    <row r="97" spans="1:12" x14ac:dyDescent="0.2">
      <c r="A97" s="45" t="s">
        <v>1269</v>
      </c>
      <c r="B97" s="136" t="s">
        <v>217</v>
      </c>
      <c r="C97" s="150">
        <v>0</v>
      </c>
      <c r="D97" s="138" t="str">
        <f t="shared" si="34"/>
        <v>N/A</v>
      </c>
      <c r="E97" s="150">
        <v>1.3007620000000001E-4</v>
      </c>
      <c r="F97" s="138" t="str">
        <f t="shared" si="35"/>
        <v>N/A</v>
      </c>
      <c r="G97" s="150">
        <v>0</v>
      </c>
      <c r="H97" s="138" t="str">
        <f t="shared" si="36"/>
        <v>N/A</v>
      </c>
      <c r="I97" s="132" t="s">
        <v>1743</v>
      </c>
      <c r="J97" s="132">
        <v>-100</v>
      </c>
      <c r="K97" s="133" t="s">
        <v>732</v>
      </c>
      <c r="L97" s="134" t="str">
        <f t="shared" si="20"/>
        <v>No</v>
      </c>
    </row>
    <row r="98" spans="1:12" x14ac:dyDescent="0.2">
      <c r="A98" s="45" t="s">
        <v>1270</v>
      </c>
      <c r="B98" s="136" t="s">
        <v>217</v>
      </c>
      <c r="C98" s="150">
        <v>19.952852442000001</v>
      </c>
      <c r="D98" s="138" t="str">
        <f t="shared" si="34"/>
        <v>N/A</v>
      </c>
      <c r="E98" s="150">
        <v>19.221884024000001</v>
      </c>
      <c r="F98" s="138" t="str">
        <f t="shared" si="35"/>
        <v>N/A</v>
      </c>
      <c r="G98" s="150">
        <v>16.81794927</v>
      </c>
      <c r="H98" s="138" t="str">
        <f t="shared" si="36"/>
        <v>N/A</v>
      </c>
      <c r="I98" s="132">
        <v>-3.66</v>
      </c>
      <c r="J98" s="132">
        <v>-12.5</v>
      </c>
      <c r="K98" s="133" t="s">
        <v>732</v>
      </c>
      <c r="L98" s="134" t="str">
        <f t="shared" si="20"/>
        <v>Yes</v>
      </c>
    </row>
    <row r="99" spans="1:12" x14ac:dyDescent="0.2">
      <c r="A99" s="45" t="s">
        <v>1271</v>
      </c>
      <c r="B99" s="153" t="s">
        <v>282</v>
      </c>
      <c r="C99" s="150">
        <v>0</v>
      </c>
      <c r="D99" s="138" t="str">
        <f>IF($B99="N/A","N/A",IF(C99&gt;=5,"No",IF(C99&lt;0,"No","Yes")))</f>
        <v>Yes</v>
      </c>
      <c r="E99" s="150">
        <v>0</v>
      </c>
      <c r="F99" s="138" t="str">
        <f>IF($B99="N/A","N/A",IF(E99&gt;=5,"No",IF(E99&lt;0,"No","Yes")))</f>
        <v>Yes</v>
      </c>
      <c r="G99" s="150">
        <v>0</v>
      </c>
      <c r="H99" s="138" t="str">
        <f>IF($B99="N/A","N/A",IF(G99&gt;=5,"No",IF(G99&lt;0,"No","Yes")))</f>
        <v>Yes</v>
      </c>
      <c r="I99" s="132" t="s">
        <v>1743</v>
      </c>
      <c r="J99" s="132" t="s">
        <v>1743</v>
      </c>
      <c r="K99" s="133" t="s">
        <v>732</v>
      </c>
      <c r="L99" s="134" t="str">
        <f t="shared" si="20"/>
        <v>N/A</v>
      </c>
    </row>
    <row r="100" spans="1:12" x14ac:dyDescent="0.2">
      <c r="A100" s="45" t="s">
        <v>107</v>
      </c>
      <c r="B100" s="136" t="s">
        <v>217</v>
      </c>
      <c r="C100" s="137">
        <v>1289925526</v>
      </c>
      <c r="D100" s="138" t="str">
        <f>IF($B100="N/A","N/A",IF(C100&gt;10,"No",IF(C100&lt;-10,"No","Yes")))</f>
        <v>N/A</v>
      </c>
      <c r="E100" s="137">
        <v>2120871033</v>
      </c>
      <c r="F100" s="138" t="str">
        <f>IF($B100="N/A","N/A",IF(E100&gt;10,"No",IF(E100&lt;-10,"No","Yes")))</f>
        <v>N/A</v>
      </c>
      <c r="G100" s="137">
        <v>2631896518</v>
      </c>
      <c r="H100" s="138" t="str">
        <f>IF($B100="N/A","N/A",IF(G100&gt;10,"No",IF(G100&lt;-10,"No","Yes")))</f>
        <v>N/A</v>
      </c>
      <c r="I100" s="132">
        <v>64.42</v>
      </c>
      <c r="J100" s="132">
        <v>24.1</v>
      </c>
      <c r="K100" s="133" t="s">
        <v>732</v>
      </c>
      <c r="L100" s="134" t="str">
        <f t="shared" ref="L100:L111" si="38">IF(J100="Div by 0", "N/A", IF(K100="N/A","N/A", IF(J100&gt;VALUE(MID(K100,1,2)), "No", IF(J100&lt;-1*VALUE(MID(K100,1,2)), "No", "Yes"))))</f>
        <v>Yes</v>
      </c>
    </row>
    <row r="101" spans="1:12" x14ac:dyDescent="0.2">
      <c r="A101" s="45" t="s">
        <v>455</v>
      </c>
      <c r="B101" s="136" t="s">
        <v>217</v>
      </c>
      <c r="C101" s="137">
        <v>1289925526</v>
      </c>
      <c r="D101" s="138" t="str">
        <f>IF($B101="N/A","N/A",IF(C101&gt;10,"No",IF(C101&lt;-10,"No","Yes")))</f>
        <v>N/A</v>
      </c>
      <c r="E101" s="137">
        <v>2120871033</v>
      </c>
      <c r="F101" s="138" t="str">
        <f>IF($B101="N/A","N/A",IF(E101&gt;10,"No",IF(E101&lt;-10,"No","Yes")))</f>
        <v>N/A</v>
      </c>
      <c r="G101" s="137">
        <v>2631896518</v>
      </c>
      <c r="H101" s="138" t="str">
        <f>IF($B101="N/A","N/A",IF(G101&gt;10,"No",IF(G101&lt;-10,"No","Yes")))</f>
        <v>N/A</v>
      </c>
      <c r="I101" s="132">
        <v>64.42</v>
      </c>
      <c r="J101" s="132">
        <v>24.1</v>
      </c>
      <c r="K101" s="133" t="s">
        <v>732</v>
      </c>
      <c r="L101" s="134" t="str">
        <f t="shared" si="38"/>
        <v>Yes</v>
      </c>
    </row>
    <row r="102" spans="1:12" x14ac:dyDescent="0.2">
      <c r="A102" s="45" t="s">
        <v>456</v>
      </c>
      <c r="B102" s="136" t="s">
        <v>217</v>
      </c>
      <c r="C102" s="137">
        <v>0</v>
      </c>
      <c r="D102" s="138" t="str">
        <f>IF($B102="N/A","N/A",IF(C102&gt;10,"No",IF(C102&lt;-10,"No","Yes")))</f>
        <v>N/A</v>
      </c>
      <c r="E102" s="137">
        <v>0</v>
      </c>
      <c r="F102" s="138" t="str">
        <f>IF($B102="N/A","N/A",IF(E102&gt;10,"No",IF(E102&lt;-10,"No","Yes")))</f>
        <v>N/A</v>
      </c>
      <c r="G102" s="137">
        <v>0</v>
      </c>
      <c r="H102" s="138" t="str">
        <f>IF($B102="N/A","N/A",IF(G102&gt;10,"No",IF(G102&lt;-10,"No","Yes")))</f>
        <v>N/A</v>
      </c>
      <c r="I102" s="132" t="s">
        <v>1743</v>
      </c>
      <c r="J102" s="132" t="s">
        <v>1743</v>
      </c>
      <c r="K102" s="133" t="s">
        <v>732</v>
      </c>
      <c r="L102" s="134" t="str">
        <f t="shared" si="38"/>
        <v>N/A</v>
      </c>
    </row>
    <row r="103" spans="1:12" x14ac:dyDescent="0.2">
      <c r="A103" s="45" t="s">
        <v>457</v>
      </c>
      <c r="B103" s="136" t="s">
        <v>217</v>
      </c>
      <c r="C103" s="137">
        <v>0</v>
      </c>
      <c r="D103" s="138" t="str">
        <f>IF($B103="N/A","N/A",IF(C103&gt;10,"No",IF(C103&lt;-10,"No","Yes")))</f>
        <v>N/A</v>
      </c>
      <c r="E103" s="137">
        <v>0</v>
      </c>
      <c r="F103" s="138" t="str">
        <f>IF($B103="N/A","N/A",IF(E103&gt;10,"No",IF(E103&lt;-10,"No","Yes")))</f>
        <v>N/A</v>
      </c>
      <c r="G103" s="137">
        <v>0</v>
      </c>
      <c r="H103" s="138" t="str">
        <f>IF($B103="N/A","N/A",IF(G103&gt;10,"No",IF(G103&lt;-10,"No","Yes")))</f>
        <v>N/A</v>
      </c>
      <c r="I103" s="132" t="s">
        <v>1743</v>
      </c>
      <c r="J103" s="132" t="s">
        <v>1743</v>
      </c>
      <c r="K103" s="133" t="s">
        <v>732</v>
      </c>
      <c r="L103" s="134" t="str">
        <f t="shared" si="38"/>
        <v>N/A</v>
      </c>
    </row>
    <row r="104" spans="1:12" x14ac:dyDescent="0.2">
      <c r="A104" s="45" t="s">
        <v>108</v>
      </c>
      <c r="B104" s="154" t="s">
        <v>299</v>
      </c>
      <c r="C104" s="150">
        <v>0.56371998440000004</v>
      </c>
      <c r="D104" s="138" t="str">
        <f>IF($B104="N/A","N/A",IF(C104&gt;2,"No",IF(C104&lt;0.9,"No","Yes")))</f>
        <v>No</v>
      </c>
      <c r="E104" s="150">
        <v>0.86898127599999997</v>
      </c>
      <c r="F104" s="138" t="str">
        <f>IF($B104="N/A","N/A",IF(E104&gt;2,"No",IF(E104&lt;0.9,"No","Yes")))</f>
        <v>No</v>
      </c>
      <c r="G104" s="150">
        <v>0.9147241747</v>
      </c>
      <c r="H104" s="138" t="str">
        <f>IF($B104="N/A","N/A",IF(G104&gt;2,"No",IF(G104&lt;0.9,"No","Yes")))</f>
        <v>Yes</v>
      </c>
      <c r="I104" s="132">
        <v>54.15</v>
      </c>
      <c r="J104" s="132">
        <v>5.2640000000000002</v>
      </c>
      <c r="K104" s="133" t="s">
        <v>732</v>
      </c>
      <c r="L104" s="134" t="str">
        <f t="shared" si="38"/>
        <v>Yes</v>
      </c>
    </row>
    <row r="105" spans="1:12" x14ac:dyDescent="0.2">
      <c r="A105" s="45" t="s">
        <v>458</v>
      </c>
      <c r="B105" s="154" t="s">
        <v>299</v>
      </c>
      <c r="C105" s="150">
        <v>0.56371998440000004</v>
      </c>
      <c r="D105" s="138" t="str">
        <f>IF($B105="N/A","N/A",IF(C105&gt;2,"No",IF(C105&lt;0.9,"No","Yes")))</f>
        <v>No</v>
      </c>
      <c r="E105" s="150">
        <v>0.86898127599999997</v>
      </c>
      <c r="F105" s="138" t="str">
        <f>IF($B105="N/A","N/A",IF(E105&gt;2,"No",IF(E105&lt;0.9,"No","Yes")))</f>
        <v>No</v>
      </c>
      <c r="G105" s="150">
        <v>0.9147241747</v>
      </c>
      <c r="H105" s="138" t="str">
        <f>IF($B105="N/A","N/A",IF(G105&gt;2,"No",IF(G105&lt;0.9,"No","Yes")))</f>
        <v>Yes</v>
      </c>
      <c r="I105" s="132">
        <v>54.15</v>
      </c>
      <c r="J105" s="132">
        <v>5.2640000000000002</v>
      </c>
      <c r="K105" s="133" t="s">
        <v>732</v>
      </c>
      <c r="L105" s="134" t="str">
        <f t="shared" si="38"/>
        <v>Yes</v>
      </c>
    </row>
    <row r="106" spans="1:12" x14ac:dyDescent="0.2">
      <c r="A106" s="45" t="s">
        <v>459</v>
      </c>
      <c r="B106" s="154" t="s">
        <v>299</v>
      </c>
      <c r="C106" s="150" t="s">
        <v>1743</v>
      </c>
      <c r="D106" s="138" t="str">
        <f>IF($B106="N/A","N/A",IF(C106&gt;2,"No",IF(C106&lt;0.9,"No","Yes")))</f>
        <v>No</v>
      </c>
      <c r="E106" s="150" t="s">
        <v>1743</v>
      </c>
      <c r="F106" s="138" t="str">
        <f>IF($B106="N/A","N/A",IF(E106&gt;2,"No",IF(E106&lt;0.9,"No","Yes")))</f>
        <v>No</v>
      </c>
      <c r="G106" s="150" t="s">
        <v>1743</v>
      </c>
      <c r="H106" s="138" t="str">
        <f>IF($B106="N/A","N/A",IF(G106&gt;2,"No",IF(G106&lt;0.9,"No","Yes")))</f>
        <v>No</v>
      </c>
      <c r="I106" s="132" t="s">
        <v>1743</v>
      </c>
      <c r="J106" s="132" t="s">
        <v>1743</v>
      </c>
      <c r="K106" s="133" t="s">
        <v>732</v>
      </c>
      <c r="L106" s="134" t="str">
        <f t="shared" si="38"/>
        <v>N/A</v>
      </c>
    </row>
    <row r="107" spans="1:12" x14ac:dyDescent="0.2">
      <c r="A107" s="45" t="s">
        <v>460</v>
      </c>
      <c r="B107" s="154" t="s">
        <v>299</v>
      </c>
      <c r="C107" s="150" t="s">
        <v>1743</v>
      </c>
      <c r="D107" s="138" t="str">
        <f>IF($B107="N/A","N/A",IF(C107&gt;2,"No",IF(C107&lt;0.9,"No","Yes")))</f>
        <v>No</v>
      </c>
      <c r="E107" s="150" t="s">
        <v>1743</v>
      </c>
      <c r="F107" s="138" t="str">
        <f>IF($B107="N/A","N/A",IF(E107&gt;2,"No",IF(E107&lt;0.9,"No","Yes")))</f>
        <v>No</v>
      </c>
      <c r="G107" s="150" t="s">
        <v>1743</v>
      </c>
      <c r="H107" s="138" t="str">
        <f>IF($B107="N/A","N/A",IF(G107&gt;2,"No",IF(G107&lt;0.9,"No","Yes")))</f>
        <v>No</v>
      </c>
      <c r="I107" s="132" t="s">
        <v>1743</v>
      </c>
      <c r="J107" s="132" t="s">
        <v>1743</v>
      </c>
      <c r="K107" s="133" t="s">
        <v>732</v>
      </c>
      <c r="L107" s="134" t="str">
        <f t="shared" si="38"/>
        <v>N/A</v>
      </c>
    </row>
    <row r="108" spans="1:12" x14ac:dyDescent="0.2">
      <c r="A108" s="45" t="s">
        <v>1272</v>
      </c>
      <c r="B108" s="136" t="s">
        <v>217</v>
      </c>
      <c r="C108" s="137">
        <v>200.66804944</v>
      </c>
      <c r="D108" s="138" t="str">
        <f>IF($B108="N/A","N/A",IF(C108&gt;10,"No",IF(C108&lt;-10,"No","Yes")))</f>
        <v>N/A</v>
      </c>
      <c r="E108" s="137">
        <v>283.87029257</v>
      </c>
      <c r="F108" s="138" t="str">
        <f>IF($B108="N/A","N/A",IF(E108&gt;10,"No",IF(E108&lt;-10,"No","Yes")))</f>
        <v>N/A</v>
      </c>
      <c r="G108" s="137">
        <v>305.70229418999998</v>
      </c>
      <c r="H108" s="138" t="str">
        <f>IF($B108="N/A","N/A",IF(G108&gt;10,"No",IF(G108&lt;-10,"No","Yes")))</f>
        <v>N/A</v>
      </c>
      <c r="I108" s="132">
        <v>41.46</v>
      </c>
      <c r="J108" s="132">
        <v>7.6909999999999998</v>
      </c>
      <c r="K108" s="133" t="s">
        <v>732</v>
      </c>
      <c r="L108" s="134" t="str">
        <f t="shared" si="38"/>
        <v>Yes</v>
      </c>
    </row>
    <row r="109" spans="1:12" x14ac:dyDescent="0.2">
      <c r="A109" s="45" t="s">
        <v>1273</v>
      </c>
      <c r="B109" s="136" t="s">
        <v>217</v>
      </c>
      <c r="C109" s="137">
        <v>200.66804944</v>
      </c>
      <c r="D109" s="138" t="str">
        <f>IF($B109="N/A","N/A",IF(C109&gt;10,"No",IF(C109&lt;-10,"No","Yes")))</f>
        <v>N/A</v>
      </c>
      <c r="E109" s="137">
        <v>283.87029257</v>
      </c>
      <c r="F109" s="138" t="str">
        <f>IF($B109="N/A","N/A",IF(E109&gt;10,"No",IF(E109&lt;-10,"No","Yes")))</f>
        <v>N/A</v>
      </c>
      <c r="G109" s="137">
        <v>305.70229418999998</v>
      </c>
      <c r="H109" s="138" t="str">
        <f>IF($B109="N/A","N/A",IF(G109&gt;10,"No",IF(G109&lt;-10,"No","Yes")))</f>
        <v>N/A</v>
      </c>
      <c r="I109" s="132">
        <v>41.46</v>
      </c>
      <c r="J109" s="132">
        <v>7.6909999999999998</v>
      </c>
      <c r="K109" s="133" t="s">
        <v>732</v>
      </c>
      <c r="L109" s="134" t="str">
        <f t="shared" si="38"/>
        <v>Yes</v>
      </c>
    </row>
    <row r="110" spans="1:12" x14ac:dyDescent="0.2">
      <c r="A110" s="45" t="s">
        <v>1274</v>
      </c>
      <c r="B110" s="136" t="s">
        <v>217</v>
      </c>
      <c r="C110" s="137" t="s">
        <v>1743</v>
      </c>
      <c r="D110" s="138" t="str">
        <f>IF($B110="N/A","N/A",IF(C110&gt;10,"No",IF(C110&lt;-10,"No","Yes")))</f>
        <v>N/A</v>
      </c>
      <c r="E110" s="137" t="s">
        <v>1743</v>
      </c>
      <c r="F110" s="138" t="str">
        <f>IF($B110="N/A","N/A",IF(E110&gt;10,"No",IF(E110&lt;-10,"No","Yes")))</f>
        <v>N/A</v>
      </c>
      <c r="G110" s="137" t="s">
        <v>1743</v>
      </c>
      <c r="H110" s="138" t="str">
        <f>IF($B110="N/A","N/A",IF(G110&gt;10,"No",IF(G110&lt;-10,"No","Yes")))</f>
        <v>N/A</v>
      </c>
      <c r="I110" s="132" t="s">
        <v>1743</v>
      </c>
      <c r="J110" s="132" t="s">
        <v>1743</v>
      </c>
      <c r="K110" s="133" t="s">
        <v>732</v>
      </c>
      <c r="L110" s="134" t="str">
        <f t="shared" si="38"/>
        <v>N/A</v>
      </c>
    </row>
    <row r="111" spans="1:12" x14ac:dyDescent="0.2">
      <c r="A111" s="45" t="s">
        <v>1275</v>
      </c>
      <c r="B111" s="136" t="s">
        <v>217</v>
      </c>
      <c r="C111" s="137" t="s">
        <v>1743</v>
      </c>
      <c r="D111" s="138" t="str">
        <f>IF($B111="N/A","N/A",IF(C111&gt;10,"No",IF(C111&lt;-10,"No","Yes")))</f>
        <v>N/A</v>
      </c>
      <c r="E111" s="137" t="s">
        <v>1743</v>
      </c>
      <c r="F111" s="138" t="str">
        <f>IF($B111="N/A","N/A",IF(E111&gt;10,"No",IF(E111&lt;-10,"No","Yes")))</f>
        <v>N/A</v>
      </c>
      <c r="G111" s="137" t="s">
        <v>1743</v>
      </c>
      <c r="H111" s="138" t="str">
        <f>IF($B111="N/A","N/A",IF(G111&gt;10,"No",IF(G111&lt;-10,"No","Yes")))</f>
        <v>N/A</v>
      </c>
      <c r="I111" s="132" t="s">
        <v>1743</v>
      </c>
      <c r="J111" s="132" t="s">
        <v>1743</v>
      </c>
      <c r="K111" s="133" t="s">
        <v>732</v>
      </c>
      <c r="L111" s="134" t="str">
        <f t="shared" si="38"/>
        <v>N/A</v>
      </c>
    </row>
    <row r="112" spans="1:12" x14ac:dyDescent="0.2">
      <c r="A112" s="45" t="s">
        <v>329</v>
      </c>
      <c r="B112" s="135" t="s">
        <v>300</v>
      </c>
      <c r="C112" s="150">
        <v>88.109343154000001</v>
      </c>
      <c r="D112" s="138" t="str">
        <f>IF(OR($B112="N/A",$C112="N/A"),"N/A",IF(C112&gt;98,"Yes","No"))</f>
        <v>No</v>
      </c>
      <c r="E112" s="150">
        <v>92.122778675000006</v>
      </c>
      <c r="F112" s="138" t="str">
        <f>IF(OR($B112="N/A",$E112="N/A"),"N/A",IF(E112&gt;98,"Yes","No"))</f>
        <v>No</v>
      </c>
      <c r="G112" s="150">
        <v>91.662018025999998</v>
      </c>
      <c r="H112" s="138" t="str">
        <f t="shared" ref="H112:H115" si="39">IF($B112="N/A","N/A",IF(G112&gt;98,"Yes","No"))</f>
        <v>No</v>
      </c>
      <c r="I112" s="132">
        <v>4.5549999999999997</v>
      </c>
      <c r="J112" s="132">
        <v>-0.5</v>
      </c>
      <c r="K112" s="133" t="s">
        <v>732</v>
      </c>
      <c r="L112" s="134" t="str">
        <f>IF(J112="Div by 0", "N/A", IF(OR(J112="N/A",K112="N/A"),"N/A", IF(J112&gt;VALUE(MID(K112,1,2)), "No", IF(J112&lt;-1*VALUE(MID(K112,1,2)), "No", "Yes"))))</f>
        <v>Yes</v>
      </c>
    </row>
    <row r="113" spans="1:12" x14ac:dyDescent="0.2">
      <c r="A113" s="45" t="s">
        <v>461</v>
      </c>
      <c r="B113" s="135" t="s">
        <v>300</v>
      </c>
      <c r="C113" s="150">
        <v>88.109343154000001</v>
      </c>
      <c r="D113" s="138" t="str">
        <f t="shared" ref="D113:D115" si="40">IF(OR($B113="N/A",$C113="N/A"),"N/A",IF(C113&gt;98,"Yes","No"))</f>
        <v>No</v>
      </c>
      <c r="E113" s="150">
        <v>92.122778675000006</v>
      </c>
      <c r="F113" s="138" t="str">
        <f t="shared" ref="F113:F115" si="41">IF(OR($B113="N/A",$E113="N/A"),"N/A",IF(E113&gt;98,"Yes","No"))</f>
        <v>No</v>
      </c>
      <c r="G113" s="150">
        <v>91.662018025999998</v>
      </c>
      <c r="H113" s="138" t="str">
        <f t="shared" si="39"/>
        <v>No</v>
      </c>
      <c r="I113" s="132">
        <v>4.5549999999999997</v>
      </c>
      <c r="J113" s="132">
        <v>-0.5</v>
      </c>
      <c r="K113" s="133" t="s">
        <v>732</v>
      </c>
      <c r="L113" s="134" t="str">
        <f t="shared" ref="L113:L115" si="42">IF(J113="Div by 0", "N/A", IF(OR(J113="N/A",K113="N/A"),"N/A", IF(J113&gt;VALUE(MID(K113,1,2)), "No", IF(J113&lt;-1*VALUE(MID(K113,1,2)), "No", "Yes"))))</f>
        <v>Yes</v>
      </c>
    </row>
    <row r="114" spans="1:12" x14ac:dyDescent="0.2">
      <c r="A114" s="45" t="s">
        <v>462</v>
      </c>
      <c r="B114" s="135" t="s">
        <v>300</v>
      </c>
      <c r="C114" s="150" t="s">
        <v>1743</v>
      </c>
      <c r="D114" s="138" t="str">
        <f t="shared" si="40"/>
        <v>Yes</v>
      </c>
      <c r="E114" s="150" t="s">
        <v>1743</v>
      </c>
      <c r="F114" s="138" t="str">
        <f t="shared" si="41"/>
        <v>Yes</v>
      </c>
      <c r="G114" s="150" t="s">
        <v>1743</v>
      </c>
      <c r="H114" s="138" t="str">
        <f t="shared" si="39"/>
        <v>Yes</v>
      </c>
      <c r="I114" s="132" t="s">
        <v>1743</v>
      </c>
      <c r="J114" s="132" t="s">
        <v>1743</v>
      </c>
      <c r="K114" s="133" t="s">
        <v>732</v>
      </c>
      <c r="L114" s="134" t="str">
        <f t="shared" si="42"/>
        <v>N/A</v>
      </c>
    </row>
    <row r="115" spans="1:12" x14ac:dyDescent="0.2">
      <c r="A115" s="45" t="s">
        <v>463</v>
      </c>
      <c r="B115" s="135" t="s">
        <v>300</v>
      </c>
      <c r="C115" s="150" t="s">
        <v>1743</v>
      </c>
      <c r="D115" s="138" t="str">
        <f t="shared" si="40"/>
        <v>Yes</v>
      </c>
      <c r="E115" s="150" t="s">
        <v>1743</v>
      </c>
      <c r="F115" s="138" t="str">
        <f t="shared" si="41"/>
        <v>Yes</v>
      </c>
      <c r="G115" s="150" t="s">
        <v>1743</v>
      </c>
      <c r="H115" s="138" t="str">
        <f t="shared" si="39"/>
        <v>Yes</v>
      </c>
      <c r="I115" s="132" t="s">
        <v>1743</v>
      </c>
      <c r="J115" s="132" t="s">
        <v>1743</v>
      </c>
      <c r="K115" s="133" t="s">
        <v>732</v>
      </c>
      <c r="L115" s="134" t="str">
        <f t="shared" si="42"/>
        <v>N/A</v>
      </c>
    </row>
    <row r="116" spans="1:12" x14ac:dyDescent="0.2">
      <c r="A116" s="3" t="s">
        <v>464</v>
      </c>
      <c r="B116" s="135" t="s">
        <v>217</v>
      </c>
      <c r="C116" s="155">
        <v>693267</v>
      </c>
      <c r="D116" s="138" t="str">
        <f>IF($B116="N/A","N/A",IF(C116&gt;10,"No",IF(C116&lt;-10,"No","Yes")))</f>
        <v>N/A</v>
      </c>
      <c r="E116" s="155">
        <v>789225</v>
      </c>
      <c r="F116" s="138" t="str">
        <f>IF($B116="N/A","N/A",IF(E116&gt;10,"No",IF(E116&lt;-10,"No","Yes")))</f>
        <v>N/A</v>
      </c>
      <c r="G116" s="155">
        <v>892734</v>
      </c>
      <c r="H116" s="138" t="str">
        <f>IF($B116="N/A","N/A",IF(G116&gt;10,"No",IF(G116&lt;-10,"No","Yes")))</f>
        <v>N/A</v>
      </c>
      <c r="I116" s="132">
        <v>13.84</v>
      </c>
      <c r="J116" s="132">
        <v>13.12</v>
      </c>
      <c r="K116" s="135" t="s">
        <v>732</v>
      </c>
      <c r="L116" s="134" t="str">
        <f>IF(J116="Div by 0", "N/A", IF(OR(J116="N/A",K116="N/A"),"N/A", IF(J116&gt;VALUE(MID(K116,1,2)), "No", IF(J116&lt;-1*VALUE(MID(K116,1,2)), "No", "Yes"))))</f>
        <v>Yes</v>
      </c>
    </row>
    <row r="117" spans="1:12" x14ac:dyDescent="0.2">
      <c r="A117" s="3" t="s">
        <v>215</v>
      </c>
      <c r="B117" s="135" t="s">
        <v>217</v>
      </c>
      <c r="C117" s="150">
        <v>82.403316470999997</v>
      </c>
      <c r="D117" s="138" t="str">
        <f>IF($B117="N/A","N/A",IF(C117&gt;10,"No",IF(C117&lt;-10,"No","Yes")))</f>
        <v>N/A</v>
      </c>
      <c r="E117" s="150">
        <v>83.869745636999994</v>
      </c>
      <c r="F117" s="138" t="str">
        <f>IF($B117="N/A","N/A",IF(E117&gt;10,"No",IF(E117&lt;-10,"No","Yes")))</f>
        <v>N/A</v>
      </c>
      <c r="G117" s="150">
        <v>82.158739333</v>
      </c>
      <c r="H117" s="138" t="str">
        <f>IF($B117="N/A","N/A",IF(G117&gt;10,"No",IF(G117&lt;-10,"No","Yes")))</f>
        <v>N/A</v>
      </c>
      <c r="I117" s="132">
        <v>1.78</v>
      </c>
      <c r="J117" s="132">
        <v>-2.04</v>
      </c>
      <c r="K117" s="135" t="s">
        <v>732</v>
      </c>
      <c r="L117" s="134" t="str">
        <f>IF(J117="Div by 0", "N/A", IF(OR(J117="N/A",K117="N/A"),"N/A", IF(J117&gt;VALUE(MID(K117,1,2)), "No", IF(J117&lt;-1*VALUE(MID(K117,1,2)), "No", "Yes"))))</f>
        <v>Yes</v>
      </c>
    </row>
    <row r="118" spans="1:12" x14ac:dyDescent="0.2">
      <c r="A118" s="4" t="s">
        <v>1630</v>
      </c>
      <c r="B118" s="135" t="s">
        <v>217</v>
      </c>
      <c r="C118" s="131">
        <v>0</v>
      </c>
      <c r="D118" s="130" t="str">
        <f>IF($B118="N/A","N/A",IF(C118&gt;10,"No",IF(C118&lt;-10,"No","Yes")))</f>
        <v>N/A</v>
      </c>
      <c r="E118" s="131">
        <v>0</v>
      </c>
      <c r="F118" s="130" t="str">
        <f>IF($B118="N/A","N/A",IF(E118&gt;10,"No",IF(E118&lt;-10,"No","Yes")))</f>
        <v>N/A</v>
      </c>
      <c r="G118" s="131">
        <v>0</v>
      </c>
      <c r="H118" s="130" t="str">
        <f>IF($B118="N/A","N/A",IF(G118&gt;10,"No",IF(G118&lt;-10,"No","Yes")))</f>
        <v>N/A</v>
      </c>
      <c r="I118" s="139" t="s">
        <v>1743</v>
      </c>
      <c r="J118" s="139" t="s">
        <v>1743</v>
      </c>
      <c r="K118" s="135" t="s">
        <v>732</v>
      </c>
      <c r="L118" s="134" t="str">
        <f>IF(J118="Div by 0", "N/A", IF(K118="N/A","N/A", IF(J118&gt;VALUE(MID(K118,1,2)), "No", IF(J118&lt;-1*VALUE(MID(K118,1,2)), "No", "Yes"))))</f>
        <v>N/A</v>
      </c>
    </row>
    <row r="119" spans="1:12" x14ac:dyDescent="0.2">
      <c r="A119" s="4" t="s">
        <v>1631</v>
      </c>
      <c r="B119" s="135" t="s">
        <v>217</v>
      </c>
      <c r="C119" s="131">
        <v>0</v>
      </c>
      <c r="D119" s="130" t="str">
        <f>IF($B119="N/A","N/A",IF(C119&gt;10,"No",IF(C119&lt;-10,"No","Yes")))</f>
        <v>N/A</v>
      </c>
      <c r="E119" s="131">
        <v>0</v>
      </c>
      <c r="F119" s="130" t="str">
        <f>IF($B119="N/A","N/A",IF(E119&gt;10,"No",IF(E119&lt;-10,"No","Yes")))</f>
        <v>N/A</v>
      </c>
      <c r="G119" s="131">
        <v>0</v>
      </c>
      <c r="H119" s="130" t="str">
        <f>IF($B119="N/A","N/A",IF(G119&gt;10,"No",IF(G119&lt;-10,"No","Yes")))</f>
        <v>N/A</v>
      </c>
      <c r="I119" s="139" t="s">
        <v>1743</v>
      </c>
      <c r="J119" s="139" t="s">
        <v>1743</v>
      </c>
      <c r="K119" s="135" t="s">
        <v>732</v>
      </c>
      <c r="L119" s="134" t="str">
        <f>IF(J119="Div by 0", "N/A", IF(K119="N/A","N/A", IF(J119&gt;VALUE(MID(K119,1,2)), "No", IF(J119&lt;-1*VALUE(MID(K119,1,2)), "No", "Yes"))))</f>
        <v>N/A</v>
      </c>
    </row>
    <row r="120" spans="1:12" x14ac:dyDescent="0.2">
      <c r="A120" s="4" t="s">
        <v>1632</v>
      </c>
      <c r="B120" s="135" t="s">
        <v>217</v>
      </c>
      <c r="C120" s="152">
        <v>0</v>
      </c>
      <c r="D120" s="130" t="str">
        <f>IF($B120="N/A","N/A",IF(C120&gt;10,"No",IF(C120&lt;-10,"No","Yes")))</f>
        <v>N/A</v>
      </c>
      <c r="E120" s="152">
        <v>0</v>
      </c>
      <c r="F120" s="130" t="str">
        <f>IF($B120="N/A","N/A",IF(E120&gt;10,"No",IF(E120&lt;-10,"No","Yes")))</f>
        <v>N/A</v>
      </c>
      <c r="G120" s="152">
        <v>0</v>
      </c>
      <c r="H120" s="130" t="str">
        <f>IF($B120="N/A","N/A",IF(G120&gt;10,"No",IF(G120&lt;-10,"No","Yes")))</f>
        <v>N/A</v>
      </c>
      <c r="I120" s="139" t="s">
        <v>1743</v>
      </c>
      <c r="J120" s="139" t="s">
        <v>1743</v>
      </c>
      <c r="K120" s="135" t="s">
        <v>732</v>
      </c>
      <c r="L120" s="134" t="str">
        <f>IF(J120="Div by 0", "N/A", IF(K120="N/A","N/A", IF(J120&gt;VALUE(MID(K120,1,2)), "No", IF(J120&lt;-1*VALUE(MID(K120,1,2)), "No", "Yes"))))</f>
        <v>N/A</v>
      </c>
    </row>
    <row r="121" spans="1:12" x14ac:dyDescent="0.2">
      <c r="A121" s="4" t="s">
        <v>1633</v>
      </c>
      <c r="B121" s="141" t="s">
        <v>217</v>
      </c>
      <c r="C121" s="152" t="s">
        <v>217</v>
      </c>
      <c r="D121" s="134" t="str">
        <f t="shared" ref="D121:H134" si="43">IF($B121="N/A","N/A",IF(C121&lt;0,"No","Yes"))</f>
        <v>N/A</v>
      </c>
      <c r="E121" s="152">
        <v>0</v>
      </c>
      <c r="F121" s="134" t="str">
        <f t="shared" si="43"/>
        <v>N/A</v>
      </c>
      <c r="G121" s="152">
        <v>0</v>
      </c>
      <c r="H121" s="134" t="str">
        <f t="shared" si="43"/>
        <v>N/A</v>
      </c>
      <c r="I121" s="139" t="s">
        <v>217</v>
      </c>
      <c r="J121" s="139" t="s">
        <v>1743</v>
      </c>
      <c r="K121" s="141" t="s">
        <v>732</v>
      </c>
      <c r="L121" s="134" t="str">
        <f t="shared" ref="L121:L142" si="44">IF(J121="Div by 0", "N/A", IF(OR(J121="N/A",K121="N/A"),"N/A", IF(J121&gt;VALUE(MID(K121,1,2)), "No", IF(J121&lt;-1*VALUE(MID(K121,1,2)), "No", "Yes"))))</f>
        <v>N/A</v>
      </c>
    </row>
    <row r="122" spans="1:12" x14ac:dyDescent="0.2">
      <c r="A122" s="4" t="s">
        <v>1634</v>
      </c>
      <c r="B122" s="141" t="s">
        <v>217</v>
      </c>
      <c r="C122" s="152" t="s">
        <v>217</v>
      </c>
      <c r="D122" s="134" t="str">
        <f t="shared" si="43"/>
        <v>N/A</v>
      </c>
      <c r="E122" s="152">
        <v>0</v>
      </c>
      <c r="F122" s="134" t="str">
        <f t="shared" si="43"/>
        <v>N/A</v>
      </c>
      <c r="G122" s="152">
        <v>0</v>
      </c>
      <c r="H122" s="134" t="str">
        <f t="shared" si="43"/>
        <v>N/A</v>
      </c>
      <c r="I122" s="139" t="s">
        <v>217</v>
      </c>
      <c r="J122" s="139" t="s">
        <v>1743</v>
      </c>
      <c r="K122" s="141" t="s">
        <v>732</v>
      </c>
      <c r="L122" s="134" t="str">
        <f t="shared" si="44"/>
        <v>N/A</v>
      </c>
    </row>
    <row r="123" spans="1:12" x14ac:dyDescent="0.2">
      <c r="A123" s="4" t="s">
        <v>1635</v>
      </c>
      <c r="B123" s="141" t="s">
        <v>217</v>
      </c>
      <c r="C123" s="152" t="s">
        <v>217</v>
      </c>
      <c r="D123" s="134" t="str">
        <f t="shared" si="43"/>
        <v>N/A</v>
      </c>
      <c r="E123" s="152">
        <v>0</v>
      </c>
      <c r="F123" s="134" t="str">
        <f t="shared" si="43"/>
        <v>N/A</v>
      </c>
      <c r="G123" s="152">
        <v>0</v>
      </c>
      <c r="H123" s="134" t="str">
        <f t="shared" si="43"/>
        <v>N/A</v>
      </c>
      <c r="I123" s="139" t="s">
        <v>217</v>
      </c>
      <c r="J123" s="139" t="s">
        <v>1743</v>
      </c>
      <c r="K123" s="141" t="s">
        <v>732</v>
      </c>
      <c r="L123" s="134" t="str">
        <f t="shared" si="44"/>
        <v>N/A</v>
      </c>
    </row>
    <row r="124" spans="1:12" x14ac:dyDescent="0.2">
      <c r="A124" s="4" t="s">
        <v>1636</v>
      </c>
      <c r="B124" s="141" t="s">
        <v>217</v>
      </c>
      <c r="C124" s="152" t="s">
        <v>217</v>
      </c>
      <c r="D124" s="134" t="str">
        <f t="shared" si="43"/>
        <v>N/A</v>
      </c>
      <c r="E124" s="152">
        <v>0</v>
      </c>
      <c r="F124" s="134" t="str">
        <f t="shared" si="43"/>
        <v>N/A</v>
      </c>
      <c r="G124" s="152">
        <v>0</v>
      </c>
      <c r="H124" s="134" t="str">
        <f t="shared" si="43"/>
        <v>N/A</v>
      </c>
      <c r="I124" s="139" t="s">
        <v>217</v>
      </c>
      <c r="J124" s="139" t="s">
        <v>1743</v>
      </c>
      <c r="K124" s="141" t="s">
        <v>732</v>
      </c>
      <c r="L124" s="134" t="str">
        <f t="shared" si="44"/>
        <v>N/A</v>
      </c>
    </row>
    <row r="125" spans="1:12" x14ac:dyDescent="0.2">
      <c r="A125" s="2" t="s">
        <v>1637</v>
      </c>
      <c r="B125" s="141" t="s">
        <v>217</v>
      </c>
      <c r="C125" s="156" t="s">
        <v>217</v>
      </c>
      <c r="D125" s="134" t="str">
        <f t="shared" si="43"/>
        <v>N/A</v>
      </c>
      <c r="E125" s="156" t="s">
        <v>217</v>
      </c>
      <c r="F125" s="134" t="str">
        <f t="shared" si="43"/>
        <v>N/A</v>
      </c>
      <c r="G125" s="156">
        <v>0</v>
      </c>
      <c r="H125" s="134" t="str">
        <f t="shared" si="43"/>
        <v>N/A</v>
      </c>
      <c r="I125" s="132" t="s">
        <v>217</v>
      </c>
      <c r="J125" s="132" t="s">
        <v>217</v>
      </c>
      <c r="K125" s="135" t="s">
        <v>732</v>
      </c>
      <c r="L125" s="134" t="str">
        <f>IF(J125="Div by 0", "N/A", IF(OR(J125="N/A",K125="N/A"),"N/A", IF(J125&gt;VALUE(MID(K125,1,2)), "No", IF(J125&lt;-1*VALUE(MID(K125,1,2)), "No", "Yes"))))</f>
        <v>N/A</v>
      </c>
    </row>
    <row r="126" spans="1:12" ht="25.5" x14ac:dyDescent="0.2">
      <c r="A126" s="2" t="s">
        <v>1638</v>
      </c>
      <c r="B126" s="141" t="s">
        <v>217</v>
      </c>
      <c r="C126" s="156" t="s">
        <v>217</v>
      </c>
      <c r="D126" s="134" t="str">
        <f t="shared" si="43"/>
        <v>N/A</v>
      </c>
      <c r="E126" s="156" t="s">
        <v>217</v>
      </c>
      <c r="F126" s="134" t="str">
        <f t="shared" si="43"/>
        <v>N/A</v>
      </c>
      <c r="G126" s="156">
        <v>0</v>
      </c>
      <c r="H126" s="134" t="str">
        <f t="shared" si="43"/>
        <v>N/A</v>
      </c>
      <c r="I126" s="132" t="s">
        <v>217</v>
      </c>
      <c r="J126" s="132" t="s">
        <v>217</v>
      </c>
      <c r="K126" s="141" t="s">
        <v>732</v>
      </c>
      <c r="L126" s="134" t="str">
        <f t="shared" ref="L126:L129" si="45">IF(J126="Div by 0", "N/A", IF(OR(J126="N/A",K126="N/A"),"N/A", IF(J126&gt;VALUE(MID(K126,1,2)), "No", IF(J126&lt;-1*VALUE(MID(K126,1,2)), "No", "Yes"))))</f>
        <v>N/A</v>
      </c>
    </row>
    <row r="127" spans="1:12" ht="25.5" x14ac:dyDescent="0.2">
      <c r="A127" s="2" t="s">
        <v>1639</v>
      </c>
      <c r="B127" s="141" t="s">
        <v>217</v>
      </c>
      <c r="C127" s="156" t="s">
        <v>217</v>
      </c>
      <c r="D127" s="134" t="str">
        <f t="shared" si="43"/>
        <v>N/A</v>
      </c>
      <c r="E127" s="156" t="s">
        <v>217</v>
      </c>
      <c r="F127" s="134" t="str">
        <f t="shared" si="43"/>
        <v>N/A</v>
      </c>
      <c r="G127" s="156">
        <v>0</v>
      </c>
      <c r="H127" s="134" t="str">
        <f t="shared" si="43"/>
        <v>N/A</v>
      </c>
      <c r="I127" s="132" t="s">
        <v>217</v>
      </c>
      <c r="J127" s="132" t="s">
        <v>217</v>
      </c>
      <c r="K127" s="141" t="s">
        <v>732</v>
      </c>
      <c r="L127" s="134" t="str">
        <f t="shared" si="45"/>
        <v>N/A</v>
      </c>
    </row>
    <row r="128" spans="1:12" ht="25.5" x14ac:dyDescent="0.2">
      <c r="A128" s="2" t="s">
        <v>1640</v>
      </c>
      <c r="B128" s="141" t="s">
        <v>217</v>
      </c>
      <c r="C128" s="156" t="s">
        <v>217</v>
      </c>
      <c r="D128" s="134" t="str">
        <f t="shared" si="43"/>
        <v>N/A</v>
      </c>
      <c r="E128" s="156" t="s">
        <v>217</v>
      </c>
      <c r="F128" s="134" t="str">
        <f t="shared" si="43"/>
        <v>N/A</v>
      </c>
      <c r="G128" s="156">
        <v>0</v>
      </c>
      <c r="H128" s="134" t="str">
        <f t="shared" si="43"/>
        <v>N/A</v>
      </c>
      <c r="I128" s="132" t="s">
        <v>217</v>
      </c>
      <c r="J128" s="132" t="s">
        <v>217</v>
      </c>
      <c r="K128" s="141" t="s">
        <v>732</v>
      </c>
      <c r="L128" s="134" t="str">
        <f t="shared" si="45"/>
        <v>N/A</v>
      </c>
    </row>
    <row r="129" spans="1:12" ht="25.5" x14ac:dyDescent="0.2">
      <c r="A129" s="2" t="s">
        <v>1641</v>
      </c>
      <c r="B129" s="141" t="s">
        <v>217</v>
      </c>
      <c r="C129" s="156" t="s">
        <v>217</v>
      </c>
      <c r="D129" s="134" t="str">
        <f t="shared" si="43"/>
        <v>N/A</v>
      </c>
      <c r="E129" s="156" t="s">
        <v>217</v>
      </c>
      <c r="F129" s="134" t="str">
        <f t="shared" si="43"/>
        <v>N/A</v>
      </c>
      <c r="G129" s="156">
        <v>0</v>
      </c>
      <c r="H129" s="134" t="str">
        <f t="shared" si="43"/>
        <v>N/A</v>
      </c>
      <c r="I129" s="132" t="s">
        <v>217</v>
      </c>
      <c r="J129" s="132" t="s">
        <v>217</v>
      </c>
      <c r="K129" s="141" t="s">
        <v>732</v>
      </c>
      <c r="L129" s="134" t="str">
        <f t="shared" si="45"/>
        <v>N/A</v>
      </c>
    </row>
    <row r="130" spans="1:12" ht="25.5" x14ac:dyDescent="0.2">
      <c r="A130" s="2" t="s">
        <v>1642</v>
      </c>
      <c r="B130" s="141" t="s">
        <v>217</v>
      </c>
      <c r="C130" s="156" t="s">
        <v>1743</v>
      </c>
      <c r="D130" s="134" t="str">
        <f t="shared" si="43"/>
        <v>N/A</v>
      </c>
      <c r="E130" s="156" t="s">
        <v>1743</v>
      </c>
      <c r="F130" s="134" t="str">
        <f t="shared" si="43"/>
        <v>N/A</v>
      </c>
      <c r="G130" s="156" t="s">
        <v>1743</v>
      </c>
      <c r="H130" s="134" t="str">
        <f t="shared" si="43"/>
        <v>N/A</v>
      </c>
      <c r="I130" s="132" t="s">
        <v>1743</v>
      </c>
      <c r="J130" s="132" t="s">
        <v>1743</v>
      </c>
      <c r="K130" s="135" t="s">
        <v>732</v>
      </c>
      <c r="L130" s="134" t="str">
        <f>IF(J130="Div by 0", "N/A", IF(OR(J130="N/A",K130="N/A"),"N/A", IF(J130&gt;VALUE(MID(K130,1,2)), "No", IF(J130&lt;-1*VALUE(MID(K130,1,2)), "No", "Yes"))))</f>
        <v>N/A</v>
      </c>
    </row>
    <row r="131" spans="1:12" ht="25.5" x14ac:dyDescent="0.2">
      <c r="A131" s="2" t="s">
        <v>1643</v>
      </c>
      <c r="B131" s="141" t="s">
        <v>217</v>
      </c>
      <c r="C131" s="156" t="s">
        <v>217</v>
      </c>
      <c r="D131" s="134" t="str">
        <f t="shared" si="43"/>
        <v>N/A</v>
      </c>
      <c r="E131" s="156" t="s">
        <v>1743</v>
      </c>
      <c r="F131" s="134" t="str">
        <f t="shared" si="43"/>
        <v>N/A</v>
      </c>
      <c r="G131" s="156" t="s">
        <v>1743</v>
      </c>
      <c r="H131" s="134" t="str">
        <f t="shared" si="43"/>
        <v>N/A</v>
      </c>
      <c r="I131" s="132" t="s">
        <v>217</v>
      </c>
      <c r="J131" s="132" t="s">
        <v>1743</v>
      </c>
      <c r="K131" s="141" t="s">
        <v>732</v>
      </c>
      <c r="L131" s="134" t="str">
        <f t="shared" si="44"/>
        <v>N/A</v>
      </c>
    </row>
    <row r="132" spans="1:12" ht="25.5" x14ac:dyDescent="0.2">
      <c r="A132" s="2" t="s">
        <v>496</v>
      </c>
      <c r="B132" s="141" t="s">
        <v>217</v>
      </c>
      <c r="C132" s="156" t="s">
        <v>217</v>
      </c>
      <c r="D132" s="134" t="str">
        <f t="shared" si="43"/>
        <v>N/A</v>
      </c>
      <c r="E132" s="156" t="s">
        <v>1743</v>
      </c>
      <c r="F132" s="134" t="str">
        <f t="shared" si="43"/>
        <v>N/A</v>
      </c>
      <c r="G132" s="156" t="s">
        <v>1743</v>
      </c>
      <c r="H132" s="134" t="str">
        <f t="shared" si="43"/>
        <v>N/A</v>
      </c>
      <c r="I132" s="132" t="s">
        <v>217</v>
      </c>
      <c r="J132" s="132" t="s">
        <v>1743</v>
      </c>
      <c r="K132" s="141" t="s">
        <v>732</v>
      </c>
      <c r="L132" s="134" t="str">
        <f t="shared" si="44"/>
        <v>N/A</v>
      </c>
    </row>
    <row r="133" spans="1:12" ht="25.5" x14ac:dyDescent="0.2">
      <c r="A133" s="2" t="s">
        <v>497</v>
      </c>
      <c r="B133" s="141" t="s">
        <v>217</v>
      </c>
      <c r="C133" s="156" t="s">
        <v>217</v>
      </c>
      <c r="D133" s="134" t="str">
        <f t="shared" si="43"/>
        <v>N/A</v>
      </c>
      <c r="E133" s="156" t="s">
        <v>1743</v>
      </c>
      <c r="F133" s="134" t="str">
        <f t="shared" si="43"/>
        <v>N/A</v>
      </c>
      <c r="G133" s="156" t="s">
        <v>1743</v>
      </c>
      <c r="H133" s="134" t="str">
        <f t="shared" si="43"/>
        <v>N/A</v>
      </c>
      <c r="I133" s="132" t="s">
        <v>217</v>
      </c>
      <c r="J133" s="132" t="s">
        <v>1743</v>
      </c>
      <c r="K133" s="141" t="s">
        <v>732</v>
      </c>
      <c r="L133" s="134" t="str">
        <f t="shared" si="44"/>
        <v>N/A</v>
      </c>
    </row>
    <row r="134" spans="1:12" ht="25.5" x14ac:dyDescent="0.2">
      <c r="A134" s="2" t="s">
        <v>498</v>
      </c>
      <c r="B134" s="141" t="s">
        <v>217</v>
      </c>
      <c r="C134" s="156" t="s">
        <v>217</v>
      </c>
      <c r="D134" s="134" t="str">
        <f t="shared" si="43"/>
        <v>N/A</v>
      </c>
      <c r="E134" s="156" t="s">
        <v>1743</v>
      </c>
      <c r="F134" s="134" t="str">
        <f t="shared" si="43"/>
        <v>N/A</v>
      </c>
      <c r="G134" s="156" t="s">
        <v>1743</v>
      </c>
      <c r="H134" s="134" t="str">
        <f t="shared" si="43"/>
        <v>N/A</v>
      </c>
      <c r="I134" s="132" t="s">
        <v>217</v>
      </c>
      <c r="J134" s="132" t="s">
        <v>1743</v>
      </c>
      <c r="K134" s="141" t="s">
        <v>732</v>
      </c>
      <c r="L134" s="134" t="str">
        <f t="shared" si="44"/>
        <v>N/A</v>
      </c>
    </row>
    <row r="135" spans="1:12" ht="25.5" x14ac:dyDescent="0.2">
      <c r="A135" s="2" t="s">
        <v>499</v>
      </c>
      <c r="B135" s="136" t="s">
        <v>217</v>
      </c>
      <c r="C135" s="156" t="s">
        <v>217</v>
      </c>
      <c r="D135" s="138" t="str">
        <f t="shared" ref="D135:D141" si="46">IF($B135="N/A","N/A",IF(C135&gt;10,"No",IF(C135&lt;-10,"No","Yes")))</f>
        <v>N/A</v>
      </c>
      <c r="E135" s="156" t="s">
        <v>1743</v>
      </c>
      <c r="F135" s="138" t="str">
        <f t="shared" ref="F135:F141" si="47">IF($B135="N/A","N/A",IF(E135&gt;10,"No",IF(E135&lt;-10,"No","Yes")))</f>
        <v>N/A</v>
      </c>
      <c r="G135" s="156" t="s">
        <v>1743</v>
      </c>
      <c r="H135" s="138" t="str">
        <f t="shared" ref="H135:H141" si="48">IF($B135="N/A","N/A",IF(G135&gt;10,"No",IF(G135&lt;-10,"No","Yes")))</f>
        <v>N/A</v>
      </c>
      <c r="I135" s="132" t="s">
        <v>217</v>
      </c>
      <c r="J135" s="132" t="s">
        <v>1743</v>
      </c>
      <c r="K135" s="141" t="s">
        <v>732</v>
      </c>
      <c r="L135" s="134" t="str">
        <f t="shared" si="44"/>
        <v>N/A</v>
      </c>
    </row>
    <row r="136" spans="1:12" ht="25.5" x14ac:dyDescent="0.2">
      <c r="A136" s="2" t="s">
        <v>500</v>
      </c>
      <c r="B136" s="136" t="s">
        <v>217</v>
      </c>
      <c r="C136" s="156" t="s">
        <v>217</v>
      </c>
      <c r="D136" s="138" t="str">
        <f t="shared" si="46"/>
        <v>N/A</v>
      </c>
      <c r="E136" s="156" t="s">
        <v>1743</v>
      </c>
      <c r="F136" s="138" t="str">
        <f t="shared" si="47"/>
        <v>N/A</v>
      </c>
      <c r="G136" s="156" t="s">
        <v>1743</v>
      </c>
      <c r="H136" s="138" t="str">
        <f t="shared" si="48"/>
        <v>N/A</v>
      </c>
      <c r="I136" s="132" t="s">
        <v>217</v>
      </c>
      <c r="J136" s="132" t="s">
        <v>1743</v>
      </c>
      <c r="K136" s="141" t="s">
        <v>732</v>
      </c>
      <c r="L136" s="134" t="str">
        <f t="shared" si="44"/>
        <v>N/A</v>
      </c>
    </row>
    <row r="137" spans="1:12" ht="25.5" x14ac:dyDescent="0.2">
      <c r="A137" s="2" t="s">
        <v>501</v>
      </c>
      <c r="B137" s="136" t="s">
        <v>217</v>
      </c>
      <c r="C137" s="156" t="s">
        <v>217</v>
      </c>
      <c r="D137" s="138" t="str">
        <f t="shared" si="46"/>
        <v>N/A</v>
      </c>
      <c r="E137" s="156" t="s">
        <v>1743</v>
      </c>
      <c r="F137" s="138" t="str">
        <f t="shared" si="47"/>
        <v>N/A</v>
      </c>
      <c r="G137" s="156" t="s">
        <v>1743</v>
      </c>
      <c r="H137" s="138" t="str">
        <f t="shared" si="48"/>
        <v>N/A</v>
      </c>
      <c r="I137" s="132" t="s">
        <v>217</v>
      </c>
      <c r="J137" s="132" t="s">
        <v>1743</v>
      </c>
      <c r="K137" s="141" t="s">
        <v>732</v>
      </c>
      <c r="L137" s="134" t="str">
        <f t="shared" si="44"/>
        <v>N/A</v>
      </c>
    </row>
    <row r="138" spans="1:12" ht="25.5" x14ac:dyDescent="0.2">
      <c r="A138" s="2" t="s">
        <v>502</v>
      </c>
      <c r="B138" s="136" t="s">
        <v>217</v>
      </c>
      <c r="C138" s="156" t="s">
        <v>217</v>
      </c>
      <c r="D138" s="138" t="str">
        <f t="shared" si="46"/>
        <v>N/A</v>
      </c>
      <c r="E138" s="156" t="s">
        <v>1743</v>
      </c>
      <c r="F138" s="138" t="str">
        <f t="shared" si="47"/>
        <v>N/A</v>
      </c>
      <c r="G138" s="156" t="s">
        <v>1743</v>
      </c>
      <c r="H138" s="138" t="str">
        <f t="shared" si="48"/>
        <v>N/A</v>
      </c>
      <c r="I138" s="132" t="s">
        <v>217</v>
      </c>
      <c r="J138" s="132" t="s">
        <v>1743</v>
      </c>
      <c r="K138" s="141" t="s">
        <v>732</v>
      </c>
      <c r="L138" s="134" t="str">
        <f t="shared" si="44"/>
        <v>N/A</v>
      </c>
    </row>
    <row r="139" spans="1:12" ht="25.5" x14ac:dyDescent="0.2">
      <c r="A139" s="2" t="s">
        <v>503</v>
      </c>
      <c r="B139" s="136" t="s">
        <v>217</v>
      </c>
      <c r="C139" s="156" t="s">
        <v>217</v>
      </c>
      <c r="D139" s="138" t="str">
        <f t="shared" si="46"/>
        <v>N/A</v>
      </c>
      <c r="E139" s="156" t="s">
        <v>1743</v>
      </c>
      <c r="F139" s="138" t="str">
        <f t="shared" si="47"/>
        <v>N/A</v>
      </c>
      <c r="G139" s="156" t="s">
        <v>1743</v>
      </c>
      <c r="H139" s="138" t="str">
        <f t="shared" si="48"/>
        <v>N/A</v>
      </c>
      <c r="I139" s="132" t="s">
        <v>217</v>
      </c>
      <c r="J139" s="132" t="s">
        <v>1743</v>
      </c>
      <c r="K139" s="141" t="s">
        <v>732</v>
      </c>
      <c r="L139" s="134" t="str">
        <f t="shared" si="44"/>
        <v>N/A</v>
      </c>
    </row>
    <row r="140" spans="1:12" ht="25.5" x14ac:dyDescent="0.2">
      <c r="A140" s="2" t="s">
        <v>504</v>
      </c>
      <c r="B140" s="136" t="s">
        <v>217</v>
      </c>
      <c r="C140" s="156" t="s">
        <v>217</v>
      </c>
      <c r="D140" s="138" t="str">
        <f t="shared" si="46"/>
        <v>N/A</v>
      </c>
      <c r="E140" s="156" t="s">
        <v>1743</v>
      </c>
      <c r="F140" s="138" t="str">
        <f t="shared" si="47"/>
        <v>N/A</v>
      </c>
      <c r="G140" s="156" t="s">
        <v>1743</v>
      </c>
      <c r="H140" s="138" t="str">
        <f t="shared" si="48"/>
        <v>N/A</v>
      </c>
      <c r="I140" s="132" t="s">
        <v>217</v>
      </c>
      <c r="J140" s="132" t="s">
        <v>1743</v>
      </c>
      <c r="K140" s="141" t="s">
        <v>732</v>
      </c>
      <c r="L140" s="134" t="str">
        <f t="shared" si="44"/>
        <v>N/A</v>
      </c>
    </row>
    <row r="141" spans="1:12" ht="25.5" x14ac:dyDescent="0.2">
      <c r="A141" s="2" t="s">
        <v>505</v>
      </c>
      <c r="B141" s="136" t="s">
        <v>217</v>
      </c>
      <c r="C141" s="156" t="s">
        <v>217</v>
      </c>
      <c r="D141" s="138" t="str">
        <f t="shared" si="46"/>
        <v>N/A</v>
      </c>
      <c r="E141" s="156" t="s">
        <v>1743</v>
      </c>
      <c r="F141" s="138" t="str">
        <f t="shared" si="47"/>
        <v>N/A</v>
      </c>
      <c r="G141" s="156" t="s">
        <v>1743</v>
      </c>
      <c r="H141" s="138" t="str">
        <f t="shared" si="48"/>
        <v>N/A</v>
      </c>
      <c r="I141" s="132" t="s">
        <v>217</v>
      </c>
      <c r="J141" s="132" t="s">
        <v>1743</v>
      </c>
      <c r="K141" s="141" t="s">
        <v>732</v>
      </c>
      <c r="L141" s="134" t="str">
        <f t="shared" si="44"/>
        <v>N/A</v>
      </c>
    </row>
    <row r="142" spans="1:12" ht="25.5" x14ac:dyDescent="0.2">
      <c r="A142" s="2" t="s">
        <v>506</v>
      </c>
      <c r="B142" s="136" t="s">
        <v>217</v>
      </c>
      <c r="C142" s="156" t="s">
        <v>217</v>
      </c>
      <c r="D142" s="134" t="str">
        <f t="shared" ref="D142" si="49">IF($B142="N/A","N/A",IF(C142&lt;0,"No","Yes"))</f>
        <v>N/A</v>
      </c>
      <c r="E142" s="156" t="s">
        <v>1743</v>
      </c>
      <c r="F142" s="134" t="str">
        <f t="shared" ref="F142" si="50">IF($B142="N/A","N/A",IF(E142&lt;0,"No","Yes"))</f>
        <v>N/A</v>
      </c>
      <c r="G142" s="156" t="s">
        <v>1743</v>
      </c>
      <c r="H142" s="134" t="str">
        <f t="shared" ref="H142" si="51">IF($B142="N/A","N/A",IF(G142&lt;0,"No","Yes"))</f>
        <v>N/A</v>
      </c>
      <c r="I142" s="132" t="s">
        <v>217</v>
      </c>
      <c r="J142" s="132" t="s">
        <v>1743</v>
      </c>
      <c r="K142" s="141" t="s">
        <v>732</v>
      </c>
      <c r="L142" s="134" t="str">
        <f t="shared" si="44"/>
        <v>N/A</v>
      </c>
    </row>
    <row r="143" spans="1:12" x14ac:dyDescent="0.2">
      <c r="A143" s="3" t="s">
        <v>729</v>
      </c>
      <c r="B143" s="136" t="s">
        <v>217</v>
      </c>
      <c r="C143" s="131">
        <v>0</v>
      </c>
      <c r="D143" s="138" t="str">
        <f>IF($B143="N/A","N/A",IF(C143&gt;10,"No",IF(C143&lt;-10,"No","Yes")))</f>
        <v>N/A</v>
      </c>
      <c r="E143" s="131">
        <v>0</v>
      </c>
      <c r="F143" s="138" t="str">
        <f>IF($B143="N/A","N/A",IF(E143&gt;10,"No",IF(E143&lt;-10,"No","Yes")))</f>
        <v>N/A</v>
      </c>
      <c r="G143" s="131">
        <v>0</v>
      </c>
      <c r="H143" s="138" t="str">
        <f>IF($B143="N/A","N/A",IF(G143&gt;10,"No",IF(G143&lt;-10,"No","Yes")))</f>
        <v>N/A</v>
      </c>
      <c r="I143" s="132" t="s">
        <v>1743</v>
      </c>
      <c r="J143" s="132" t="s">
        <v>1743</v>
      </c>
      <c r="K143" s="133" t="s">
        <v>732</v>
      </c>
      <c r="L143" s="134" t="str">
        <f>IF(J143="Div by 0", "N/A", IF(K143="N/A","N/A", IF(J143&gt;VALUE(MID(K143,1,2)), "No", IF(J143&lt;-1*VALUE(MID(K143,1,2)), "No", "Yes"))))</f>
        <v>N/A</v>
      </c>
    </row>
    <row r="144" spans="1:12" x14ac:dyDescent="0.2">
      <c r="A144" s="3" t="s">
        <v>730</v>
      </c>
      <c r="B144" s="136" t="s">
        <v>217</v>
      </c>
      <c r="C144" s="152">
        <v>0</v>
      </c>
      <c r="D144" s="138" t="str">
        <f>IF($B144="N/A","N/A",IF(C144&gt;10,"No",IF(C144&lt;-10,"No","Yes")))</f>
        <v>N/A</v>
      </c>
      <c r="E144" s="152">
        <v>0</v>
      </c>
      <c r="F144" s="138" t="str">
        <f>IF($B144="N/A","N/A",IF(E144&gt;10,"No",IF(E144&lt;-10,"No","Yes")))</f>
        <v>N/A</v>
      </c>
      <c r="G144" s="152">
        <v>0</v>
      </c>
      <c r="H144" s="138" t="str">
        <f>IF($B144="N/A","N/A",IF(G144&gt;10,"No",IF(G144&lt;-10,"No","Yes")))</f>
        <v>N/A</v>
      </c>
      <c r="I144" s="132" t="s">
        <v>1743</v>
      </c>
      <c r="J144" s="132" t="s">
        <v>1743</v>
      </c>
      <c r="K144" s="133" t="s">
        <v>732</v>
      </c>
      <c r="L144" s="134" t="str">
        <f>IF(J144="Div by 0", "N/A", IF(K144="N/A","N/A", IF(J144&gt;VALUE(MID(K144,1,2)), "No", IF(J144&lt;-1*VALUE(MID(K144,1,2)), "No", "Yes"))))</f>
        <v>N/A</v>
      </c>
    </row>
    <row r="145" spans="1:12" x14ac:dyDescent="0.2">
      <c r="A145" s="2" t="s">
        <v>507</v>
      </c>
      <c r="B145" s="141" t="s">
        <v>217</v>
      </c>
      <c r="C145" s="156" t="s">
        <v>217</v>
      </c>
      <c r="D145" s="134" t="str">
        <f t="shared" ref="D145:D149" si="52">IF($B145="N/A","N/A",IF(C145&lt;0,"No","Yes"))</f>
        <v>N/A</v>
      </c>
      <c r="E145" s="156" t="s">
        <v>217</v>
      </c>
      <c r="F145" s="134" t="str">
        <f t="shared" ref="F145:F149" si="53">IF($B145="N/A","N/A",IF(E145&lt;0,"No","Yes"))</f>
        <v>N/A</v>
      </c>
      <c r="G145" s="156">
        <v>0</v>
      </c>
      <c r="H145" s="134" t="str">
        <f t="shared" ref="H145:H149" si="54">IF($B145="N/A","N/A",IF(G145&lt;0,"No","Yes"))</f>
        <v>N/A</v>
      </c>
      <c r="I145" s="132" t="s">
        <v>217</v>
      </c>
      <c r="J145" s="132" t="s">
        <v>217</v>
      </c>
      <c r="K145" s="135" t="s">
        <v>732</v>
      </c>
      <c r="L145" s="134" t="str">
        <f>IF(J145="Div by 0", "N/A", IF(OR(J145="N/A",K145="N/A"),"N/A", IF(J145&gt;VALUE(MID(K145,1,2)), "No", IF(J145&lt;-1*VALUE(MID(K145,1,2)), "No", "Yes"))))</f>
        <v>N/A</v>
      </c>
    </row>
    <row r="146" spans="1:12" x14ac:dyDescent="0.2">
      <c r="A146" s="2" t="s">
        <v>508</v>
      </c>
      <c r="B146" s="141" t="s">
        <v>217</v>
      </c>
      <c r="C146" s="156" t="s">
        <v>217</v>
      </c>
      <c r="D146" s="134" t="str">
        <f t="shared" si="52"/>
        <v>N/A</v>
      </c>
      <c r="E146" s="156" t="s">
        <v>217</v>
      </c>
      <c r="F146" s="134" t="str">
        <f t="shared" si="53"/>
        <v>N/A</v>
      </c>
      <c r="G146" s="156">
        <v>0</v>
      </c>
      <c r="H146" s="134" t="str">
        <f t="shared" si="54"/>
        <v>N/A</v>
      </c>
      <c r="I146" s="132" t="s">
        <v>217</v>
      </c>
      <c r="J146" s="132" t="s">
        <v>217</v>
      </c>
      <c r="K146" s="141" t="s">
        <v>732</v>
      </c>
      <c r="L146" s="134" t="str">
        <f t="shared" ref="L146:L149" si="55">IF(J146="Div by 0", "N/A", IF(OR(J146="N/A",K146="N/A"),"N/A", IF(J146&gt;VALUE(MID(K146,1,2)), "No", IF(J146&lt;-1*VALUE(MID(K146,1,2)), "No", "Yes"))))</f>
        <v>N/A</v>
      </c>
    </row>
    <row r="147" spans="1:12" x14ac:dyDescent="0.2">
      <c r="A147" s="2" t="s">
        <v>509</v>
      </c>
      <c r="B147" s="141" t="s">
        <v>217</v>
      </c>
      <c r="C147" s="156" t="s">
        <v>217</v>
      </c>
      <c r="D147" s="134" t="str">
        <f t="shared" si="52"/>
        <v>N/A</v>
      </c>
      <c r="E147" s="156" t="s">
        <v>217</v>
      </c>
      <c r="F147" s="134" t="str">
        <f t="shared" si="53"/>
        <v>N/A</v>
      </c>
      <c r="G147" s="156">
        <v>0</v>
      </c>
      <c r="H147" s="134" t="str">
        <f t="shared" si="54"/>
        <v>N/A</v>
      </c>
      <c r="I147" s="132" t="s">
        <v>217</v>
      </c>
      <c r="J147" s="132" t="s">
        <v>217</v>
      </c>
      <c r="K147" s="141" t="s">
        <v>732</v>
      </c>
      <c r="L147" s="134" t="str">
        <f t="shared" si="55"/>
        <v>N/A</v>
      </c>
    </row>
    <row r="148" spans="1:12" x14ac:dyDescent="0.2">
      <c r="A148" s="2" t="s">
        <v>510</v>
      </c>
      <c r="B148" s="141" t="s">
        <v>217</v>
      </c>
      <c r="C148" s="156" t="s">
        <v>217</v>
      </c>
      <c r="D148" s="134" t="str">
        <f t="shared" si="52"/>
        <v>N/A</v>
      </c>
      <c r="E148" s="156" t="s">
        <v>217</v>
      </c>
      <c r="F148" s="134" t="str">
        <f t="shared" si="53"/>
        <v>N/A</v>
      </c>
      <c r="G148" s="156">
        <v>0</v>
      </c>
      <c r="H148" s="134" t="str">
        <f t="shared" si="54"/>
        <v>N/A</v>
      </c>
      <c r="I148" s="132" t="s">
        <v>217</v>
      </c>
      <c r="J148" s="132" t="s">
        <v>217</v>
      </c>
      <c r="K148" s="141" t="s">
        <v>732</v>
      </c>
      <c r="L148" s="134" t="str">
        <f t="shared" si="55"/>
        <v>N/A</v>
      </c>
    </row>
    <row r="149" spans="1:12" x14ac:dyDescent="0.2">
      <c r="A149" s="2" t="s">
        <v>511</v>
      </c>
      <c r="B149" s="141" t="s">
        <v>217</v>
      </c>
      <c r="C149" s="156" t="s">
        <v>217</v>
      </c>
      <c r="D149" s="134" t="str">
        <f t="shared" si="52"/>
        <v>N/A</v>
      </c>
      <c r="E149" s="156" t="s">
        <v>217</v>
      </c>
      <c r="F149" s="134" t="str">
        <f t="shared" si="53"/>
        <v>N/A</v>
      </c>
      <c r="G149" s="156">
        <v>0</v>
      </c>
      <c r="H149" s="134" t="str">
        <f t="shared" si="54"/>
        <v>N/A</v>
      </c>
      <c r="I149" s="132" t="s">
        <v>217</v>
      </c>
      <c r="J149" s="132" t="s">
        <v>217</v>
      </c>
      <c r="K149" s="141" t="s">
        <v>732</v>
      </c>
      <c r="L149" s="134" t="str">
        <f t="shared" si="55"/>
        <v>N/A</v>
      </c>
    </row>
    <row r="150" spans="1:12" x14ac:dyDescent="0.2">
      <c r="A150" s="4" t="s">
        <v>731</v>
      </c>
      <c r="B150" s="135" t="s">
        <v>217</v>
      </c>
      <c r="C150" s="152">
        <v>693267</v>
      </c>
      <c r="D150" s="130" t="str">
        <f t="shared" ref="D150:D172" si="56">IF($B150="N/A","N/A",IF(C150&gt;10,"No",IF(C150&lt;-10,"No","Yes")))</f>
        <v>N/A</v>
      </c>
      <c r="E150" s="152">
        <v>789225</v>
      </c>
      <c r="F150" s="130" t="str">
        <f t="shared" ref="F150:F172" si="57">IF($B150="N/A","N/A",IF(E150&gt;10,"No",IF(E150&lt;-10,"No","Yes")))</f>
        <v>N/A</v>
      </c>
      <c r="G150" s="152">
        <v>892734</v>
      </c>
      <c r="H150" s="130" t="str">
        <f t="shared" ref="H150:H172" si="58">IF($B150="N/A","N/A",IF(G150&gt;10,"No",IF(G150&lt;-10,"No","Yes")))</f>
        <v>N/A</v>
      </c>
      <c r="I150" s="132">
        <v>13.84</v>
      </c>
      <c r="J150" s="132">
        <v>13.12</v>
      </c>
      <c r="K150" s="135" t="s">
        <v>732</v>
      </c>
      <c r="L150" s="134" t="str">
        <f t="shared" ref="L150:L172" si="59">IF(J150="Div by 0", "N/A", IF(K150="N/A","N/A", IF(J150&gt;VALUE(MID(K150,1,2)), "No", IF(J150&lt;-1*VALUE(MID(K150,1,2)), "No", "Yes"))))</f>
        <v>Yes</v>
      </c>
    </row>
    <row r="151" spans="1:12" x14ac:dyDescent="0.2">
      <c r="A151" s="4" t="s">
        <v>534</v>
      </c>
      <c r="B151" s="135" t="s">
        <v>217</v>
      </c>
      <c r="C151" s="152">
        <v>615</v>
      </c>
      <c r="D151" s="130" t="str">
        <f t="shared" si="56"/>
        <v>N/A</v>
      </c>
      <c r="E151" s="152">
        <v>696</v>
      </c>
      <c r="F151" s="130" t="str">
        <f t="shared" si="57"/>
        <v>N/A</v>
      </c>
      <c r="G151" s="152">
        <v>1348</v>
      </c>
      <c r="H151" s="130" t="str">
        <f t="shared" si="58"/>
        <v>N/A</v>
      </c>
      <c r="I151" s="132">
        <v>13.17</v>
      </c>
      <c r="J151" s="132">
        <v>93.68</v>
      </c>
      <c r="K151" s="135" t="s">
        <v>732</v>
      </c>
      <c r="L151" s="134" t="str">
        <f t="shared" si="59"/>
        <v>No</v>
      </c>
    </row>
    <row r="152" spans="1:12" x14ac:dyDescent="0.2">
      <c r="A152" s="4" t="s">
        <v>535</v>
      </c>
      <c r="B152" s="135" t="s">
        <v>217</v>
      </c>
      <c r="C152" s="152">
        <v>78433</v>
      </c>
      <c r="D152" s="130" t="str">
        <f t="shared" si="56"/>
        <v>N/A</v>
      </c>
      <c r="E152" s="152">
        <v>83243</v>
      </c>
      <c r="F152" s="130" t="str">
        <f t="shared" si="57"/>
        <v>N/A</v>
      </c>
      <c r="G152" s="152">
        <v>87021</v>
      </c>
      <c r="H152" s="130" t="str">
        <f t="shared" si="58"/>
        <v>N/A</v>
      </c>
      <c r="I152" s="132">
        <v>6.133</v>
      </c>
      <c r="J152" s="132">
        <v>4.5389999999999997</v>
      </c>
      <c r="K152" s="135" t="s">
        <v>732</v>
      </c>
      <c r="L152" s="134" t="str">
        <f t="shared" si="59"/>
        <v>Yes</v>
      </c>
    </row>
    <row r="153" spans="1:12" x14ac:dyDescent="0.2">
      <c r="A153" s="4" t="s">
        <v>536</v>
      </c>
      <c r="B153" s="135" t="s">
        <v>217</v>
      </c>
      <c r="C153" s="152">
        <v>484241</v>
      </c>
      <c r="D153" s="130" t="str">
        <f t="shared" si="56"/>
        <v>N/A</v>
      </c>
      <c r="E153" s="152">
        <v>519563</v>
      </c>
      <c r="F153" s="130" t="str">
        <f t="shared" si="57"/>
        <v>N/A</v>
      </c>
      <c r="G153" s="152">
        <v>562385</v>
      </c>
      <c r="H153" s="130" t="str">
        <f t="shared" si="58"/>
        <v>N/A</v>
      </c>
      <c r="I153" s="132">
        <v>7.2939999999999996</v>
      </c>
      <c r="J153" s="132">
        <v>8.2420000000000009</v>
      </c>
      <c r="K153" s="135" t="s">
        <v>732</v>
      </c>
      <c r="L153" s="134" t="str">
        <f t="shared" si="59"/>
        <v>Yes</v>
      </c>
    </row>
    <row r="154" spans="1:12" x14ac:dyDescent="0.2">
      <c r="A154" s="4" t="s">
        <v>537</v>
      </c>
      <c r="B154" s="135" t="s">
        <v>217</v>
      </c>
      <c r="C154" s="152">
        <v>129978</v>
      </c>
      <c r="D154" s="130" t="str">
        <f t="shared" si="56"/>
        <v>N/A</v>
      </c>
      <c r="E154" s="152">
        <v>185723</v>
      </c>
      <c r="F154" s="130" t="str">
        <f t="shared" si="57"/>
        <v>N/A</v>
      </c>
      <c r="G154" s="152">
        <v>241980</v>
      </c>
      <c r="H154" s="130" t="str">
        <f t="shared" si="58"/>
        <v>N/A</v>
      </c>
      <c r="I154" s="132">
        <v>42.89</v>
      </c>
      <c r="J154" s="132">
        <v>30.29</v>
      </c>
      <c r="K154" s="135" t="s">
        <v>732</v>
      </c>
      <c r="L154" s="134" t="str">
        <f t="shared" si="59"/>
        <v>No</v>
      </c>
    </row>
    <row r="155" spans="1:12" x14ac:dyDescent="0.2">
      <c r="A155" s="2" t="s">
        <v>538</v>
      </c>
      <c r="B155" s="141" t="s">
        <v>217</v>
      </c>
      <c r="C155" s="156" t="s">
        <v>217</v>
      </c>
      <c r="D155" s="134" t="str">
        <f t="shared" ref="D155:D159" si="60">IF($B155="N/A","N/A",IF(C155&lt;0,"No","Yes"))</f>
        <v>N/A</v>
      </c>
      <c r="E155" s="156" t="s">
        <v>217</v>
      </c>
      <c r="F155" s="134" t="str">
        <f t="shared" ref="F155:F159" si="61">IF($B155="N/A","N/A",IF(E155&lt;0,"No","Yes"))</f>
        <v>N/A</v>
      </c>
      <c r="G155" s="156">
        <v>86.810246078000006</v>
      </c>
      <c r="H155" s="134" t="str">
        <f t="shared" ref="H155:H159" si="62">IF($B155="N/A","N/A",IF(G155&lt;0,"No","Yes"))</f>
        <v>N/A</v>
      </c>
      <c r="I155" s="132" t="s">
        <v>217</v>
      </c>
      <c r="J155" s="132" t="s">
        <v>217</v>
      </c>
      <c r="K155" s="135" t="s">
        <v>732</v>
      </c>
      <c r="L155" s="134" t="str">
        <f>IF(J155="Div by 0", "N/A", IF(OR(J155="N/A",K155="N/A"),"N/A", IF(J155&gt;VALUE(MID(K155,1,2)), "No", IF(J155&lt;-1*VALUE(MID(K155,1,2)), "No", "Yes"))))</f>
        <v>N/A</v>
      </c>
    </row>
    <row r="156" spans="1:12" ht="25.5" x14ac:dyDescent="0.2">
      <c r="A156" s="2" t="s">
        <v>539</v>
      </c>
      <c r="B156" s="141" t="s">
        <v>217</v>
      </c>
      <c r="C156" s="156" t="s">
        <v>217</v>
      </c>
      <c r="D156" s="134" t="str">
        <f t="shared" si="60"/>
        <v>N/A</v>
      </c>
      <c r="E156" s="156" t="s">
        <v>217</v>
      </c>
      <c r="F156" s="134" t="str">
        <f t="shared" si="61"/>
        <v>N/A</v>
      </c>
      <c r="G156" s="156">
        <v>2.4760750169999999</v>
      </c>
      <c r="H156" s="134" t="str">
        <f t="shared" si="62"/>
        <v>N/A</v>
      </c>
      <c r="I156" s="132" t="s">
        <v>217</v>
      </c>
      <c r="J156" s="132" t="s">
        <v>217</v>
      </c>
      <c r="K156" s="141" t="s">
        <v>732</v>
      </c>
      <c r="L156" s="134" t="str">
        <f t="shared" ref="L156:L159" si="63">IF(J156="Div by 0", "N/A", IF(OR(J156="N/A",K156="N/A"),"N/A", IF(J156&gt;VALUE(MID(K156,1,2)), "No", IF(J156&lt;-1*VALUE(MID(K156,1,2)), "No", "Yes"))))</f>
        <v>N/A</v>
      </c>
    </row>
    <row r="157" spans="1:12" ht="25.5" x14ac:dyDescent="0.2">
      <c r="A157" s="2" t="s">
        <v>540</v>
      </c>
      <c r="B157" s="141" t="s">
        <v>217</v>
      </c>
      <c r="C157" s="156" t="s">
        <v>217</v>
      </c>
      <c r="D157" s="134" t="str">
        <f t="shared" si="60"/>
        <v>N/A</v>
      </c>
      <c r="E157" s="156" t="s">
        <v>217</v>
      </c>
      <c r="F157" s="134" t="str">
        <f t="shared" si="61"/>
        <v>N/A</v>
      </c>
      <c r="G157" s="156">
        <v>65.874097288000002</v>
      </c>
      <c r="H157" s="134" t="str">
        <f t="shared" si="62"/>
        <v>N/A</v>
      </c>
      <c r="I157" s="132" t="s">
        <v>217</v>
      </c>
      <c r="J157" s="132" t="s">
        <v>217</v>
      </c>
      <c r="K157" s="141" t="s">
        <v>732</v>
      </c>
      <c r="L157" s="134" t="str">
        <f t="shared" si="63"/>
        <v>N/A</v>
      </c>
    </row>
    <row r="158" spans="1:12" ht="25.5" x14ac:dyDescent="0.2">
      <c r="A158" s="2" t="s">
        <v>541</v>
      </c>
      <c r="B158" s="141" t="s">
        <v>217</v>
      </c>
      <c r="C158" s="156" t="s">
        <v>217</v>
      </c>
      <c r="D158" s="134" t="str">
        <f t="shared" si="60"/>
        <v>N/A</v>
      </c>
      <c r="E158" s="156" t="s">
        <v>217</v>
      </c>
      <c r="F158" s="134" t="str">
        <f t="shared" si="61"/>
        <v>N/A</v>
      </c>
      <c r="G158" s="156">
        <v>97.379480156</v>
      </c>
      <c r="H158" s="134" t="str">
        <f t="shared" si="62"/>
        <v>N/A</v>
      </c>
      <c r="I158" s="132" t="s">
        <v>217</v>
      </c>
      <c r="J158" s="132" t="s">
        <v>217</v>
      </c>
      <c r="K158" s="141" t="s">
        <v>732</v>
      </c>
      <c r="L158" s="134" t="str">
        <f t="shared" si="63"/>
        <v>N/A</v>
      </c>
    </row>
    <row r="159" spans="1:12" ht="25.5" x14ac:dyDescent="0.2">
      <c r="A159" s="2" t="s">
        <v>542</v>
      </c>
      <c r="B159" s="141" t="s">
        <v>217</v>
      </c>
      <c r="C159" s="156" t="s">
        <v>217</v>
      </c>
      <c r="D159" s="134" t="str">
        <f t="shared" si="60"/>
        <v>N/A</v>
      </c>
      <c r="E159" s="156" t="s">
        <v>217</v>
      </c>
      <c r="F159" s="134" t="str">
        <f t="shared" si="61"/>
        <v>N/A</v>
      </c>
      <c r="G159" s="156">
        <v>91.550894397999997</v>
      </c>
      <c r="H159" s="134" t="str">
        <f t="shared" si="62"/>
        <v>N/A</v>
      </c>
      <c r="I159" s="132" t="s">
        <v>217</v>
      </c>
      <c r="J159" s="132" t="s">
        <v>217</v>
      </c>
      <c r="K159" s="141" t="s">
        <v>732</v>
      </c>
      <c r="L159" s="134" t="str">
        <f t="shared" si="63"/>
        <v>N/A</v>
      </c>
    </row>
    <row r="160" spans="1:12" ht="25.5" x14ac:dyDescent="0.2">
      <c r="A160" s="4" t="s">
        <v>543</v>
      </c>
      <c r="B160" s="135" t="s">
        <v>217</v>
      </c>
      <c r="C160" s="152">
        <v>535714.18000000005</v>
      </c>
      <c r="D160" s="130" t="str">
        <f t="shared" si="56"/>
        <v>N/A</v>
      </c>
      <c r="E160" s="152">
        <v>622649.31000000006</v>
      </c>
      <c r="F160" s="130" t="str">
        <f t="shared" si="57"/>
        <v>N/A</v>
      </c>
      <c r="G160" s="152">
        <v>717483.28</v>
      </c>
      <c r="H160" s="130" t="str">
        <f t="shared" si="58"/>
        <v>N/A</v>
      </c>
      <c r="I160" s="132">
        <v>16.23</v>
      </c>
      <c r="J160" s="132">
        <v>15.23</v>
      </c>
      <c r="K160" s="135" t="s">
        <v>732</v>
      </c>
      <c r="L160" s="134" t="str">
        <f t="shared" si="59"/>
        <v>Yes</v>
      </c>
    </row>
    <row r="161" spans="1:12" x14ac:dyDescent="0.2">
      <c r="A161" s="4" t="s">
        <v>544</v>
      </c>
      <c r="B161" s="135" t="s">
        <v>217</v>
      </c>
      <c r="C161" s="131">
        <v>1289925526</v>
      </c>
      <c r="D161" s="130" t="str">
        <f t="shared" si="56"/>
        <v>N/A</v>
      </c>
      <c r="E161" s="131">
        <v>2120871033</v>
      </c>
      <c r="F161" s="130" t="str">
        <f t="shared" si="57"/>
        <v>N/A</v>
      </c>
      <c r="G161" s="131">
        <v>2631896518</v>
      </c>
      <c r="H161" s="130" t="str">
        <f t="shared" si="58"/>
        <v>N/A</v>
      </c>
      <c r="I161" s="132">
        <v>64.42</v>
      </c>
      <c r="J161" s="132">
        <v>24.1</v>
      </c>
      <c r="K161" s="135" t="s">
        <v>732</v>
      </c>
      <c r="L161" s="134" t="str">
        <f t="shared" si="59"/>
        <v>Yes</v>
      </c>
    </row>
    <row r="162" spans="1:12" x14ac:dyDescent="0.2">
      <c r="A162" s="4" t="s">
        <v>1276</v>
      </c>
      <c r="B162" s="135" t="s">
        <v>217</v>
      </c>
      <c r="C162" s="131">
        <v>1860.6475224999999</v>
      </c>
      <c r="D162" s="130" t="str">
        <f t="shared" si="56"/>
        <v>N/A</v>
      </c>
      <c r="E162" s="131">
        <v>2687.283136</v>
      </c>
      <c r="F162" s="130" t="str">
        <f t="shared" si="57"/>
        <v>N/A</v>
      </c>
      <c r="G162" s="131">
        <v>2948.1307062999999</v>
      </c>
      <c r="H162" s="130" t="str">
        <f t="shared" si="58"/>
        <v>N/A</v>
      </c>
      <c r="I162" s="132">
        <v>44.43</v>
      </c>
      <c r="J162" s="132">
        <v>9.7070000000000007</v>
      </c>
      <c r="K162" s="135" t="s">
        <v>732</v>
      </c>
      <c r="L162" s="134" t="str">
        <f t="shared" si="59"/>
        <v>Yes</v>
      </c>
    </row>
    <row r="163" spans="1:12" ht="25.5" x14ac:dyDescent="0.2">
      <c r="A163" s="4" t="s">
        <v>1277</v>
      </c>
      <c r="B163" s="135" t="s">
        <v>217</v>
      </c>
      <c r="C163" s="131">
        <v>5704.5983740000001</v>
      </c>
      <c r="D163" s="130" t="str">
        <f t="shared" si="56"/>
        <v>N/A</v>
      </c>
      <c r="E163" s="131">
        <v>8556.5373562999994</v>
      </c>
      <c r="F163" s="130" t="str">
        <f t="shared" si="57"/>
        <v>N/A</v>
      </c>
      <c r="G163" s="131">
        <v>7908.4161721</v>
      </c>
      <c r="H163" s="130" t="str">
        <f t="shared" si="58"/>
        <v>N/A</v>
      </c>
      <c r="I163" s="132">
        <v>49.99</v>
      </c>
      <c r="J163" s="132">
        <v>-7.57</v>
      </c>
      <c r="K163" s="135" t="s">
        <v>732</v>
      </c>
      <c r="L163" s="134" t="str">
        <f t="shared" si="59"/>
        <v>Yes</v>
      </c>
    </row>
    <row r="164" spans="1:12" ht="25.5" x14ac:dyDescent="0.2">
      <c r="A164" s="4" t="s">
        <v>1278</v>
      </c>
      <c r="B164" s="135" t="s">
        <v>217</v>
      </c>
      <c r="C164" s="131">
        <v>5700.8512233000001</v>
      </c>
      <c r="D164" s="130" t="str">
        <f t="shared" si="56"/>
        <v>N/A</v>
      </c>
      <c r="E164" s="131">
        <v>8652.0296961999993</v>
      </c>
      <c r="F164" s="130" t="str">
        <f t="shared" si="57"/>
        <v>N/A</v>
      </c>
      <c r="G164" s="131">
        <v>9721.1846105999994</v>
      </c>
      <c r="H164" s="130" t="str">
        <f t="shared" si="58"/>
        <v>N/A</v>
      </c>
      <c r="I164" s="132">
        <v>51.77</v>
      </c>
      <c r="J164" s="132">
        <v>12.36</v>
      </c>
      <c r="K164" s="135" t="s">
        <v>732</v>
      </c>
      <c r="L164" s="134" t="str">
        <f t="shared" si="59"/>
        <v>Yes</v>
      </c>
    </row>
    <row r="165" spans="1:12" ht="25.5" x14ac:dyDescent="0.2">
      <c r="A165" s="4" t="s">
        <v>1279</v>
      </c>
      <c r="B165" s="135" t="s">
        <v>217</v>
      </c>
      <c r="C165" s="131">
        <v>987.74540569999999</v>
      </c>
      <c r="D165" s="130" t="str">
        <f t="shared" si="56"/>
        <v>N/A</v>
      </c>
      <c r="E165" s="131">
        <v>1468.8431912999999</v>
      </c>
      <c r="F165" s="130" t="str">
        <f t="shared" si="57"/>
        <v>N/A</v>
      </c>
      <c r="G165" s="131">
        <v>1523.9121935999999</v>
      </c>
      <c r="H165" s="130" t="str">
        <f t="shared" si="58"/>
        <v>N/A</v>
      </c>
      <c r="I165" s="132">
        <v>48.71</v>
      </c>
      <c r="J165" s="132">
        <v>3.7490000000000001</v>
      </c>
      <c r="K165" s="135" t="s">
        <v>732</v>
      </c>
      <c r="L165" s="134" t="str">
        <f t="shared" si="59"/>
        <v>Yes</v>
      </c>
    </row>
    <row r="166" spans="1:12" ht="25.5" x14ac:dyDescent="0.2">
      <c r="A166" s="4" t="s">
        <v>1280</v>
      </c>
      <c r="B166" s="135" t="s">
        <v>217</v>
      </c>
      <c r="C166" s="131">
        <v>2777.2046885</v>
      </c>
      <c r="D166" s="130" t="str">
        <f t="shared" si="56"/>
        <v>N/A</v>
      </c>
      <c r="E166" s="131">
        <v>3400.4307490000001</v>
      </c>
      <c r="F166" s="130" t="str">
        <f t="shared" si="57"/>
        <v>N/A</v>
      </c>
      <c r="G166" s="131">
        <v>3794.7905116000002</v>
      </c>
      <c r="H166" s="130" t="str">
        <f t="shared" si="58"/>
        <v>N/A</v>
      </c>
      <c r="I166" s="132">
        <v>22.44</v>
      </c>
      <c r="J166" s="132">
        <v>11.6</v>
      </c>
      <c r="K166" s="135" t="s">
        <v>732</v>
      </c>
      <c r="L166" s="134" t="str">
        <f t="shared" si="59"/>
        <v>Yes</v>
      </c>
    </row>
    <row r="167" spans="1:12" x14ac:dyDescent="0.2">
      <c r="A167" s="45" t="s">
        <v>545</v>
      </c>
      <c r="B167" s="136" t="s">
        <v>217</v>
      </c>
      <c r="C167" s="137">
        <v>1820118662</v>
      </c>
      <c r="D167" s="138" t="str">
        <f t="shared" si="56"/>
        <v>N/A</v>
      </c>
      <c r="E167" s="137">
        <v>1418808365</v>
      </c>
      <c r="F167" s="138" t="str">
        <f t="shared" si="57"/>
        <v>N/A</v>
      </c>
      <c r="G167" s="137">
        <v>1560319272</v>
      </c>
      <c r="H167" s="138" t="str">
        <f t="shared" si="58"/>
        <v>N/A</v>
      </c>
      <c r="I167" s="132">
        <v>-22</v>
      </c>
      <c r="J167" s="132">
        <v>9.9740000000000002</v>
      </c>
      <c r="K167" s="133" t="s">
        <v>732</v>
      </c>
      <c r="L167" s="134" t="str">
        <f t="shared" si="59"/>
        <v>Yes</v>
      </c>
    </row>
    <row r="168" spans="1:12" x14ac:dyDescent="0.2">
      <c r="A168" s="45" t="s">
        <v>1281</v>
      </c>
      <c r="B168" s="136" t="s">
        <v>217</v>
      </c>
      <c r="C168" s="137">
        <v>2625.4223293</v>
      </c>
      <c r="D168" s="138" t="str">
        <f t="shared" si="56"/>
        <v>N/A</v>
      </c>
      <c r="E168" s="137">
        <v>1797.7235453000001</v>
      </c>
      <c r="F168" s="138" t="str">
        <f t="shared" si="57"/>
        <v>N/A</v>
      </c>
      <c r="G168" s="137">
        <v>1747.7986410000001</v>
      </c>
      <c r="H168" s="138" t="str">
        <f t="shared" si="58"/>
        <v>N/A</v>
      </c>
      <c r="I168" s="132">
        <v>-31.5</v>
      </c>
      <c r="J168" s="132">
        <v>-2.78</v>
      </c>
      <c r="K168" s="133" t="s">
        <v>732</v>
      </c>
      <c r="L168" s="134" t="str">
        <f t="shared" si="59"/>
        <v>Yes</v>
      </c>
    </row>
    <row r="169" spans="1:12" ht="25.5" x14ac:dyDescent="0.2">
      <c r="A169" s="45" t="s">
        <v>1282</v>
      </c>
      <c r="B169" s="135" t="s">
        <v>217</v>
      </c>
      <c r="C169" s="131">
        <v>10174.814634</v>
      </c>
      <c r="D169" s="130" t="str">
        <f t="shared" si="56"/>
        <v>N/A</v>
      </c>
      <c r="E169" s="131">
        <v>5092.0445401999996</v>
      </c>
      <c r="F169" s="130" t="str">
        <f t="shared" si="57"/>
        <v>N/A</v>
      </c>
      <c r="G169" s="131">
        <v>5347.3197329000004</v>
      </c>
      <c r="H169" s="130" t="str">
        <f t="shared" si="58"/>
        <v>N/A</v>
      </c>
      <c r="I169" s="132">
        <v>-50</v>
      </c>
      <c r="J169" s="132">
        <v>5.0129999999999999</v>
      </c>
      <c r="K169" s="135" t="s">
        <v>732</v>
      </c>
      <c r="L169" s="134" t="str">
        <f t="shared" si="59"/>
        <v>Yes</v>
      </c>
    </row>
    <row r="170" spans="1:12" ht="25.5" x14ac:dyDescent="0.2">
      <c r="A170" s="45" t="s">
        <v>1283</v>
      </c>
      <c r="B170" s="135" t="s">
        <v>217</v>
      </c>
      <c r="C170" s="131">
        <v>12701.231892</v>
      </c>
      <c r="D170" s="130" t="str">
        <f t="shared" si="56"/>
        <v>N/A</v>
      </c>
      <c r="E170" s="131">
        <v>9742.1514000999996</v>
      </c>
      <c r="F170" s="130" t="str">
        <f t="shared" si="57"/>
        <v>N/A</v>
      </c>
      <c r="G170" s="131">
        <v>9800.8287424999999</v>
      </c>
      <c r="H170" s="130" t="str">
        <f t="shared" si="58"/>
        <v>N/A</v>
      </c>
      <c r="I170" s="132">
        <v>-23.3</v>
      </c>
      <c r="J170" s="132">
        <v>0.60229999999999995</v>
      </c>
      <c r="K170" s="135" t="s">
        <v>732</v>
      </c>
      <c r="L170" s="134" t="str">
        <f t="shared" si="59"/>
        <v>Yes</v>
      </c>
    </row>
    <row r="171" spans="1:12" ht="25.5" x14ac:dyDescent="0.2">
      <c r="A171" s="45" t="s">
        <v>1284</v>
      </c>
      <c r="B171" s="135" t="s">
        <v>217</v>
      </c>
      <c r="C171" s="131">
        <v>1281.7349935</v>
      </c>
      <c r="D171" s="130" t="str">
        <f t="shared" si="56"/>
        <v>N/A</v>
      </c>
      <c r="E171" s="131">
        <v>900.99926476999997</v>
      </c>
      <c r="F171" s="130" t="str">
        <f t="shared" si="57"/>
        <v>N/A</v>
      </c>
      <c r="G171" s="131">
        <v>958.41447762999996</v>
      </c>
      <c r="H171" s="130" t="str">
        <f t="shared" si="58"/>
        <v>N/A</v>
      </c>
      <c r="I171" s="132">
        <v>-29.7</v>
      </c>
      <c r="J171" s="132">
        <v>6.3719999999999999</v>
      </c>
      <c r="K171" s="135" t="s">
        <v>732</v>
      </c>
      <c r="L171" s="134" t="str">
        <f t="shared" si="59"/>
        <v>Yes</v>
      </c>
    </row>
    <row r="172" spans="1:12" ht="25.5" x14ac:dyDescent="0.2">
      <c r="A172" s="45" t="s">
        <v>1285</v>
      </c>
      <c r="B172" s="135" t="s">
        <v>217</v>
      </c>
      <c r="C172" s="131">
        <v>1515.6164504999999</v>
      </c>
      <c r="D172" s="130" t="str">
        <f t="shared" si="56"/>
        <v>N/A</v>
      </c>
      <c r="E172" s="131">
        <v>733.20219897000004</v>
      </c>
      <c r="F172" s="130" t="str">
        <f t="shared" si="57"/>
        <v>N/A</v>
      </c>
      <c r="G172" s="131">
        <v>666.31639392</v>
      </c>
      <c r="H172" s="130" t="str">
        <f t="shared" si="58"/>
        <v>N/A</v>
      </c>
      <c r="I172" s="132">
        <v>-51.6</v>
      </c>
      <c r="J172" s="132">
        <v>-9.1199999999999992</v>
      </c>
      <c r="K172" s="135" t="s">
        <v>732</v>
      </c>
      <c r="L172" s="134" t="str">
        <f t="shared" si="59"/>
        <v>Yes</v>
      </c>
    </row>
    <row r="173" spans="1:12" ht="25.5" x14ac:dyDescent="0.2">
      <c r="A173" s="2" t="s">
        <v>546</v>
      </c>
      <c r="B173" s="135" t="s">
        <v>217</v>
      </c>
      <c r="C173" s="131">
        <v>291403166</v>
      </c>
      <c r="D173" s="130" t="str">
        <f t="shared" ref="D173:D181" si="64">IF($B173="N/A","N/A",IF(C173&gt;10,"No",IF(C173&lt;-10,"No","Yes")))</f>
        <v>N/A</v>
      </c>
      <c r="E173" s="131">
        <v>353041301</v>
      </c>
      <c r="F173" s="130" t="str">
        <f t="shared" ref="F173:F181" si="65">IF($B173="N/A","N/A",IF(E173&gt;10,"No",IF(E173&lt;-10,"No","Yes")))</f>
        <v>N/A</v>
      </c>
      <c r="G173" s="131">
        <v>360756868</v>
      </c>
      <c r="H173" s="130" t="str">
        <f t="shared" ref="H173:H181" si="66">IF($B173="N/A","N/A",IF(G173&gt;10,"No",IF(G173&lt;-10,"No","Yes")))</f>
        <v>N/A</v>
      </c>
      <c r="I173" s="132">
        <v>21.15</v>
      </c>
      <c r="J173" s="132">
        <v>2.1850000000000001</v>
      </c>
      <c r="K173" s="135" t="s">
        <v>732</v>
      </c>
      <c r="L173" s="134" t="str">
        <f t="shared" ref="L173:L181" si="67">IF(J173="Div by 0", "N/A", IF(K173="N/A","N/A", IF(J173&gt;VALUE(MID(K173,1,2)), "No", IF(J173&lt;-1*VALUE(MID(K173,1,2)), "No", "Yes"))))</f>
        <v>Yes</v>
      </c>
    </row>
    <row r="174" spans="1:12" ht="25.5" x14ac:dyDescent="0.2">
      <c r="A174" s="2" t="s">
        <v>1286</v>
      </c>
      <c r="B174" s="135" t="s">
        <v>217</v>
      </c>
      <c r="C174" s="131">
        <v>60365120</v>
      </c>
      <c r="D174" s="130" t="str">
        <f t="shared" si="64"/>
        <v>N/A</v>
      </c>
      <c r="E174" s="131">
        <v>51905439</v>
      </c>
      <c r="F174" s="130" t="str">
        <f t="shared" si="65"/>
        <v>N/A</v>
      </c>
      <c r="G174" s="131">
        <v>64792062</v>
      </c>
      <c r="H174" s="130" t="str">
        <f t="shared" si="66"/>
        <v>N/A</v>
      </c>
      <c r="I174" s="132">
        <v>-14</v>
      </c>
      <c r="J174" s="132">
        <v>24.83</v>
      </c>
      <c r="K174" s="135" t="s">
        <v>732</v>
      </c>
      <c r="L174" s="134" t="str">
        <f t="shared" si="67"/>
        <v>Yes</v>
      </c>
    </row>
    <row r="175" spans="1:12" ht="25.5" x14ac:dyDescent="0.2">
      <c r="A175" s="2" t="s">
        <v>547</v>
      </c>
      <c r="B175" s="135" t="s">
        <v>217</v>
      </c>
      <c r="C175" s="131">
        <v>180118894</v>
      </c>
      <c r="D175" s="130" t="str">
        <f t="shared" si="64"/>
        <v>N/A</v>
      </c>
      <c r="E175" s="131">
        <v>191055216</v>
      </c>
      <c r="F175" s="130" t="str">
        <f t="shared" si="65"/>
        <v>N/A</v>
      </c>
      <c r="G175" s="131">
        <v>208846642</v>
      </c>
      <c r="H175" s="130" t="str">
        <f t="shared" si="66"/>
        <v>N/A</v>
      </c>
      <c r="I175" s="132">
        <v>6.0720000000000001</v>
      </c>
      <c r="J175" s="132">
        <v>9.3119999999999994</v>
      </c>
      <c r="K175" s="135" t="s">
        <v>732</v>
      </c>
      <c r="L175" s="134" t="str">
        <f t="shared" si="67"/>
        <v>Yes</v>
      </c>
    </row>
    <row r="176" spans="1:12" ht="25.5" x14ac:dyDescent="0.2">
      <c r="A176" s="2" t="s">
        <v>512</v>
      </c>
      <c r="B176" s="135" t="s">
        <v>217</v>
      </c>
      <c r="C176" s="131">
        <v>1288231482</v>
      </c>
      <c r="D176" s="130" t="str">
        <f t="shared" si="64"/>
        <v>N/A</v>
      </c>
      <c r="E176" s="131">
        <v>822806409</v>
      </c>
      <c r="F176" s="130" t="str">
        <f t="shared" si="65"/>
        <v>N/A</v>
      </c>
      <c r="G176" s="131">
        <v>925923700</v>
      </c>
      <c r="H176" s="130" t="str">
        <f t="shared" si="66"/>
        <v>N/A</v>
      </c>
      <c r="I176" s="132">
        <v>-36.1</v>
      </c>
      <c r="J176" s="132">
        <v>12.53</v>
      </c>
      <c r="K176" s="135" t="s">
        <v>732</v>
      </c>
      <c r="L176" s="134" t="str">
        <f t="shared" si="67"/>
        <v>Yes</v>
      </c>
    </row>
    <row r="177" spans="1:12" ht="25.5" x14ac:dyDescent="0.2">
      <c r="A177" s="2" t="s">
        <v>513</v>
      </c>
      <c r="B177" s="136" t="s">
        <v>217</v>
      </c>
      <c r="C177" s="137">
        <v>420.33324246000001</v>
      </c>
      <c r="D177" s="138" t="str">
        <f t="shared" si="64"/>
        <v>N/A</v>
      </c>
      <c r="E177" s="137">
        <v>447.32655579999999</v>
      </c>
      <c r="F177" s="138" t="str">
        <f t="shared" si="65"/>
        <v>N/A</v>
      </c>
      <c r="G177" s="137">
        <v>404.10342609999998</v>
      </c>
      <c r="H177" s="138" t="str">
        <f t="shared" si="66"/>
        <v>N/A</v>
      </c>
      <c r="I177" s="132">
        <v>6.4219999999999997</v>
      </c>
      <c r="J177" s="132">
        <v>-9.66</v>
      </c>
      <c r="K177" s="133" t="s">
        <v>732</v>
      </c>
      <c r="L177" s="134" t="str">
        <f t="shared" si="67"/>
        <v>Yes</v>
      </c>
    </row>
    <row r="178" spans="1:12" ht="25.5" x14ac:dyDescent="0.2">
      <c r="A178" s="2" t="s">
        <v>1287</v>
      </c>
      <c r="B178" s="136" t="s">
        <v>217</v>
      </c>
      <c r="C178" s="137">
        <v>87.073407504000002</v>
      </c>
      <c r="D178" s="138" t="str">
        <f t="shared" si="64"/>
        <v>N/A</v>
      </c>
      <c r="E178" s="137">
        <v>65.767606196000003</v>
      </c>
      <c r="F178" s="138" t="str">
        <f t="shared" si="65"/>
        <v>N/A</v>
      </c>
      <c r="G178" s="137">
        <v>72.577119276000005</v>
      </c>
      <c r="H178" s="138" t="str">
        <f t="shared" si="66"/>
        <v>N/A</v>
      </c>
      <c r="I178" s="132">
        <v>-24.5</v>
      </c>
      <c r="J178" s="132">
        <v>10.35</v>
      </c>
      <c r="K178" s="133" t="s">
        <v>732</v>
      </c>
      <c r="L178" s="134" t="str">
        <f t="shared" si="67"/>
        <v>Yes</v>
      </c>
    </row>
    <row r="179" spans="1:12" ht="25.5" x14ac:dyDescent="0.2">
      <c r="A179" s="2" t="s">
        <v>514</v>
      </c>
      <c r="B179" s="136" t="s">
        <v>217</v>
      </c>
      <c r="C179" s="137">
        <v>259.81172333000001</v>
      </c>
      <c r="D179" s="138" t="str">
        <f t="shared" si="64"/>
        <v>N/A</v>
      </c>
      <c r="E179" s="137">
        <v>242.07952864999999</v>
      </c>
      <c r="F179" s="138" t="str">
        <f t="shared" si="65"/>
        <v>N/A</v>
      </c>
      <c r="G179" s="137">
        <v>233.94050411000001</v>
      </c>
      <c r="H179" s="138" t="str">
        <f t="shared" si="66"/>
        <v>N/A</v>
      </c>
      <c r="I179" s="132">
        <v>-6.83</v>
      </c>
      <c r="J179" s="132">
        <v>-3.36</v>
      </c>
      <c r="K179" s="133" t="s">
        <v>732</v>
      </c>
      <c r="L179" s="134" t="str">
        <f t="shared" si="67"/>
        <v>Yes</v>
      </c>
    </row>
    <row r="180" spans="1:12" ht="25.5" x14ac:dyDescent="0.2">
      <c r="A180" s="2" t="s">
        <v>515</v>
      </c>
      <c r="B180" s="135" t="s">
        <v>217</v>
      </c>
      <c r="C180" s="131">
        <v>1858.2039560999999</v>
      </c>
      <c r="D180" s="130" t="str">
        <f t="shared" si="64"/>
        <v>N/A</v>
      </c>
      <c r="E180" s="131">
        <v>1042.5498545999999</v>
      </c>
      <c r="F180" s="130" t="str">
        <f t="shared" si="65"/>
        <v>N/A</v>
      </c>
      <c r="G180" s="131">
        <v>1037.1775915000001</v>
      </c>
      <c r="H180" s="130" t="str">
        <f t="shared" si="66"/>
        <v>N/A</v>
      </c>
      <c r="I180" s="139">
        <v>-43.9</v>
      </c>
      <c r="J180" s="139">
        <v>-0.51500000000000001</v>
      </c>
      <c r="K180" s="135" t="s">
        <v>732</v>
      </c>
      <c r="L180" s="134" t="str">
        <f t="shared" si="67"/>
        <v>Yes</v>
      </c>
    </row>
    <row r="181" spans="1:12" ht="25.5" x14ac:dyDescent="0.2">
      <c r="A181" s="2" t="s">
        <v>1685</v>
      </c>
      <c r="B181" s="135" t="s">
        <v>217</v>
      </c>
      <c r="C181" s="140">
        <v>82.403316470999997</v>
      </c>
      <c r="D181" s="130" t="str">
        <f t="shared" si="64"/>
        <v>N/A</v>
      </c>
      <c r="E181" s="140">
        <v>83.869745636999994</v>
      </c>
      <c r="F181" s="130" t="str">
        <f t="shared" si="65"/>
        <v>N/A</v>
      </c>
      <c r="G181" s="140">
        <v>82.158739333</v>
      </c>
      <c r="H181" s="130" t="str">
        <f t="shared" si="66"/>
        <v>N/A</v>
      </c>
      <c r="I181" s="139">
        <v>1.78</v>
      </c>
      <c r="J181" s="139">
        <v>-2.04</v>
      </c>
      <c r="K181" s="135" t="s">
        <v>732</v>
      </c>
      <c r="L181" s="134" t="str">
        <f t="shared" si="67"/>
        <v>Yes</v>
      </c>
    </row>
    <row r="182" spans="1:12" ht="25.5" x14ac:dyDescent="0.2">
      <c r="A182" s="2" t="s">
        <v>1686</v>
      </c>
      <c r="B182" s="141" t="s">
        <v>217</v>
      </c>
      <c r="C182" s="140" t="s">
        <v>217</v>
      </c>
      <c r="D182" s="134" t="str">
        <f t="shared" ref="D182:D185" si="68">IF($B182="N/A","N/A",IF(C182&lt;0,"No","Yes"))</f>
        <v>N/A</v>
      </c>
      <c r="E182" s="140">
        <v>71.982758621000002</v>
      </c>
      <c r="F182" s="134" t="str">
        <f t="shared" ref="F182:F185" si="69">IF($B182="N/A","N/A",IF(E182&lt;0,"No","Yes"))</f>
        <v>N/A</v>
      </c>
      <c r="G182" s="140">
        <v>77.225519288000001</v>
      </c>
      <c r="H182" s="134" t="str">
        <f t="shared" ref="H182:H185" si="70">IF($B182="N/A","N/A",IF(G182&lt;0,"No","Yes"))</f>
        <v>N/A</v>
      </c>
      <c r="I182" s="139" t="s">
        <v>217</v>
      </c>
      <c r="J182" s="139">
        <v>7.2830000000000004</v>
      </c>
      <c r="K182" s="141" t="s">
        <v>732</v>
      </c>
      <c r="L182" s="134" t="str">
        <f t="shared" ref="L182:L213" si="71">IF(J182="Div by 0", "N/A", IF(OR(J182="N/A",K182="N/A"),"N/A", IF(J182&gt;VALUE(MID(K182,1,2)), "No", IF(J182&lt;-1*VALUE(MID(K182,1,2)), "No", "Yes"))))</f>
        <v>Yes</v>
      </c>
    </row>
    <row r="183" spans="1:12" ht="25.5" x14ac:dyDescent="0.2">
      <c r="A183" s="2" t="s">
        <v>1687</v>
      </c>
      <c r="B183" s="141" t="s">
        <v>217</v>
      </c>
      <c r="C183" s="140" t="s">
        <v>217</v>
      </c>
      <c r="D183" s="134" t="str">
        <f t="shared" si="68"/>
        <v>N/A</v>
      </c>
      <c r="E183" s="140">
        <v>86.664344149000001</v>
      </c>
      <c r="F183" s="134" t="str">
        <f t="shared" si="69"/>
        <v>N/A</v>
      </c>
      <c r="G183" s="140">
        <v>86.628514956000004</v>
      </c>
      <c r="H183" s="134" t="str">
        <f t="shared" si="70"/>
        <v>N/A</v>
      </c>
      <c r="I183" s="139" t="s">
        <v>217</v>
      </c>
      <c r="J183" s="139">
        <v>-4.1000000000000002E-2</v>
      </c>
      <c r="K183" s="141" t="s">
        <v>732</v>
      </c>
      <c r="L183" s="134" t="str">
        <f t="shared" si="71"/>
        <v>Yes</v>
      </c>
    </row>
    <row r="184" spans="1:12" ht="25.5" x14ac:dyDescent="0.2">
      <c r="A184" s="2" t="s">
        <v>1688</v>
      </c>
      <c r="B184" s="141" t="s">
        <v>217</v>
      </c>
      <c r="C184" s="140" t="s">
        <v>217</v>
      </c>
      <c r="D184" s="134" t="str">
        <f t="shared" si="68"/>
        <v>N/A</v>
      </c>
      <c r="E184" s="140">
        <v>85.186589498999993</v>
      </c>
      <c r="F184" s="134" t="str">
        <f t="shared" si="69"/>
        <v>N/A</v>
      </c>
      <c r="G184" s="140">
        <v>82.933221903000003</v>
      </c>
      <c r="H184" s="134" t="str">
        <f t="shared" si="70"/>
        <v>N/A</v>
      </c>
      <c r="I184" s="139" t="s">
        <v>217</v>
      </c>
      <c r="J184" s="139">
        <v>-2.65</v>
      </c>
      <c r="K184" s="141" t="s">
        <v>732</v>
      </c>
      <c r="L184" s="134" t="str">
        <f t="shared" si="71"/>
        <v>Yes</v>
      </c>
    </row>
    <row r="185" spans="1:12" ht="25.5" x14ac:dyDescent="0.2">
      <c r="A185" s="2" t="s">
        <v>1689</v>
      </c>
      <c r="B185" s="141" t="s">
        <v>217</v>
      </c>
      <c r="C185" s="140" t="s">
        <v>217</v>
      </c>
      <c r="D185" s="134" t="str">
        <f t="shared" si="68"/>
        <v>N/A</v>
      </c>
      <c r="E185" s="140">
        <v>78.977832578999994</v>
      </c>
      <c r="F185" s="134" t="str">
        <f t="shared" si="69"/>
        <v>N/A</v>
      </c>
      <c r="G185" s="140">
        <v>78.778824696000001</v>
      </c>
      <c r="H185" s="134" t="str">
        <f t="shared" si="70"/>
        <v>N/A</v>
      </c>
      <c r="I185" s="139" t="s">
        <v>217</v>
      </c>
      <c r="J185" s="139">
        <v>-0.252</v>
      </c>
      <c r="K185" s="141" t="s">
        <v>732</v>
      </c>
      <c r="L185" s="134" t="str">
        <f t="shared" si="71"/>
        <v>Yes</v>
      </c>
    </row>
    <row r="186" spans="1:12" ht="25.5" x14ac:dyDescent="0.2">
      <c r="A186" s="2" t="s">
        <v>1690</v>
      </c>
      <c r="B186" s="136" t="s">
        <v>217</v>
      </c>
      <c r="C186" s="140" t="s">
        <v>217</v>
      </c>
      <c r="D186" s="138" t="str">
        <f t="shared" ref="D186:D213" si="72">IF($B186="N/A","N/A",IF(C186&gt;10,"No",IF(C186&lt;-10,"No","Yes")))</f>
        <v>N/A</v>
      </c>
      <c r="E186" s="140">
        <v>9.2638981278999992</v>
      </c>
      <c r="F186" s="138" t="str">
        <f t="shared" ref="F186:F213" si="73">IF($B186="N/A","N/A",IF(E186&gt;10,"No",IF(E186&lt;-10,"No","Yes")))</f>
        <v>N/A</v>
      </c>
      <c r="G186" s="140">
        <v>8.7672251757000002</v>
      </c>
      <c r="H186" s="138" t="str">
        <f t="shared" ref="H186:H213" si="74">IF($B186="N/A","N/A",IF(G186&gt;10,"No",IF(G186&lt;-10,"No","Yes")))</f>
        <v>N/A</v>
      </c>
      <c r="I186" s="139" t="s">
        <v>217</v>
      </c>
      <c r="J186" s="139">
        <v>-5.36</v>
      </c>
      <c r="K186" s="133" t="s">
        <v>732</v>
      </c>
      <c r="L186" s="134" t="str">
        <f t="shared" si="71"/>
        <v>Yes</v>
      </c>
    </row>
    <row r="187" spans="1:12" ht="25.5" x14ac:dyDescent="0.2">
      <c r="A187" s="2" t="s">
        <v>1691</v>
      </c>
      <c r="B187" s="136" t="s">
        <v>217</v>
      </c>
      <c r="C187" s="140" t="s">
        <v>217</v>
      </c>
      <c r="D187" s="138" t="str">
        <f t="shared" si="72"/>
        <v>N/A</v>
      </c>
      <c r="E187" s="140">
        <v>0</v>
      </c>
      <c r="F187" s="138" t="str">
        <f t="shared" si="73"/>
        <v>N/A</v>
      </c>
      <c r="G187" s="140">
        <v>0</v>
      </c>
      <c r="H187" s="138" t="str">
        <f t="shared" si="74"/>
        <v>N/A</v>
      </c>
      <c r="I187" s="139" t="s">
        <v>217</v>
      </c>
      <c r="J187" s="139" t="s">
        <v>1743</v>
      </c>
      <c r="K187" s="133" t="s">
        <v>732</v>
      </c>
      <c r="L187" s="134" t="str">
        <f t="shared" si="71"/>
        <v>N/A</v>
      </c>
    </row>
    <row r="188" spans="1:12" ht="25.5" x14ac:dyDescent="0.2">
      <c r="A188" s="2" t="s">
        <v>1692</v>
      </c>
      <c r="B188" s="136" t="s">
        <v>217</v>
      </c>
      <c r="C188" s="140" t="s">
        <v>217</v>
      </c>
      <c r="D188" s="138" t="str">
        <f t="shared" si="72"/>
        <v>N/A</v>
      </c>
      <c r="E188" s="140">
        <v>2.4074249999999999E-3</v>
      </c>
      <c r="F188" s="138" t="str">
        <f t="shared" si="73"/>
        <v>N/A</v>
      </c>
      <c r="G188" s="140">
        <v>1.3441854E-3</v>
      </c>
      <c r="H188" s="138" t="str">
        <f t="shared" si="74"/>
        <v>N/A</v>
      </c>
      <c r="I188" s="139" t="s">
        <v>217</v>
      </c>
      <c r="J188" s="139">
        <v>-44.2</v>
      </c>
      <c r="K188" s="133" t="s">
        <v>732</v>
      </c>
      <c r="L188" s="134" t="str">
        <f t="shared" si="71"/>
        <v>No</v>
      </c>
    </row>
    <row r="189" spans="1:12" ht="25.5" x14ac:dyDescent="0.2">
      <c r="A189" s="2" t="s">
        <v>1693</v>
      </c>
      <c r="B189" s="136" t="s">
        <v>217</v>
      </c>
      <c r="C189" s="140" t="s">
        <v>217</v>
      </c>
      <c r="D189" s="138" t="str">
        <f t="shared" si="72"/>
        <v>N/A</v>
      </c>
      <c r="E189" s="140">
        <v>0</v>
      </c>
      <c r="F189" s="138" t="str">
        <f t="shared" si="73"/>
        <v>N/A</v>
      </c>
      <c r="G189" s="140">
        <v>0</v>
      </c>
      <c r="H189" s="138" t="str">
        <f t="shared" si="74"/>
        <v>N/A</v>
      </c>
      <c r="I189" s="139" t="s">
        <v>217</v>
      </c>
      <c r="J189" s="139" t="s">
        <v>1743</v>
      </c>
      <c r="K189" s="133" t="s">
        <v>732</v>
      </c>
      <c r="L189" s="134" t="str">
        <f t="shared" si="71"/>
        <v>N/A</v>
      </c>
    </row>
    <row r="190" spans="1:12" ht="25.5" x14ac:dyDescent="0.2">
      <c r="A190" s="2" t="s">
        <v>1694</v>
      </c>
      <c r="B190" s="136" t="s">
        <v>217</v>
      </c>
      <c r="C190" s="140" t="s">
        <v>217</v>
      </c>
      <c r="D190" s="138" t="str">
        <f t="shared" si="72"/>
        <v>N/A</v>
      </c>
      <c r="E190" s="140">
        <v>0.1644651399</v>
      </c>
      <c r="F190" s="138" t="str">
        <f t="shared" si="73"/>
        <v>N/A</v>
      </c>
      <c r="G190" s="140">
        <v>0.14976465550000001</v>
      </c>
      <c r="H190" s="138" t="str">
        <f t="shared" si="74"/>
        <v>N/A</v>
      </c>
      <c r="I190" s="139" t="s">
        <v>217</v>
      </c>
      <c r="J190" s="139">
        <v>-8.94</v>
      </c>
      <c r="K190" s="133" t="s">
        <v>732</v>
      </c>
      <c r="L190" s="134" t="str">
        <f t="shared" si="71"/>
        <v>Yes</v>
      </c>
    </row>
    <row r="191" spans="1:12" ht="25.5" x14ac:dyDescent="0.2">
      <c r="A191" s="2" t="s">
        <v>1695</v>
      </c>
      <c r="B191" s="136" t="s">
        <v>217</v>
      </c>
      <c r="C191" s="140" t="s">
        <v>217</v>
      </c>
      <c r="D191" s="138" t="str">
        <f t="shared" si="72"/>
        <v>N/A</v>
      </c>
      <c r="E191" s="140">
        <v>72.946118026999997</v>
      </c>
      <c r="F191" s="138" t="str">
        <f t="shared" si="73"/>
        <v>N/A</v>
      </c>
      <c r="G191" s="140">
        <v>72.047552797999998</v>
      </c>
      <c r="H191" s="138" t="str">
        <f t="shared" si="74"/>
        <v>N/A</v>
      </c>
      <c r="I191" s="139" t="s">
        <v>217</v>
      </c>
      <c r="J191" s="139">
        <v>-1.23</v>
      </c>
      <c r="K191" s="133" t="s">
        <v>732</v>
      </c>
      <c r="L191" s="134" t="str">
        <f t="shared" si="71"/>
        <v>Yes</v>
      </c>
    </row>
    <row r="192" spans="1:12" ht="25.5" x14ac:dyDescent="0.2">
      <c r="A192" s="2" t="s">
        <v>1696</v>
      </c>
      <c r="B192" s="136" t="s">
        <v>217</v>
      </c>
      <c r="C192" s="140" t="s">
        <v>217</v>
      </c>
      <c r="D192" s="138" t="str">
        <f t="shared" si="72"/>
        <v>N/A</v>
      </c>
      <c r="E192" s="140">
        <v>22.272355791999999</v>
      </c>
      <c r="F192" s="138" t="str">
        <f t="shared" si="73"/>
        <v>N/A</v>
      </c>
      <c r="G192" s="140">
        <v>3.6596567399</v>
      </c>
      <c r="H192" s="138" t="str">
        <f t="shared" si="74"/>
        <v>N/A</v>
      </c>
      <c r="I192" s="139" t="s">
        <v>217</v>
      </c>
      <c r="J192" s="139">
        <v>-83.6</v>
      </c>
      <c r="K192" s="133" t="s">
        <v>732</v>
      </c>
      <c r="L192" s="134" t="str">
        <f t="shared" si="71"/>
        <v>No</v>
      </c>
    </row>
    <row r="193" spans="1:12" ht="25.5" x14ac:dyDescent="0.2">
      <c r="A193" s="2" t="s">
        <v>1697</v>
      </c>
      <c r="B193" s="136" t="s">
        <v>217</v>
      </c>
      <c r="C193" s="140" t="s">
        <v>217</v>
      </c>
      <c r="D193" s="138" t="str">
        <f t="shared" si="72"/>
        <v>N/A</v>
      </c>
      <c r="E193" s="140">
        <v>0.18271088730000001</v>
      </c>
      <c r="F193" s="138" t="str">
        <f t="shared" si="73"/>
        <v>N/A</v>
      </c>
      <c r="G193" s="140">
        <v>0.21798206410000001</v>
      </c>
      <c r="H193" s="138" t="str">
        <f t="shared" si="74"/>
        <v>N/A</v>
      </c>
      <c r="I193" s="139" t="s">
        <v>217</v>
      </c>
      <c r="J193" s="139">
        <v>19.3</v>
      </c>
      <c r="K193" s="133" t="s">
        <v>732</v>
      </c>
      <c r="L193" s="134" t="str">
        <f t="shared" si="71"/>
        <v>Yes</v>
      </c>
    </row>
    <row r="194" spans="1:12" ht="25.5" x14ac:dyDescent="0.2">
      <c r="A194" s="2" t="s">
        <v>1698</v>
      </c>
      <c r="B194" s="136" t="s">
        <v>217</v>
      </c>
      <c r="C194" s="140" t="s">
        <v>217</v>
      </c>
      <c r="D194" s="138" t="str">
        <f t="shared" si="72"/>
        <v>N/A</v>
      </c>
      <c r="E194" s="140">
        <v>38.302131838000001</v>
      </c>
      <c r="F194" s="138" t="str">
        <f t="shared" si="73"/>
        <v>N/A</v>
      </c>
      <c r="G194" s="140">
        <v>36.070430834</v>
      </c>
      <c r="H194" s="138" t="str">
        <f t="shared" si="74"/>
        <v>N/A</v>
      </c>
      <c r="I194" s="139" t="s">
        <v>217</v>
      </c>
      <c r="J194" s="139">
        <v>-5.83</v>
      </c>
      <c r="K194" s="133" t="s">
        <v>732</v>
      </c>
      <c r="L194" s="134" t="str">
        <f t="shared" si="71"/>
        <v>Yes</v>
      </c>
    </row>
    <row r="195" spans="1:12" ht="25.5" x14ac:dyDescent="0.2">
      <c r="A195" s="2" t="s">
        <v>1699</v>
      </c>
      <c r="B195" s="136" t="s">
        <v>217</v>
      </c>
      <c r="C195" s="140" t="s">
        <v>217</v>
      </c>
      <c r="D195" s="138" t="str">
        <f t="shared" si="72"/>
        <v>N/A</v>
      </c>
      <c r="E195" s="140">
        <v>1.751718458</v>
      </c>
      <c r="F195" s="138" t="str">
        <f t="shared" si="73"/>
        <v>N/A</v>
      </c>
      <c r="G195" s="140">
        <v>2.0497707044000002</v>
      </c>
      <c r="H195" s="138" t="str">
        <f t="shared" si="74"/>
        <v>N/A</v>
      </c>
      <c r="I195" s="139" t="s">
        <v>217</v>
      </c>
      <c r="J195" s="139">
        <v>17.010000000000002</v>
      </c>
      <c r="K195" s="133" t="s">
        <v>732</v>
      </c>
      <c r="L195" s="134" t="str">
        <f t="shared" si="71"/>
        <v>Yes</v>
      </c>
    </row>
    <row r="196" spans="1:12" ht="25.5" x14ac:dyDescent="0.2">
      <c r="A196" s="2" t="s">
        <v>1700</v>
      </c>
      <c r="B196" s="136" t="s">
        <v>217</v>
      </c>
      <c r="C196" s="140" t="s">
        <v>217</v>
      </c>
      <c r="D196" s="138" t="str">
        <f t="shared" si="72"/>
        <v>N/A</v>
      </c>
      <c r="E196" s="140">
        <v>0.2997877665</v>
      </c>
      <c r="F196" s="138" t="str">
        <f t="shared" si="73"/>
        <v>N/A</v>
      </c>
      <c r="G196" s="140">
        <v>0.26256421289999998</v>
      </c>
      <c r="H196" s="138" t="str">
        <f t="shared" si="74"/>
        <v>N/A</v>
      </c>
      <c r="I196" s="139" t="s">
        <v>217</v>
      </c>
      <c r="J196" s="139">
        <v>-12.4</v>
      </c>
      <c r="K196" s="133" t="s">
        <v>732</v>
      </c>
      <c r="L196" s="134" t="str">
        <f t="shared" si="71"/>
        <v>Yes</v>
      </c>
    </row>
    <row r="197" spans="1:12" ht="25.5" x14ac:dyDescent="0.2">
      <c r="A197" s="2" t="s">
        <v>1701</v>
      </c>
      <c r="B197" s="136" t="s">
        <v>217</v>
      </c>
      <c r="C197" s="140" t="s">
        <v>217</v>
      </c>
      <c r="D197" s="138" t="str">
        <f t="shared" si="72"/>
        <v>N/A</v>
      </c>
      <c r="E197" s="140">
        <v>31.258766511000001</v>
      </c>
      <c r="F197" s="138" t="str">
        <f t="shared" si="73"/>
        <v>N/A</v>
      </c>
      <c r="G197" s="140">
        <v>24.282933102000001</v>
      </c>
      <c r="H197" s="138" t="str">
        <f t="shared" si="74"/>
        <v>N/A</v>
      </c>
      <c r="I197" s="139" t="s">
        <v>217</v>
      </c>
      <c r="J197" s="139">
        <v>-22.3</v>
      </c>
      <c r="K197" s="133" t="s">
        <v>732</v>
      </c>
      <c r="L197" s="134" t="str">
        <f t="shared" si="71"/>
        <v>Yes</v>
      </c>
    </row>
    <row r="198" spans="1:12" ht="25.5" x14ac:dyDescent="0.2">
      <c r="A198" s="2" t="s">
        <v>1702</v>
      </c>
      <c r="B198" s="136" t="s">
        <v>217</v>
      </c>
      <c r="C198" s="140" t="s">
        <v>217</v>
      </c>
      <c r="D198" s="138" t="str">
        <f t="shared" si="72"/>
        <v>N/A</v>
      </c>
      <c r="E198" s="140">
        <v>64.403180335000002</v>
      </c>
      <c r="F198" s="138" t="str">
        <f t="shared" si="73"/>
        <v>N/A</v>
      </c>
      <c r="G198" s="140">
        <v>63.705762299</v>
      </c>
      <c r="H198" s="138" t="str">
        <f t="shared" si="74"/>
        <v>N/A</v>
      </c>
      <c r="I198" s="139" t="s">
        <v>217</v>
      </c>
      <c r="J198" s="139">
        <v>-1.08</v>
      </c>
      <c r="K198" s="133" t="s">
        <v>732</v>
      </c>
      <c r="L198" s="134" t="str">
        <f t="shared" si="71"/>
        <v>Yes</v>
      </c>
    </row>
    <row r="199" spans="1:12" ht="25.5" x14ac:dyDescent="0.2">
      <c r="A199" s="2" t="s">
        <v>1703</v>
      </c>
      <c r="B199" s="136" t="s">
        <v>217</v>
      </c>
      <c r="C199" s="140" t="s">
        <v>217</v>
      </c>
      <c r="D199" s="138" t="str">
        <f t="shared" si="72"/>
        <v>N/A</v>
      </c>
      <c r="E199" s="140">
        <v>16.460325002000001</v>
      </c>
      <c r="F199" s="138" t="str">
        <f t="shared" si="73"/>
        <v>N/A</v>
      </c>
      <c r="G199" s="140">
        <v>17.023323857000001</v>
      </c>
      <c r="H199" s="138" t="str">
        <f t="shared" si="74"/>
        <v>N/A</v>
      </c>
      <c r="I199" s="139" t="s">
        <v>217</v>
      </c>
      <c r="J199" s="139">
        <v>3.42</v>
      </c>
      <c r="K199" s="133" t="s">
        <v>732</v>
      </c>
      <c r="L199" s="134" t="str">
        <f t="shared" si="71"/>
        <v>Yes</v>
      </c>
    </row>
    <row r="200" spans="1:12" ht="25.5" x14ac:dyDescent="0.2">
      <c r="A200" s="2" t="s">
        <v>1704</v>
      </c>
      <c r="B200" s="136" t="s">
        <v>217</v>
      </c>
      <c r="C200" s="140" t="s">
        <v>217</v>
      </c>
      <c r="D200" s="138" t="str">
        <f t="shared" si="72"/>
        <v>N/A</v>
      </c>
      <c r="E200" s="140">
        <v>0.7854540847</v>
      </c>
      <c r="F200" s="138" t="str">
        <f t="shared" si="73"/>
        <v>N/A</v>
      </c>
      <c r="G200" s="140">
        <v>0.70244888169999997</v>
      </c>
      <c r="H200" s="138" t="str">
        <f t="shared" si="74"/>
        <v>N/A</v>
      </c>
      <c r="I200" s="139" t="s">
        <v>217</v>
      </c>
      <c r="J200" s="139">
        <v>-10.6</v>
      </c>
      <c r="K200" s="133" t="s">
        <v>732</v>
      </c>
      <c r="L200" s="134" t="str">
        <f t="shared" si="71"/>
        <v>Yes</v>
      </c>
    </row>
    <row r="201" spans="1:12" ht="25.5" x14ac:dyDescent="0.2">
      <c r="A201" s="2" t="s">
        <v>1705</v>
      </c>
      <c r="B201" s="136" t="s">
        <v>217</v>
      </c>
      <c r="C201" s="140" t="s">
        <v>217</v>
      </c>
      <c r="D201" s="138" t="str">
        <f t="shared" si="72"/>
        <v>N/A</v>
      </c>
      <c r="E201" s="140">
        <v>0</v>
      </c>
      <c r="F201" s="138" t="str">
        <f t="shared" si="73"/>
        <v>N/A</v>
      </c>
      <c r="G201" s="140">
        <v>0</v>
      </c>
      <c r="H201" s="138" t="str">
        <f t="shared" si="74"/>
        <v>N/A</v>
      </c>
      <c r="I201" s="139" t="s">
        <v>217</v>
      </c>
      <c r="J201" s="139" t="s">
        <v>1743</v>
      </c>
      <c r="K201" s="133" t="s">
        <v>732</v>
      </c>
      <c r="L201" s="134" t="str">
        <f t="shared" si="71"/>
        <v>N/A</v>
      </c>
    </row>
    <row r="202" spans="1:12" ht="25.5" x14ac:dyDescent="0.2">
      <c r="A202" s="2" t="s">
        <v>1706</v>
      </c>
      <c r="B202" s="136" t="s">
        <v>217</v>
      </c>
      <c r="C202" s="140" t="s">
        <v>217</v>
      </c>
      <c r="D202" s="138" t="str">
        <f t="shared" si="72"/>
        <v>N/A</v>
      </c>
      <c r="E202" s="140">
        <v>6.34799962E-2</v>
      </c>
      <c r="F202" s="138" t="str">
        <f t="shared" si="73"/>
        <v>N/A</v>
      </c>
      <c r="G202" s="140">
        <v>6.5417022300000002E-2</v>
      </c>
      <c r="H202" s="138" t="str">
        <f t="shared" si="74"/>
        <v>N/A</v>
      </c>
      <c r="I202" s="139" t="s">
        <v>217</v>
      </c>
      <c r="J202" s="139">
        <v>3.0510000000000002</v>
      </c>
      <c r="K202" s="133" t="s">
        <v>732</v>
      </c>
      <c r="L202" s="134" t="str">
        <f t="shared" si="71"/>
        <v>Yes</v>
      </c>
    </row>
    <row r="203" spans="1:12" ht="25.5" x14ac:dyDescent="0.2">
      <c r="A203" s="2" t="s">
        <v>1707</v>
      </c>
      <c r="B203" s="136" t="s">
        <v>217</v>
      </c>
      <c r="C203" s="140" t="s">
        <v>217</v>
      </c>
      <c r="D203" s="138" t="str">
        <f t="shared" si="72"/>
        <v>N/A</v>
      </c>
      <c r="E203" s="140">
        <v>1.0136526000000001E-3</v>
      </c>
      <c r="F203" s="138" t="str">
        <f t="shared" si="73"/>
        <v>N/A</v>
      </c>
      <c r="G203" s="140">
        <v>3.8085253000000002E-3</v>
      </c>
      <c r="H203" s="138" t="str">
        <f t="shared" si="74"/>
        <v>N/A</v>
      </c>
      <c r="I203" s="139" t="s">
        <v>217</v>
      </c>
      <c r="J203" s="139">
        <v>275.7</v>
      </c>
      <c r="K203" s="133" t="s">
        <v>732</v>
      </c>
      <c r="L203" s="134" t="str">
        <f t="shared" si="71"/>
        <v>No</v>
      </c>
    </row>
    <row r="204" spans="1:12" ht="25.5" x14ac:dyDescent="0.2">
      <c r="A204" s="2" t="s">
        <v>1708</v>
      </c>
      <c r="B204" s="136" t="s">
        <v>217</v>
      </c>
      <c r="C204" s="140" t="s">
        <v>217</v>
      </c>
      <c r="D204" s="138" t="str">
        <f t="shared" si="72"/>
        <v>N/A</v>
      </c>
      <c r="E204" s="140">
        <v>0.79242294660000001</v>
      </c>
      <c r="F204" s="138" t="str">
        <f t="shared" si="73"/>
        <v>N/A</v>
      </c>
      <c r="G204" s="140">
        <v>0.78276395880000005</v>
      </c>
      <c r="H204" s="138" t="str">
        <f t="shared" si="74"/>
        <v>N/A</v>
      </c>
      <c r="I204" s="139" t="s">
        <v>217</v>
      </c>
      <c r="J204" s="139">
        <v>-1.22</v>
      </c>
      <c r="K204" s="133" t="s">
        <v>732</v>
      </c>
      <c r="L204" s="134" t="str">
        <f t="shared" si="71"/>
        <v>Yes</v>
      </c>
    </row>
    <row r="205" spans="1:12" ht="25.5" x14ac:dyDescent="0.2">
      <c r="A205" s="2" t="s">
        <v>1709</v>
      </c>
      <c r="B205" s="136" t="s">
        <v>217</v>
      </c>
      <c r="C205" s="140" t="s">
        <v>217</v>
      </c>
      <c r="D205" s="138" t="str">
        <f t="shared" si="72"/>
        <v>N/A</v>
      </c>
      <c r="E205" s="140">
        <v>0.14279831479999999</v>
      </c>
      <c r="F205" s="138" t="str">
        <f t="shared" si="73"/>
        <v>N/A</v>
      </c>
      <c r="G205" s="140">
        <v>9.5885224500000005E-2</v>
      </c>
      <c r="H205" s="138" t="str">
        <f t="shared" si="74"/>
        <v>N/A</v>
      </c>
      <c r="I205" s="139" t="s">
        <v>217</v>
      </c>
      <c r="J205" s="139">
        <v>-32.9</v>
      </c>
      <c r="K205" s="133" t="s">
        <v>732</v>
      </c>
      <c r="L205" s="134" t="str">
        <f t="shared" si="71"/>
        <v>No</v>
      </c>
    </row>
    <row r="206" spans="1:12" ht="25.5" x14ac:dyDescent="0.2">
      <c r="A206" s="2" t="s">
        <v>1710</v>
      </c>
      <c r="B206" s="136" t="s">
        <v>217</v>
      </c>
      <c r="C206" s="140" t="s">
        <v>217</v>
      </c>
      <c r="D206" s="138" t="str">
        <f t="shared" si="72"/>
        <v>N/A</v>
      </c>
      <c r="E206" s="140">
        <v>4.9703189838000004</v>
      </c>
      <c r="F206" s="138" t="str">
        <f t="shared" si="73"/>
        <v>N/A</v>
      </c>
      <c r="G206" s="140">
        <v>5.1788102614999998</v>
      </c>
      <c r="H206" s="138" t="str">
        <f t="shared" si="74"/>
        <v>N/A</v>
      </c>
      <c r="I206" s="139" t="s">
        <v>217</v>
      </c>
      <c r="J206" s="139">
        <v>4.1950000000000003</v>
      </c>
      <c r="K206" s="133" t="s">
        <v>732</v>
      </c>
      <c r="L206" s="134" t="str">
        <f t="shared" si="71"/>
        <v>Yes</v>
      </c>
    </row>
    <row r="207" spans="1:12" ht="25.5" x14ac:dyDescent="0.2">
      <c r="A207" s="2" t="s">
        <v>1711</v>
      </c>
      <c r="B207" s="136" t="s">
        <v>217</v>
      </c>
      <c r="C207" s="140" t="s">
        <v>217</v>
      </c>
      <c r="D207" s="138" t="str">
        <f t="shared" si="72"/>
        <v>N/A</v>
      </c>
      <c r="E207" s="140">
        <v>2.0273053000000002E-3</v>
      </c>
      <c r="F207" s="138" t="str">
        <f t="shared" si="73"/>
        <v>N/A</v>
      </c>
      <c r="G207" s="140">
        <v>5.6007720000000004E-4</v>
      </c>
      <c r="H207" s="138" t="str">
        <f t="shared" si="74"/>
        <v>N/A</v>
      </c>
      <c r="I207" s="139" t="s">
        <v>217</v>
      </c>
      <c r="J207" s="139">
        <v>-72.400000000000006</v>
      </c>
      <c r="K207" s="133" t="s">
        <v>732</v>
      </c>
      <c r="L207" s="134" t="str">
        <f t="shared" si="71"/>
        <v>No</v>
      </c>
    </row>
    <row r="208" spans="1:12" ht="25.5" x14ac:dyDescent="0.2">
      <c r="A208" s="2" t="s">
        <v>1712</v>
      </c>
      <c r="B208" s="136" t="s">
        <v>217</v>
      </c>
      <c r="C208" s="140" t="s">
        <v>217</v>
      </c>
      <c r="D208" s="138" t="str">
        <f t="shared" si="72"/>
        <v>N/A</v>
      </c>
      <c r="E208" s="140">
        <v>5.4905761982000003</v>
      </c>
      <c r="F208" s="138" t="str">
        <f t="shared" si="73"/>
        <v>N/A</v>
      </c>
      <c r="G208" s="140">
        <v>7.5962156701000003</v>
      </c>
      <c r="H208" s="138" t="str">
        <f t="shared" si="74"/>
        <v>N/A</v>
      </c>
      <c r="I208" s="139" t="s">
        <v>217</v>
      </c>
      <c r="J208" s="139">
        <v>38.35</v>
      </c>
      <c r="K208" s="133" t="s">
        <v>732</v>
      </c>
      <c r="L208" s="134" t="str">
        <f t="shared" si="71"/>
        <v>No</v>
      </c>
    </row>
    <row r="209" spans="1:12" ht="25.5" x14ac:dyDescent="0.2">
      <c r="A209" s="2" t="s">
        <v>1713</v>
      </c>
      <c r="B209" s="136" t="s">
        <v>217</v>
      </c>
      <c r="C209" s="140" t="s">
        <v>217</v>
      </c>
      <c r="D209" s="138" t="str">
        <f t="shared" si="72"/>
        <v>N/A</v>
      </c>
      <c r="E209" s="140">
        <v>0</v>
      </c>
      <c r="F209" s="138" t="str">
        <f t="shared" si="73"/>
        <v>N/A</v>
      </c>
      <c r="G209" s="140">
        <v>0</v>
      </c>
      <c r="H209" s="138" t="str">
        <f t="shared" si="74"/>
        <v>N/A</v>
      </c>
      <c r="I209" s="139" t="s">
        <v>217</v>
      </c>
      <c r="J209" s="139" t="s">
        <v>1743</v>
      </c>
      <c r="K209" s="133" t="s">
        <v>732</v>
      </c>
      <c r="L209" s="134" t="str">
        <f t="shared" si="71"/>
        <v>N/A</v>
      </c>
    </row>
    <row r="210" spans="1:12" ht="25.5" x14ac:dyDescent="0.2">
      <c r="A210" s="2" t="s">
        <v>1714</v>
      </c>
      <c r="B210" s="136" t="s">
        <v>217</v>
      </c>
      <c r="C210" s="140" t="s">
        <v>217</v>
      </c>
      <c r="D210" s="138" t="str">
        <f t="shared" si="72"/>
        <v>N/A</v>
      </c>
      <c r="E210" s="140">
        <v>2.2057081314000002</v>
      </c>
      <c r="F210" s="138" t="str">
        <f t="shared" si="73"/>
        <v>N/A</v>
      </c>
      <c r="G210" s="140">
        <v>5.5510375990999998</v>
      </c>
      <c r="H210" s="138" t="str">
        <f t="shared" si="74"/>
        <v>N/A</v>
      </c>
      <c r="I210" s="139" t="s">
        <v>217</v>
      </c>
      <c r="J210" s="139">
        <v>151.69999999999999</v>
      </c>
      <c r="K210" s="133" t="s">
        <v>732</v>
      </c>
      <c r="L210" s="134" t="str">
        <f t="shared" si="71"/>
        <v>No</v>
      </c>
    </row>
    <row r="211" spans="1:12" ht="25.5" x14ac:dyDescent="0.2">
      <c r="A211" s="2" t="s">
        <v>1715</v>
      </c>
      <c r="B211" s="136" t="s">
        <v>217</v>
      </c>
      <c r="C211" s="140" t="s">
        <v>217</v>
      </c>
      <c r="D211" s="138" t="str">
        <f t="shared" si="72"/>
        <v>N/A</v>
      </c>
      <c r="E211" s="140">
        <v>0</v>
      </c>
      <c r="F211" s="138" t="str">
        <f t="shared" si="73"/>
        <v>N/A</v>
      </c>
      <c r="G211" s="140">
        <v>0</v>
      </c>
      <c r="H211" s="138" t="str">
        <f t="shared" si="74"/>
        <v>N/A</v>
      </c>
      <c r="I211" s="139" t="s">
        <v>217</v>
      </c>
      <c r="J211" s="139" t="s">
        <v>1743</v>
      </c>
      <c r="K211" s="133" t="s">
        <v>732</v>
      </c>
      <c r="L211" s="134" t="str">
        <f t="shared" si="71"/>
        <v>N/A</v>
      </c>
    </row>
    <row r="212" spans="1:12" ht="25.5" x14ac:dyDescent="0.2">
      <c r="A212" s="2" t="s">
        <v>1716</v>
      </c>
      <c r="B212" s="136" t="s">
        <v>217</v>
      </c>
      <c r="C212" s="140" t="s">
        <v>217</v>
      </c>
      <c r="D212" s="138" t="str">
        <f t="shared" si="72"/>
        <v>N/A</v>
      </c>
      <c r="E212" s="140">
        <v>1.0384871233999999</v>
      </c>
      <c r="F212" s="138" t="str">
        <f t="shared" si="73"/>
        <v>N/A</v>
      </c>
      <c r="G212" s="140">
        <v>0.97240611430000001</v>
      </c>
      <c r="H212" s="138" t="str">
        <f t="shared" si="74"/>
        <v>N/A</v>
      </c>
      <c r="I212" s="139" t="s">
        <v>217</v>
      </c>
      <c r="J212" s="139">
        <v>-6.36</v>
      </c>
      <c r="K212" s="133" t="s">
        <v>732</v>
      </c>
      <c r="L212" s="134" t="str">
        <f t="shared" si="71"/>
        <v>Yes</v>
      </c>
    </row>
    <row r="213" spans="1:12" ht="26.25" customHeight="1" x14ac:dyDescent="0.2">
      <c r="A213" s="2" t="s">
        <v>1717</v>
      </c>
      <c r="B213" s="136" t="s">
        <v>217</v>
      </c>
      <c r="C213" s="140" t="s">
        <v>217</v>
      </c>
      <c r="D213" s="138" t="str">
        <f t="shared" si="72"/>
        <v>N/A</v>
      </c>
      <c r="E213" s="140">
        <v>1.4075833888</v>
      </c>
      <c r="F213" s="138" t="str">
        <f t="shared" si="73"/>
        <v>N/A</v>
      </c>
      <c r="G213" s="140">
        <v>1.5048155442</v>
      </c>
      <c r="H213" s="138" t="str">
        <f t="shared" si="74"/>
        <v>N/A</v>
      </c>
      <c r="I213" s="139" t="s">
        <v>217</v>
      </c>
      <c r="J213" s="139">
        <v>6.9080000000000004</v>
      </c>
      <c r="K213" s="133" t="s">
        <v>732</v>
      </c>
      <c r="L213" s="134" t="str">
        <f t="shared" si="71"/>
        <v>Yes</v>
      </c>
    </row>
    <row r="214" spans="1:12" x14ac:dyDescent="0.2">
      <c r="A214" s="173" t="s">
        <v>1649</v>
      </c>
      <c r="B214" s="174"/>
      <c r="C214" s="174"/>
      <c r="D214" s="174"/>
      <c r="E214" s="174"/>
      <c r="F214" s="174"/>
      <c r="G214" s="174"/>
      <c r="H214" s="174"/>
      <c r="I214" s="174"/>
      <c r="J214" s="174"/>
      <c r="K214" s="174"/>
      <c r="L214" s="175"/>
    </row>
    <row r="215" spans="1:12" ht="12.75" customHeight="1" x14ac:dyDescent="0.2">
      <c r="A215" s="167" t="s">
        <v>1647</v>
      </c>
      <c r="B215" s="168"/>
      <c r="C215" s="168"/>
      <c r="D215" s="168"/>
      <c r="E215" s="168"/>
      <c r="F215" s="168"/>
      <c r="G215" s="168"/>
      <c r="H215" s="168"/>
      <c r="I215" s="168"/>
      <c r="J215" s="168"/>
      <c r="K215" s="168"/>
      <c r="L215" s="169"/>
    </row>
    <row r="216" spans="1:12" x14ac:dyDescent="0.2">
      <c r="A216" s="55"/>
    </row>
    <row r="217" spans="1:12" x14ac:dyDescent="0.2">
      <c r="A217" s="53"/>
    </row>
    <row r="218" spans="1:12" x14ac:dyDescent="0.2">
      <c r="A218" s="2"/>
    </row>
    <row r="219" spans="1:12" x14ac:dyDescent="0.2">
      <c r="A219" s="2"/>
    </row>
    <row r="220" spans="1:12" x14ac:dyDescent="0.2">
      <c r="A220" s="53"/>
    </row>
    <row r="221" spans="1:12" x14ac:dyDescent="0.2">
      <c r="A221" s="55"/>
    </row>
    <row r="222" spans="1:12" x14ac:dyDescent="0.2">
      <c r="A222" s="55"/>
    </row>
    <row r="223" spans="1:12" x14ac:dyDescent="0.2">
      <c r="A223" s="55"/>
    </row>
    <row r="224" spans="1:12" x14ac:dyDescent="0.2">
      <c r="A224" s="55"/>
    </row>
    <row r="225" spans="1:1" x14ac:dyDescent="0.2">
      <c r="A225" s="55"/>
    </row>
    <row r="226" spans="1:1" x14ac:dyDescent="0.2">
      <c r="A226" s="55"/>
    </row>
    <row r="227" spans="1:1" x14ac:dyDescent="0.2">
      <c r="A227" s="55"/>
    </row>
    <row r="228" spans="1:1" x14ac:dyDescent="0.2">
      <c r="A228" s="55"/>
    </row>
    <row r="229" spans="1:1" x14ac:dyDescent="0.2">
      <c r="A229" s="53"/>
    </row>
    <row r="230" spans="1:1" x14ac:dyDescent="0.2">
      <c r="A230" s="53"/>
    </row>
    <row r="231" spans="1:1" x14ac:dyDescent="0.2">
      <c r="A231" s="53"/>
    </row>
    <row r="232" spans="1:1" x14ac:dyDescent="0.2">
      <c r="A232" s="53"/>
    </row>
    <row r="233" spans="1:1" x14ac:dyDescent="0.2">
      <c r="A233" s="53"/>
    </row>
    <row r="234" spans="1:1" x14ac:dyDescent="0.2">
      <c r="A234" s="53"/>
    </row>
    <row r="235" spans="1:1" x14ac:dyDescent="0.2">
      <c r="A235" s="53"/>
    </row>
    <row r="236" spans="1:1" x14ac:dyDescent="0.2">
      <c r="A236" s="53"/>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8"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1610</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3</v>
      </c>
      <c r="B6" s="47" t="s">
        <v>217</v>
      </c>
      <c r="C6" s="1">
        <v>61326</v>
      </c>
      <c r="D6" s="11" t="str">
        <f t="shared" ref="D6:D39" si="0">IF($B6="N/A","N/A",IF(C6&gt;10,"No",IF(C6&lt;-10,"No","Yes")))</f>
        <v>N/A</v>
      </c>
      <c r="E6" s="1">
        <v>64125</v>
      </c>
      <c r="F6" s="11" t="str">
        <f t="shared" ref="F6:F39" si="1">IF($B6="N/A","N/A",IF(E6&gt;10,"No",IF(E6&lt;-10,"No","Yes")))</f>
        <v>N/A</v>
      </c>
      <c r="G6" s="1">
        <v>56904</v>
      </c>
      <c r="H6" s="11" t="str">
        <f t="shared" ref="H6:H39" si="2">IF($B6="N/A","N/A",IF(G6&gt;10,"No",IF(G6&lt;-10,"No","Yes")))</f>
        <v>N/A</v>
      </c>
      <c r="I6" s="56">
        <v>4.5640000000000001</v>
      </c>
      <c r="J6" s="56">
        <v>-11.3</v>
      </c>
      <c r="K6" s="47" t="s">
        <v>732</v>
      </c>
      <c r="L6" s="9" t="str">
        <f t="shared" ref="L6:L39" si="3">IF(J6="Div by 0", "N/A", IF(K6="N/A","N/A", IF(J6&gt;VALUE(MID(K6,1,2)), "No", IF(J6&lt;-1*VALUE(MID(K6,1,2)), "No", "Yes"))))</f>
        <v>Yes</v>
      </c>
    </row>
    <row r="7" spans="1:12" x14ac:dyDescent="0.2">
      <c r="A7" s="16" t="s">
        <v>4</v>
      </c>
      <c r="B7" s="34" t="s">
        <v>217</v>
      </c>
      <c r="C7" s="35">
        <v>29515</v>
      </c>
      <c r="D7" s="43" t="str">
        <f t="shared" si="0"/>
        <v>N/A</v>
      </c>
      <c r="E7" s="35">
        <v>29709</v>
      </c>
      <c r="F7" s="43" t="str">
        <f t="shared" si="1"/>
        <v>N/A</v>
      </c>
      <c r="G7" s="35">
        <v>27006</v>
      </c>
      <c r="H7" s="43" t="str">
        <f t="shared" si="2"/>
        <v>N/A</v>
      </c>
      <c r="I7" s="12">
        <v>0.6573</v>
      </c>
      <c r="J7" s="12">
        <v>-9.1</v>
      </c>
      <c r="K7" s="44" t="s">
        <v>732</v>
      </c>
      <c r="L7" s="9" t="str">
        <f t="shared" si="3"/>
        <v>Yes</v>
      </c>
    </row>
    <row r="8" spans="1:12" x14ac:dyDescent="0.2">
      <c r="A8" s="16" t="s">
        <v>363</v>
      </c>
      <c r="B8" s="34" t="s">
        <v>217</v>
      </c>
      <c r="C8" s="35" t="s">
        <v>217</v>
      </c>
      <c r="D8" s="43" t="str">
        <f>IF($B8="N/A","N/A",IF(C8&gt;10,"No",IF(C8&lt;-10,"No","Yes")))</f>
        <v>N/A</v>
      </c>
      <c r="E8" s="35" t="s">
        <v>217</v>
      </c>
      <c r="F8" s="43" t="str">
        <f t="shared" si="1"/>
        <v>N/A</v>
      </c>
      <c r="G8" s="8">
        <v>47.458878110999997</v>
      </c>
      <c r="H8" s="43" t="str">
        <f t="shared" si="2"/>
        <v>N/A</v>
      </c>
      <c r="I8" s="12" t="s">
        <v>217</v>
      </c>
      <c r="J8" s="12" t="s">
        <v>217</v>
      </c>
      <c r="K8" s="44" t="s">
        <v>732</v>
      </c>
      <c r="L8" s="9" t="str">
        <f t="shared" si="3"/>
        <v>No</v>
      </c>
    </row>
    <row r="9" spans="1:12" x14ac:dyDescent="0.2">
      <c r="A9" s="16" t="s">
        <v>83</v>
      </c>
      <c r="B9" s="34" t="s">
        <v>217</v>
      </c>
      <c r="C9" s="35">
        <v>27403.73</v>
      </c>
      <c r="D9" s="43" t="str">
        <f t="shared" si="0"/>
        <v>N/A</v>
      </c>
      <c r="E9" s="35">
        <v>29184.080000000002</v>
      </c>
      <c r="F9" s="43" t="str">
        <f t="shared" si="1"/>
        <v>N/A</v>
      </c>
      <c r="G9" s="35">
        <v>27012.71</v>
      </c>
      <c r="H9" s="43" t="str">
        <f t="shared" si="2"/>
        <v>N/A</v>
      </c>
      <c r="I9" s="12">
        <v>6.4969999999999999</v>
      </c>
      <c r="J9" s="12">
        <v>-7.44</v>
      </c>
      <c r="K9" s="44" t="s">
        <v>732</v>
      </c>
      <c r="L9" s="9" t="str">
        <f t="shared" si="3"/>
        <v>Yes</v>
      </c>
    </row>
    <row r="10" spans="1:12" x14ac:dyDescent="0.2">
      <c r="A10" s="16" t="s">
        <v>100</v>
      </c>
      <c r="B10" s="34" t="s">
        <v>217</v>
      </c>
      <c r="C10" s="35">
        <v>4903</v>
      </c>
      <c r="D10" s="43" t="str">
        <f t="shared" si="0"/>
        <v>N/A</v>
      </c>
      <c r="E10" s="35">
        <v>5121</v>
      </c>
      <c r="F10" s="43" t="str">
        <f t="shared" si="1"/>
        <v>N/A</v>
      </c>
      <c r="G10" s="35">
        <v>7701</v>
      </c>
      <c r="H10" s="43" t="str">
        <f t="shared" si="2"/>
        <v>N/A</v>
      </c>
      <c r="I10" s="12">
        <v>4.4459999999999997</v>
      </c>
      <c r="J10" s="12">
        <v>50.38</v>
      </c>
      <c r="K10" s="44" t="s">
        <v>732</v>
      </c>
      <c r="L10" s="9" t="str">
        <f t="shared" si="3"/>
        <v>No</v>
      </c>
    </row>
    <row r="11" spans="1:12" x14ac:dyDescent="0.2">
      <c r="A11" s="16" t="s">
        <v>984</v>
      </c>
      <c r="B11" s="34" t="s">
        <v>217</v>
      </c>
      <c r="C11" s="35">
        <v>2158</v>
      </c>
      <c r="D11" s="43" t="str">
        <f t="shared" si="0"/>
        <v>N/A</v>
      </c>
      <c r="E11" s="35">
        <v>2298</v>
      </c>
      <c r="F11" s="43" t="str">
        <f t="shared" si="1"/>
        <v>N/A</v>
      </c>
      <c r="G11" s="35">
        <v>4465</v>
      </c>
      <c r="H11" s="43" t="str">
        <f t="shared" si="2"/>
        <v>N/A</v>
      </c>
      <c r="I11" s="12">
        <v>6.4870000000000001</v>
      </c>
      <c r="J11" s="12">
        <v>94.3</v>
      </c>
      <c r="K11" s="44" t="s">
        <v>732</v>
      </c>
      <c r="L11" s="9" t="str">
        <f t="shared" si="3"/>
        <v>No</v>
      </c>
    </row>
    <row r="12" spans="1:12" x14ac:dyDescent="0.2">
      <c r="A12" s="16" t="s">
        <v>985</v>
      </c>
      <c r="B12" s="34" t="s">
        <v>217</v>
      </c>
      <c r="C12" s="35">
        <v>2565</v>
      </c>
      <c r="D12" s="43" t="str">
        <f t="shared" si="0"/>
        <v>N/A</v>
      </c>
      <c r="E12" s="35">
        <v>2715</v>
      </c>
      <c r="F12" s="43" t="str">
        <f t="shared" si="1"/>
        <v>N/A</v>
      </c>
      <c r="G12" s="35">
        <v>3072</v>
      </c>
      <c r="H12" s="43" t="str">
        <f t="shared" si="2"/>
        <v>N/A</v>
      </c>
      <c r="I12" s="12">
        <v>5.8479999999999999</v>
      </c>
      <c r="J12" s="12">
        <v>13.15</v>
      </c>
      <c r="K12" s="44" t="s">
        <v>732</v>
      </c>
      <c r="L12" s="9" t="str">
        <f t="shared" si="3"/>
        <v>Yes</v>
      </c>
    </row>
    <row r="13" spans="1:12" x14ac:dyDescent="0.2">
      <c r="A13" s="16" t="s">
        <v>986</v>
      </c>
      <c r="B13" s="34" t="s">
        <v>217</v>
      </c>
      <c r="C13" s="35">
        <v>180</v>
      </c>
      <c r="D13" s="43" t="str">
        <f t="shared" si="0"/>
        <v>N/A</v>
      </c>
      <c r="E13" s="35">
        <v>108</v>
      </c>
      <c r="F13" s="43" t="str">
        <f t="shared" si="1"/>
        <v>N/A</v>
      </c>
      <c r="G13" s="35">
        <v>138</v>
      </c>
      <c r="H13" s="43" t="str">
        <f t="shared" si="2"/>
        <v>N/A</v>
      </c>
      <c r="I13" s="12">
        <v>-40</v>
      </c>
      <c r="J13" s="12">
        <v>27.78</v>
      </c>
      <c r="K13" s="44" t="s">
        <v>732</v>
      </c>
      <c r="L13" s="9" t="str">
        <f t="shared" si="3"/>
        <v>Yes</v>
      </c>
    </row>
    <row r="14" spans="1:12" x14ac:dyDescent="0.2">
      <c r="A14" s="16" t="s">
        <v>987</v>
      </c>
      <c r="B14" s="34" t="s">
        <v>217</v>
      </c>
      <c r="C14" s="35">
        <v>0</v>
      </c>
      <c r="D14" s="43" t="str">
        <f t="shared" si="0"/>
        <v>N/A</v>
      </c>
      <c r="E14" s="35">
        <v>0</v>
      </c>
      <c r="F14" s="43" t="str">
        <f t="shared" si="1"/>
        <v>N/A</v>
      </c>
      <c r="G14" s="35">
        <v>26</v>
      </c>
      <c r="H14" s="43" t="str">
        <f t="shared" si="2"/>
        <v>N/A</v>
      </c>
      <c r="I14" s="12" t="s">
        <v>1743</v>
      </c>
      <c r="J14" s="12" t="s">
        <v>1743</v>
      </c>
      <c r="K14" s="44" t="s">
        <v>732</v>
      </c>
      <c r="L14" s="9" t="str">
        <f t="shared" si="3"/>
        <v>N/A</v>
      </c>
    </row>
    <row r="15" spans="1:12" x14ac:dyDescent="0.2">
      <c r="A15" s="4" t="s">
        <v>988</v>
      </c>
      <c r="B15" s="34" t="s">
        <v>217</v>
      </c>
      <c r="C15" s="35">
        <v>0</v>
      </c>
      <c r="D15" s="43" t="str">
        <f t="shared" si="0"/>
        <v>N/A</v>
      </c>
      <c r="E15" s="35">
        <v>0</v>
      </c>
      <c r="F15" s="43" t="str">
        <f t="shared" si="1"/>
        <v>N/A</v>
      </c>
      <c r="G15" s="35">
        <v>0</v>
      </c>
      <c r="H15" s="43" t="str">
        <f t="shared" si="2"/>
        <v>N/A</v>
      </c>
      <c r="I15" s="12" t="s">
        <v>1743</v>
      </c>
      <c r="J15" s="12" t="s">
        <v>1743</v>
      </c>
      <c r="K15" s="44" t="s">
        <v>732</v>
      </c>
      <c r="L15" s="9" t="str">
        <f t="shared" si="3"/>
        <v>N/A</v>
      </c>
    </row>
    <row r="16" spans="1:12" x14ac:dyDescent="0.2">
      <c r="A16" s="4" t="s">
        <v>102</v>
      </c>
      <c r="B16" s="34" t="s">
        <v>217</v>
      </c>
      <c r="C16" s="35">
        <v>16201</v>
      </c>
      <c r="D16" s="43" t="str">
        <f t="shared" si="0"/>
        <v>N/A</v>
      </c>
      <c r="E16" s="35">
        <v>18301</v>
      </c>
      <c r="F16" s="43" t="str">
        <f t="shared" si="1"/>
        <v>N/A</v>
      </c>
      <c r="G16" s="35">
        <v>15128</v>
      </c>
      <c r="H16" s="43" t="str">
        <f t="shared" si="2"/>
        <v>N/A</v>
      </c>
      <c r="I16" s="12">
        <v>12.96</v>
      </c>
      <c r="J16" s="12">
        <v>-17.3</v>
      </c>
      <c r="K16" s="44" t="s">
        <v>732</v>
      </c>
      <c r="L16" s="9" t="str">
        <f t="shared" si="3"/>
        <v>Yes</v>
      </c>
    </row>
    <row r="17" spans="1:12" x14ac:dyDescent="0.2">
      <c r="A17" s="4" t="s">
        <v>989</v>
      </c>
      <c r="B17" s="34" t="s">
        <v>217</v>
      </c>
      <c r="C17" s="35">
        <v>8555</v>
      </c>
      <c r="D17" s="43" t="str">
        <f t="shared" si="0"/>
        <v>N/A</v>
      </c>
      <c r="E17" s="35">
        <v>10079</v>
      </c>
      <c r="F17" s="43" t="str">
        <f t="shared" si="1"/>
        <v>N/A</v>
      </c>
      <c r="G17" s="35">
        <v>8059</v>
      </c>
      <c r="H17" s="43" t="str">
        <f t="shared" si="2"/>
        <v>N/A</v>
      </c>
      <c r="I17" s="12">
        <v>17.809999999999999</v>
      </c>
      <c r="J17" s="12">
        <v>-20</v>
      </c>
      <c r="K17" s="44" t="s">
        <v>732</v>
      </c>
      <c r="L17" s="9" t="str">
        <f t="shared" si="3"/>
        <v>Yes</v>
      </c>
    </row>
    <row r="18" spans="1:12" x14ac:dyDescent="0.2">
      <c r="A18" s="4" t="s">
        <v>990</v>
      </c>
      <c r="B18" s="34" t="s">
        <v>217</v>
      </c>
      <c r="C18" s="35">
        <v>6728</v>
      </c>
      <c r="D18" s="43" t="str">
        <f t="shared" si="0"/>
        <v>N/A</v>
      </c>
      <c r="E18" s="35">
        <v>7248</v>
      </c>
      <c r="F18" s="43" t="str">
        <f t="shared" si="1"/>
        <v>N/A</v>
      </c>
      <c r="G18" s="35">
        <v>6099</v>
      </c>
      <c r="H18" s="43" t="str">
        <f t="shared" si="2"/>
        <v>N/A</v>
      </c>
      <c r="I18" s="12">
        <v>7.7290000000000001</v>
      </c>
      <c r="J18" s="12">
        <v>-15.9</v>
      </c>
      <c r="K18" s="44" t="s">
        <v>732</v>
      </c>
      <c r="L18" s="9" t="str">
        <f t="shared" si="3"/>
        <v>Yes</v>
      </c>
    </row>
    <row r="19" spans="1:12" x14ac:dyDescent="0.2">
      <c r="A19" s="4" t="s">
        <v>991</v>
      </c>
      <c r="B19" s="34" t="s">
        <v>217</v>
      </c>
      <c r="C19" s="35">
        <v>554</v>
      </c>
      <c r="D19" s="43" t="str">
        <f t="shared" si="0"/>
        <v>N/A</v>
      </c>
      <c r="E19" s="35">
        <v>583</v>
      </c>
      <c r="F19" s="43" t="str">
        <f t="shared" si="1"/>
        <v>N/A</v>
      </c>
      <c r="G19" s="35">
        <v>610</v>
      </c>
      <c r="H19" s="43" t="str">
        <f t="shared" si="2"/>
        <v>N/A</v>
      </c>
      <c r="I19" s="12">
        <v>5.2350000000000003</v>
      </c>
      <c r="J19" s="12">
        <v>4.6310000000000002</v>
      </c>
      <c r="K19" s="44" t="s">
        <v>732</v>
      </c>
      <c r="L19" s="9" t="str">
        <f t="shared" si="3"/>
        <v>Yes</v>
      </c>
    </row>
    <row r="20" spans="1:12" x14ac:dyDescent="0.2">
      <c r="A20" s="4" t="s">
        <v>992</v>
      </c>
      <c r="B20" s="34" t="s">
        <v>217</v>
      </c>
      <c r="C20" s="35">
        <v>364</v>
      </c>
      <c r="D20" s="43" t="str">
        <f t="shared" si="0"/>
        <v>N/A</v>
      </c>
      <c r="E20" s="35">
        <v>391</v>
      </c>
      <c r="F20" s="43" t="str">
        <f t="shared" si="1"/>
        <v>N/A</v>
      </c>
      <c r="G20" s="35">
        <v>360</v>
      </c>
      <c r="H20" s="43" t="str">
        <f t="shared" si="2"/>
        <v>N/A</v>
      </c>
      <c r="I20" s="12">
        <v>7.4180000000000001</v>
      </c>
      <c r="J20" s="12">
        <v>-7.93</v>
      </c>
      <c r="K20" s="44" t="s">
        <v>732</v>
      </c>
      <c r="L20" s="9" t="str">
        <f t="shared" si="3"/>
        <v>Yes</v>
      </c>
    </row>
    <row r="21" spans="1:12" x14ac:dyDescent="0.2">
      <c r="A21" s="2" t="s">
        <v>993</v>
      </c>
      <c r="B21" s="34" t="s">
        <v>217</v>
      </c>
      <c r="C21" s="35">
        <v>0</v>
      </c>
      <c r="D21" s="43" t="str">
        <f t="shared" si="0"/>
        <v>N/A</v>
      </c>
      <c r="E21" s="35">
        <v>0</v>
      </c>
      <c r="F21" s="43" t="str">
        <f t="shared" si="1"/>
        <v>N/A</v>
      </c>
      <c r="G21" s="35">
        <v>0</v>
      </c>
      <c r="H21" s="43" t="str">
        <f t="shared" si="2"/>
        <v>N/A</v>
      </c>
      <c r="I21" s="12" t="s">
        <v>1743</v>
      </c>
      <c r="J21" s="12" t="s">
        <v>1743</v>
      </c>
      <c r="K21" s="44" t="s">
        <v>732</v>
      </c>
      <c r="L21" s="9" t="str">
        <f t="shared" si="3"/>
        <v>N/A</v>
      </c>
    </row>
    <row r="22" spans="1:12" x14ac:dyDescent="0.2">
      <c r="A22" s="2" t="s">
        <v>1727</v>
      </c>
      <c r="B22" s="34" t="s">
        <v>217</v>
      </c>
      <c r="C22" s="35">
        <v>18063</v>
      </c>
      <c r="D22" s="43" t="str">
        <f t="shared" si="0"/>
        <v>N/A</v>
      </c>
      <c r="E22" s="35">
        <v>20541</v>
      </c>
      <c r="F22" s="43" t="str">
        <f t="shared" si="1"/>
        <v>N/A</v>
      </c>
      <c r="G22" s="35">
        <v>15102</v>
      </c>
      <c r="H22" s="43" t="str">
        <f t="shared" si="2"/>
        <v>N/A</v>
      </c>
      <c r="I22" s="12">
        <v>13.72</v>
      </c>
      <c r="J22" s="12">
        <v>-26.5</v>
      </c>
      <c r="K22" s="44" t="s">
        <v>732</v>
      </c>
      <c r="L22" s="9" t="str">
        <f t="shared" si="3"/>
        <v>Yes</v>
      </c>
    </row>
    <row r="23" spans="1:12" x14ac:dyDescent="0.2">
      <c r="A23" s="4" t="s">
        <v>994</v>
      </c>
      <c r="B23" s="34" t="s">
        <v>217</v>
      </c>
      <c r="C23" s="35">
        <v>8054</v>
      </c>
      <c r="D23" s="43" t="str">
        <f t="shared" si="0"/>
        <v>N/A</v>
      </c>
      <c r="E23" s="35">
        <v>8883</v>
      </c>
      <c r="F23" s="43" t="str">
        <f t="shared" si="1"/>
        <v>N/A</v>
      </c>
      <c r="G23" s="35">
        <v>7775</v>
      </c>
      <c r="H23" s="43" t="str">
        <f t="shared" si="2"/>
        <v>N/A</v>
      </c>
      <c r="I23" s="12">
        <v>10.29</v>
      </c>
      <c r="J23" s="12">
        <v>-12.5</v>
      </c>
      <c r="K23" s="44" t="s">
        <v>732</v>
      </c>
      <c r="L23" s="9" t="str">
        <f t="shared" si="3"/>
        <v>Yes</v>
      </c>
    </row>
    <row r="24" spans="1:12" x14ac:dyDescent="0.2">
      <c r="A24" s="4" t="s">
        <v>995</v>
      </c>
      <c r="B24" s="34" t="s">
        <v>217</v>
      </c>
      <c r="C24" s="35">
        <v>0</v>
      </c>
      <c r="D24" s="43" t="str">
        <f t="shared" si="0"/>
        <v>N/A</v>
      </c>
      <c r="E24" s="35">
        <v>0</v>
      </c>
      <c r="F24" s="43" t="str">
        <f t="shared" si="1"/>
        <v>N/A</v>
      </c>
      <c r="G24" s="35">
        <v>0</v>
      </c>
      <c r="H24" s="43" t="str">
        <f t="shared" si="2"/>
        <v>N/A</v>
      </c>
      <c r="I24" s="12" t="s">
        <v>1743</v>
      </c>
      <c r="J24" s="12" t="s">
        <v>1743</v>
      </c>
      <c r="K24" s="44" t="s">
        <v>732</v>
      </c>
      <c r="L24" s="9" t="str">
        <f t="shared" si="3"/>
        <v>N/A</v>
      </c>
    </row>
    <row r="25" spans="1:12" x14ac:dyDescent="0.2">
      <c r="A25" s="4" t="s">
        <v>996</v>
      </c>
      <c r="B25" s="34" t="s">
        <v>217</v>
      </c>
      <c r="C25" s="35">
        <v>1326</v>
      </c>
      <c r="D25" s="43" t="str">
        <f t="shared" si="0"/>
        <v>N/A</v>
      </c>
      <c r="E25" s="35">
        <v>1156</v>
      </c>
      <c r="F25" s="43" t="str">
        <f t="shared" si="1"/>
        <v>N/A</v>
      </c>
      <c r="G25" s="35">
        <v>1048</v>
      </c>
      <c r="H25" s="43" t="str">
        <f t="shared" si="2"/>
        <v>N/A</v>
      </c>
      <c r="I25" s="12">
        <v>-12.8</v>
      </c>
      <c r="J25" s="12">
        <v>-9.34</v>
      </c>
      <c r="K25" s="44" t="s">
        <v>732</v>
      </c>
      <c r="L25" s="9" t="str">
        <f t="shared" si="3"/>
        <v>Yes</v>
      </c>
    </row>
    <row r="26" spans="1:12" x14ac:dyDescent="0.2">
      <c r="A26" s="4" t="s">
        <v>997</v>
      </c>
      <c r="B26" s="34" t="s">
        <v>217</v>
      </c>
      <c r="C26" s="35">
        <v>7219</v>
      </c>
      <c r="D26" s="43" t="str">
        <f t="shared" si="0"/>
        <v>N/A</v>
      </c>
      <c r="E26" s="35">
        <v>9073</v>
      </c>
      <c r="F26" s="43" t="str">
        <f t="shared" si="1"/>
        <v>N/A</v>
      </c>
      <c r="G26" s="35">
        <v>4962</v>
      </c>
      <c r="H26" s="43" t="str">
        <f t="shared" si="2"/>
        <v>N/A</v>
      </c>
      <c r="I26" s="12">
        <v>25.68</v>
      </c>
      <c r="J26" s="12">
        <v>-45.3</v>
      </c>
      <c r="K26" s="44" t="s">
        <v>732</v>
      </c>
      <c r="L26" s="9" t="str">
        <f t="shared" si="3"/>
        <v>No</v>
      </c>
    </row>
    <row r="27" spans="1:12" x14ac:dyDescent="0.2">
      <c r="A27" s="4" t="s">
        <v>998</v>
      </c>
      <c r="B27" s="34" t="s">
        <v>217</v>
      </c>
      <c r="C27" s="35">
        <v>221</v>
      </c>
      <c r="D27" s="43" t="str">
        <f t="shared" si="0"/>
        <v>N/A</v>
      </c>
      <c r="E27" s="35">
        <v>282</v>
      </c>
      <c r="F27" s="43" t="str">
        <f t="shared" si="1"/>
        <v>N/A</v>
      </c>
      <c r="G27" s="35">
        <v>263</v>
      </c>
      <c r="H27" s="43" t="str">
        <f t="shared" si="2"/>
        <v>N/A</v>
      </c>
      <c r="I27" s="12">
        <v>27.6</v>
      </c>
      <c r="J27" s="12">
        <v>-6.74</v>
      </c>
      <c r="K27" s="44" t="s">
        <v>732</v>
      </c>
      <c r="L27" s="9" t="str">
        <f t="shared" si="3"/>
        <v>Yes</v>
      </c>
    </row>
    <row r="28" spans="1:12" x14ac:dyDescent="0.2">
      <c r="A28" s="57" t="s">
        <v>999</v>
      </c>
      <c r="B28" s="34" t="s">
        <v>217</v>
      </c>
      <c r="C28" s="35">
        <v>991</v>
      </c>
      <c r="D28" s="43" t="str">
        <f t="shared" si="0"/>
        <v>N/A</v>
      </c>
      <c r="E28" s="35">
        <v>1011</v>
      </c>
      <c r="F28" s="43" t="str">
        <f t="shared" si="1"/>
        <v>N/A</v>
      </c>
      <c r="G28" s="35">
        <v>963</v>
      </c>
      <c r="H28" s="43" t="str">
        <f t="shared" si="2"/>
        <v>N/A</v>
      </c>
      <c r="I28" s="12">
        <v>2.0179999999999998</v>
      </c>
      <c r="J28" s="12">
        <v>-4.75</v>
      </c>
      <c r="K28" s="44" t="s">
        <v>732</v>
      </c>
      <c r="L28" s="9" t="str">
        <f t="shared" si="3"/>
        <v>Yes</v>
      </c>
    </row>
    <row r="29" spans="1:12" x14ac:dyDescent="0.2">
      <c r="A29" s="57" t="s">
        <v>1000</v>
      </c>
      <c r="B29" s="34" t="s">
        <v>217</v>
      </c>
      <c r="C29" s="35">
        <v>252</v>
      </c>
      <c r="D29" s="43" t="str">
        <f t="shared" si="0"/>
        <v>N/A</v>
      </c>
      <c r="E29" s="35">
        <v>136</v>
      </c>
      <c r="F29" s="43" t="str">
        <f t="shared" si="1"/>
        <v>N/A</v>
      </c>
      <c r="G29" s="35">
        <v>91</v>
      </c>
      <c r="H29" s="43" t="str">
        <f t="shared" si="2"/>
        <v>N/A</v>
      </c>
      <c r="I29" s="12">
        <v>-46</v>
      </c>
      <c r="J29" s="12">
        <v>-33.1</v>
      </c>
      <c r="K29" s="44" t="s">
        <v>732</v>
      </c>
      <c r="L29" s="9" t="str">
        <f t="shared" si="3"/>
        <v>No</v>
      </c>
    </row>
    <row r="30" spans="1:12" x14ac:dyDescent="0.2">
      <c r="A30" s="57" t="s">
        <v>106</v>
      </c>
      <c r="B30" s="34" t="s">
        <v>217</v>
      </c>
      <c r="C30" s="35">
        <v>22159</v>
      </c>
      <c r="D30" s="43" t="str">
        <f t="shared" si="0"/>
        <v>N/A</v>
      </c>
      <c r="E30" s="35">
        <v>20162</v>
      </c>
      <c r="F30" s="43" t="str">
        <f t="shared" si="1"/>
        <v>N/A</v>
      </c>
      <c r="G30" s="35">
        <v>18973</v>
      </c>
      <c r="H30" s="43" t="str">
        <f t="shared" si="2"/>
        <v>N/A</v>
      </c>
      <c r="I30" s="12">
        <v>-9.01</v>
      </c>
      <c r="J30" s="12">
        <v>-5.9</v>
      </c>
      <c r="K30" s="44" t="s">
        <v>732</v>
      </c>
      <c r="L30" s="9" t="str">
        <f t="shared" si="3"/>
        <v>Yes</v>
      </c>
    </row>
    <row r="31" spans="1:12" x14ac:dyDescent="0.2">
      <c r="A31" s="45" t="s">
        <v>1001</v>
      </c>
      <c r="B31" s="34" t="s">
        <v>217</v>
      </c>
      <c r="C31" s="35">
        <v>11038</v>
      </c>
      <c r="D31" s="43" t="str">
        <f t="shared" si="0"/>
        <v>N/A</v>
      </c>
      <c r="E31" s="35">
        <v>9618</v>
      </c>
      <c r="F31" s="43" t="str">
        <f t="shared" si="1"/>
        <v>N/A</v>
      </c>
      <c r="G31" s="35">
        <v>8111</v>
      </c>
      <c r="H31" s="43" t="str">
        <f t="shared" si="2"/>
        <v>N/A</v>
      </c>
      <c r="I31" s="12">
        <v>-12.9</v>
      </c>
      <c r="J31" s="12">
        <v>-15.7</v>
      </c>
      <c r="K31" s="44" t="s">
        <v>732</v>
      </c>
      <c r="L31" s="9" t="str">
        <f t="shared" si="3"/>
        <v>Yes</v>
      </c>
    </row>
    <row r="32" spans="1:12" x14ac:dyDescent="0.2">
      <c r="A32" s="45" t="s">
        <v>1002</v>
      </c>
      <c r="B32" s="34" t="s">
        <v>217</v>
      </c>
      <c r="C32" s="35">
        <v>0</v>
      </c>
      <c r="D32" s="43" t="str">
        <f t="shared" si="0"/>
        <v>N/A</v>
      </c>
      <c r="E32" s="35">
        <v>0</v>
      </c>
      <c r="F32" s="43" t="str">
        <f t="shared" si="1"/>
        <v>N/A</v>
      </c>
      <c r="G32" s="35">
        <v>0</v>
      </c>
      <c r="H32" s="43" t="str">
        <f t="shared" si="2"/>
        <v>N/A</v>
      </c>
      <c r="I32" s="12" t="s">
        <v>1743</v>
      </c>
      <c r="J32" s="12" t="s">
        <v>1743</v>
      </c>
      <c r="K32" s="44" t="s">
        <v>732</v>
      </c>
      <c r="L32" s="9" t="str">
        <f t="shared" si="3"/>
        <v>N/A</v>
      </c>
    </row>
    <row r="33" spans="1:12" x14ac:dyDescent="0.2">
      <c r="A33" s="45" t="s">
        <v>1003</v>
      </c>
      <c r="B33" s="34" t="s">
        <v>217</v>
      </c>
      <c r="C33" s="35">
        <v>3314</v>
      </c>
      <c r="D33" s="43" t="str">
        <f t="shared" si="0"/>
        <v>N/A</v>
      </c>
      <c r="E33" s="35">
        <v>2802</v>
      </c>
      <c r="F33" s="43" t="str">
        <f t="shared" si="1"/>
        <v>N/A</v>
      </c>
      <c r="G33" s="35">
        <v>2588</v>
      </c>
      <c r="H33" s="43" t="str">
        <f t="shared" si="2"/>
        <v>N/A</v>
      </c>
      <c r="I33" s="12">
        <v>-15.4</v>
      </c>
      <c r="J33" s="12">
        <v>-7.64</v>
      </c>
      <c r="K33" s="44" t="s">
        <v>732</v>
      </c>
      <c r="L33" s="9" t="str">
        <f t="shared" si="3"/>
        <v>Yes</v>
      </c>
    </row>
    <row r="34" spans="1:12" x14ac:dyDescent="0.2">
      <c r="A34" s="45" t="s">
        <v>1004</v>
      </c>
      <c r="B34" s="34" t="s">
        <v>217</v>
      </c>
      <c r="C34" s="35">
        <v>2402</v>
      </c>
      <c r="D34" s="43" t="str">
        <f t="shared" si="0"/>
        <v>N/A</v>
      </c>
      <c r="E34" s="35">
        <v>2863</v>
      </c>
      <c r="F34" s="43" t="str">
        <f t="shared" si="1"/>
        <v>N/A</v>
      </c>
      <c r="G34" s="35">
        <v>1663</v>
      </c>
      <c r="H34" s="43" t="str">
        <f t="shared" si="2"/>
        <v>N/A</v>
      </c>
      <c r="I34" s="12">
        <v>19.190000000000001</v>
      </c>
      <c r="J34" s="12">
        <v>-41.9</v>
      </c>
      <c r="K34" s="44" t="s">
        <v>732</v>
      </c>
      <c r="L34" s="9" t="str">
        <f t="shared" si="3"/>
        <v>No</v>
      </c>
    </row>
    <row r="35" spans="1:12" x14ac:dyDescent="0.2">
      <c r="A35" s="45" t="s">
        <v>1005</v>
      </c>
      <c r="B35" s="34" t="s">
        <v>217</v>
      </c>
      <c r="C35" s="35">
        <v>285</v>
      </c>
      <c r="D35" s="43" t="str">
        <f t="shared" si="0"/>
        <v>N/A</v>
      </c>
      <c r="E35" s="35">
        <v>352</v>
      </c>
      <c r="F35" s="43" t="str">
        <f t="shared" si="1"/>
        <v>N/A</v>
      </c>
      <c r="G35" s="35">
        <v>424</v>
      </c>
      <c r="H35" s="43" t="str">
        <f t="shared" si="2"/>
        <v>N/A</v>
      </c>
      <c r="I35" s="12">
        <v>23.51</v>
      </c>
      <c r="J35" s="12">
        <v>20.45</v>
      </c>
      <c r="K35" s="44" t="s">
        <v>732</v>
      </c>
      <c r="L35" s="9" t="str">
        <f t="shared" si="3"/>
        <v>Yes</v>
      </c>
    </row>
    <row r="36" spans="1:12" x14ac:dyDescent="0.2">
      <c r="A36" s="45" t="s">
        <v>1006</v>
      </c>
      <c r="B36" s="34" t="s">
        <v>217</v>
      </c>
      <c r="C36" s="35">
        <v>5120</v>
      </c>
      <c r="D36" s="43" t="str">
        <f t="shared" si="0"/>
        <v>N/A</v>
      </c>
      <c r="E36" s="35">
        <v>4527</v>
      </c>
      <c r="F36" s="43" t="str">
        <f t="shared" si="1"/>
        <v>N/A</v>
      </c>
      <c r="G36" s="35">
        <v>6187</v>
      </c>
      <c r="H36" s="43" t="str">
        <f t="shared" si="2"/>
        <v>N/A</v>
      </c>
      <c r="I36" s="12">
        <v>-11.6</v>
      </c>
      <c r="J36" s="12">
        <v>36.67</v>
      </c>
      <c r="K36" s="44" t="s">
        <v>732</v>
      </c>
      <c r="L36" s="9" t="str">
        <f t="shared" si="3"/>
        <v>No</v>
      </c>
    </row>
    <row r="37" spans="1:12" x14ac:dyDescent="0.2">
      <c r="A37" s="45" t="s">
        <v>122</v>
      </c>
      <c r="B37" s="34" t="s">
        <v>217</v>
      </c>
      <c r="C37" s="35">
        <v>638</v>
      </c>
      <c r="D37" s="43" t="str">
        <f t="shared" si="0"/>
        <v>N/A</v>
      </c>
      <c r="E37" s="35">
        <v>415</v>
      </c>
      <c r="F37" s="43" t="str">
        <f t="shared" si="1"/>
        <v>N/A</v>
      </c>
      <c r="G37" s="35">
        <v>361</v>
      </c>
      <c r="H37" s="43" t="str">
        <f t="shared" si="2"/>
        <v>N/A</v>
      </c>
      <c r="I37" s="12">
        <v>-35</v>
      </c>
      <c r="J37" s="12">
        <v>-13</v>
      </c>
      <c r="K37" s="44" t="s">
        <v>732</v>
      </c>
      <c r="L37" s="9" t="str">
        <f t="shared" si="3"/>
        <v>Yes</v>
      </c>
    </row>
    <row r="38" spans="1:12" x14ac:dyDescent="0.2">
      <c r="A38" s="45" t="s">
        <v>84</v>
      </c>
      <c r="B38" s="34" t="s">
        <v>217</v>
      </c>
      <c r="C38" s="46">
        <v>867596109</v>
      </c>
      <c r="D38" s="43" t="str">
        <f t="shared" si="0"/>
        <v>N/A</v>
      </c>
      <c r="E38" s="46">
        <v>893044648</v>
      </c>
      <c r="F38" s="43" t="str">
        <f t="shared" si="1"/>
        <v>N/A</v>
      </c>
      <c r="G38" s="46">
        <v>893873944</v>
      </c>
      <c r="H38" s="43" t="str">
        <f t="shared" si="2"/>
        <v>N/A</v>
      </c>
      <c r="I38" s="12">
        <v>2.9329999999999998</v>
      </c>
      <c r="J38" s="12">
        <v>9.2899999999999996E-2</v>
      </c>
      <c r="K38" s="44" t="s">
        <v>732</v>
      </c>
      <c r="L38" s="9" t="str">
        <f t="shared" si="3"/>
        <v>Yes</v>
      </c>
    </row>
    <row r="39" spans="1:12" x14ac:dyDescent="0.2">
      <c r="A39" s="45" t="s">
        <v>1288</v>
      </c>
      <c r="B39" s="34" t="s">
        <v>217</v>
      </c>
      <c r="C39" s="46">
        <v>14147.280256</v>
      </c>
      <c r="D39" s="43" t="str">
        <f t="shared" si="0"/>
        <v>N/A</v>
      </c>
      <c r="E39" s="46">
        <v>13926.622191</v>
      </c>
      <c r="F39" s="43" t="str">
        <f t="shared" si="1"/>
        <v>N/A</v>
      </c>
      <c r="G39" s="46">
        <v>15708.455362999999</v>
      </c>
      <c r="H39" s="43" t="str">
        <f t="shared" si="2"/>
        <v>N/A</v>
      </c>
      <c r="I39" s="12">
        <v>-1.56</v>
      </c>
      <c r="J39" s="12">
        <v>12.79</v>
      </c>
      <c r="K39" s="44" t="s">
        <v>732</v>
      </c>
      <c r="L39" s="9" t="str">
        <f t="shared" si="3"/>
        <v>Yes</v>
      </c>
    </row>
    <row r="40" spans="1:12" x14ac:dyDescent="0.2">
      <c r="A40" s="45" t="s">
        <v>1289</v>
      </c>
      <c r="B40" s="34" t="s">
        <v>217</v>
      </c>
      <c r="C40" s="46">
        <v>29395.090937000001</v>
      </c>
      <c r="D40" s="43" t="str">
        <f>IF($B40="N/A","N/A",IF(C40&gt;10,"No",IF(C40&lt;-10,"No","Yes")))</f>
        <v>N/A</v>
      </c>
      <c r="E40" s="46">
        <v>30059.734357000001</v>
      </c>
      <c r="F40" s="43" t="str">
        <f>IF($B40="N/A","N/A",IF(E40&gt;10,"No",IF(E40&lt;-10,"No","Yes")))</f>
        <v>N/A</v>
      </c>
      <c r="G40" s="46">
        <v>33099.087017999998</v>
      </c>
      <c r="H40" s="43" t="str">
        <f>IF($B40="N/A","N/A",IF(G40&gt;10,"No",IF(G40&lt;-10,"No","Yes")))</f>
        <v>N/A</v>
      </c>
      <c r="I40" s="12">
        <v>2.2610000000000001</v>
      </c>
      <c r="J40" s="12">
        <v>10.11</v>
      </c>
      <c r="K40" s="44" t="s">
        <v>732</v>
      </c>
      <c r="L40" s="9" t="str">
        <f>IF(J40="Div by 0", "N/A", IF(K40="N/A","N/A", IF(J40&gt;VALUE(MID(K40,1,2)), "No", IF(J40&lt;-1*VALUE(MID(K40,1,2)), "No", "Yes"))))</f>
        <v>Yes</v>
      </c>
    </row>
    <row r="41" spans="1:12" x14ac:dyDescent="0.2">
      <c r="A41" s="45" t="s">
        <v>107</v>
      </c>
      <c r="B41" s="34" t="s">
        <v>217</v>
      </c>
      <c r="C41" s="46">
        <v>609092</v>
      </c>
      <c r="D41" s="43" t="str">
        <f t="shared" ref="D41:D44" si="4">IF($B41="N/A","N/A",IF(C41&gt;10,"No",IF(C41&lt;-10,"No","Yes")))</f>
        <v>N/A</v>
      </c>
      <c r="E41" s="46">
        <v>1042371</v>
      </c>
      <c r="F41" s="43" t="str">
        <f t="shared" ref="F41:F44" si="5">IF($B41="N/A","N/A",IF(E41&gt;10,"No",IF(E41&lt;-10,"No","Yes")))</f>
        <v>N/A</v>
      </c>
      <c r="G41" s="46">
        <v>1573575</v>
      </c>
      <c r="H41" s="43" t="str">
        <f t="shared" ref="H41:H44" si="6">IF($B41="N/A","N/A",IF(G41&gt;10,"No",IF(G41&lt;-10,"No","Yes")))</f>
        <v>N/A</v>
      </c>
      <c r="I41" s="12">
        <v>71.14</v>
      </c>
      <c r="J41" s="12">
        <v>50.96</v>
      </c>
      <c r="K41" s="44" t="s">
        <v>732</v>
      </c>
      <c r="L41" s="9" t="str">
        <f t="shared" ref="L41:L43" si="7">IF(J41="Div by 0", "N/A", IF(K41="N/A","N/A", IF(J41&gt;VALUE(MID(K41,1,2)), "No", IF(J41&lt;-1*VALUE(MID(K41,1,2)), "No", "Yes"))))</f>
        <v>No</v>
      </c>
    </row>
    <row r="42" spans="1:12" x14ac:dyDescent="0.2">
      <c r="A42" s="45" t="s">
        <v>162</v>
      </c>
      <c r="B42" s="47" t="s">
        <v>221</v>
      </c>
      <c r="C42" s="1">
        <v>362</v>
      </c>
      <c r="D42" s="43" t="str">
        <f>IF($B42="N/A","N/A",IF(C42&gt;0,"No",IF(C42&lt;0,"No","Yes")))</f>
        <v>No</v>
      </c>
      <c r="E42" s="1">
        <v>614</v>
      </c>
      <c r="F42" s="43" t="str">
        <f>IF($B42="N/A","N/A",IF(E42&gt;0,"No",IF(E42&lt;0,"No","Yes")))</f>
        <v>No</v>
      </c>
      <c r="G42" s="1">
        <v>815</v>
      </c>
      <c r="H42" s="43" t="str">
        <f>IF($B42="N/A","N/A",IF(G42&gt;0,"No",IF(G42&lt;0,"No","Yes")))</f>
        <v>No</v>
      </c>
      <c r="I42" s="12">
        <v>69.61</v>
      </c>
      <c r="J42" s="12">
        <v>32.74</v>
      </c>
      <c r="K42" s="44" t="s">
        <v>732</v>
      </c>
      <c r="L42" s="9" t="str">
        <f t="shared" si="7"/>
        <v>No</v>
      </c>
    </row>
    <row r="43" spans="1:12" x14ac:dyDescent="0.2">
      <c r="A43" s="45" t="s">
        <v>160</v>
      </c>
      <c r="B43" s="34" t="s">
        <v>217</v>
      </c>
      <c r="C43" s="46">
        <v>609092</v>
      </c>
      <c r="D43" s="43" t="str">
        <f t="shared" si="4"/>
        <v>N/A</v>
      </c>
      <c r="E43" s="46">
        <v>1042371</v>
      </c>
      <c r="F43" s="43" t="str">
        <f t="shared" si="5"/>
        <v>N/A</v>
      </c>
      <c r="G43" s="46">
        <v>1573575</v>
      </c>
      <c r="H43" s="43" t="str">
        <f t="shared" si="6"/>
        <v>N/A</v>
      </c>
      <c r="I43" s="12">
        <v>71.14</v>
      </c>
      <c r="J43" s="12">
        <v>50.96</v>
      </c>
      <c r="K43" s="44" t="s">
        <v>732</v>
      </c>
      <c r="L43" s="9" t="str">
        <f t="shared" si="7"/>
        <v>No</v>
      </c>
    </row>
    <row r="44" spans="1:12" x14ac:dyDescent="0.2">
      <c r="A44" s="45" t="s">
        <v>1290</v>
      </c>
      <c r="B44" s="34" t="s">
        <v>217</v>
      </c>
      <c r="C44" s="46">
        <v>1682.5745856000001</v>
      </c>
      <c r="D44" s="43" t="str">
        <f t="shared" si="4"/>
        <v>N/A</v>
      </c>
      <c r="E44" s="46">
        <v>1697.6726384000001</v>
      </c>
      <c r="F44" s="43" t="str">
        <f t="shared" si="5"/>
        <v>N/A</v>
      </c>
      <c r="G44" s="46">
        <v>1930.7668712</v>
      </c>
      <c r="H44" s="43" t="str">
        <f t="shared" si="6"/>
        <v>N/A</v>
      </c>
      <c r="I44" s="12">
        <v>0.89729999999999999</v>
      </c>
      <c r="J44" s="12">
        <v>13.73</v>
      </c>
      <c r="K44" s="44" t="s">
        <v>732</v>
      </c>
      <c r="L44" s="9" t="str">
        <f>IF(J44="Div by 0", "N/A", IF(OR(J44="N/A",K44="N/A"),"N/A", IF(J44&gt;VALUE(MID(K44,1,2)), "No", IF(J44&lt;-1*VALUE(MID(K44,1,2)), "No", "Yes"))))</f>
        <v>Yes</v>
      </c>
    </row>
    <row r="45" spans="1:12" x14ac:dyDescent="0.2">
      <c r="A45" s="45" t="s">
        <v>1291</v>
      </c>
      <c r="B45" s="34" t="s">
        <v>217</v>
      </c>
      <c r="C45" s="46">
        <v>16767.869876000001</v>
      </c>
      <c r="D45" s="43" t="str">
        <f t="shared" ref="D45:D71" si="8">IF($B45="N/A","N/A",IF(C45&gt;10,"No",IF(C45&lt;-10,"No","Yes")))</f>
        <v>N/A</v>
      </c>
      <c r="E45" s="46">
        <v>16749.080844</v>
      </c>
      <c r="F45" s="43" t="str">
        <f t="shared" ref="F45:F71" si="9">IF($B45="N/A","N/A",IF(E45&gt;10,"No",IF(E45&lt;-10,"No","Yes")))</f>
        <v>N/A</v>
      </c>
      <c r="G45" s="46">
        <v>17619.761718999998</v>
      </c>
      <c r="H45" s="43" t="str">
        <f t="shared" ref="H45:H71" si="10">IF($B45="N/A","N/A",IF(G45&gt;10,"No",IF(G45&lt;-10,"No","Yes")))</f>
        <v>N/A</v>
      </c>
      <c r="I45" s="12">
        <v>-0.112</v>
      </c>
      <c r="J45" s="12">
        <v>5.1980000000000004</v>
      </c>
      <c r="K45" s="44" t="s">
        <v>732</v>
      </c>
      <c r="L45" s="9" t="str">
        <f t="shared" ref="L45:L71" si="11">IF(J45="Div by 0", "N/A", IF(K45="N/A","N/A", IF(J45&gt;VALUE(MID(K45,1,2)), "No", IF(J45&lt;-1*VALUE(MID(K45,1,2)), "No", "Yes"))))</f>
        <v>Yes</v>
      </c>
    </row>
    <row r="46" spans="1:12" x14ac:dyDescent="0.2">
      <c r="A46" s="45" t="s">
        <v>1292</v>
      </c>
      <c r="B46" s="34" t="s">
        <v>217</v>
      </c>
      <c r="C46" s="46">
        <v>19927.902687999998</v>
      </c>
      <c r="D46" s="43" t="str">
        <f t="shared" si="8"/>
        <v>N/A</v>
      </c>
      <c r="E46" s="46">
        <v>20839.629242999999</v>
      </c>
      <c r="F46" s="43" t="str">
        <f t="shared" si="9"/>
        <v>N/A</v>
      </c>
      <c r="G46" s="46">
        <v>20409.172004</v>
      </c>
      <c r="H46" s="43" t="str">
        <f t="shared" si="10"/>
        <v>N/A</v>
      </c>
      <c r="I46" s="12">
        <v>4.5750000000000002</v>
      </c>
      <c r="J46" s="12">
        <v>-2.0699999999999998</v>
      </c>
      <c r="K46" s="44" t="s">
        <v>732</v>
      </c>
      <c r="L46" s="9" t="str">
        <f t="shared" si="11"/>
        <v>Yes</v>
      </c>
    </row>
    <row r="47" spans="1:12" x14ac:dyDescent="0.2">
      <c r="A47" s="45" t="s">
        <v>1293</v>
      </c>
      <c r="B47" s="34" t="s">
        <v>217</v>
      </c>
      <c r="C47" s="46">
        <v>15235.951267</v>
      </c>
      <c r="D47" s="43" t="str">
        <f t="shared" si="8"/>
        <v>N/A</v>
      </c>
      <c r="E47" s="46">
        <v>13951.442357</v>
      </c>
      <c r="F47" s="43" t="str">
        <f t="shared" si="9"/>
        <v>N/A</v>
      </c>
      <c r="G47" s="46">
        <v>14160.210286</v>
      </c>
      <c r="H47" s="43" t="str">
        <f t="shared" si="10"/>
        <v>N/A</v>
      </c>
      <c r="I47" s="12">
        <v>-8.43</v>
      </c>
      <c r="J47" s="12">
        <v>1.496</v>
      </c>
      <c r="K47" s="44" t="s">
        <v>732</v>
      </c>
      <c r="L47" s="9" t="str">
        <f t="shared" si="11"/>
        <v>Yes</v>
      </c>
    </row>
    <row r="48" spans="1:12" x14ac:dyDescent="0.2">
      <c r="A48" s="45" t="s">
        <v>1294</v>
      </c>
      <c r="B48" s="34" t="s">
        <v>217</v>
      </c>
      <c r="C48" s="46">
        <v>712.42777778000004</v>
      </c>
      <c r="D48" s="43" t="str">
        <f t="shared" si="8"/>
        <v>N/A</v>
      </c>
      <c r="E48" s="46">
        <v>40.824074074000002</v>
      </c>
      <c r="F48" s="43" t="str">
        <f t="shared" si="9"/>
        <v>N/A</v>
      </c>
      <c r="G48" s="46">
        <v>275.57971013999997</v>
      </c>
      <c r="H48" s="43" t="str">
        <f t="shared" si="10"/>
        <v>N/A</v>
      </c>
      <c r="I48" s="12">
        <v>-94.3</v>
      </c>
      <c r="J48" s="12">
        <v>575</v>
      </c>
      <c r="K48" s="44" t="s">
        <v>732</v>
      </c>
      <c r="L48" s="9" t="str">
        <f t="shared" si="11"/>
        <v>No</v>
      </c>
    </row>
    <row r="49" spans="1:12" x14ac:dyDescent="0.2">
      <c r="A49" s="45" t="s">
        <v>1295</v>
      </c>
      <c r="B49" s="34" t="s">
        <v>217</v>
      </c>
      <c r="C49" s="46" t="s">
        <v>1743</v>
      </c>
      <c r="D49" s="43" t="str">
        <f t="shared" si="8"/>
        <v>N/A</v>
      </c>
      <c r="E49" s="46" t="s">
        <v>1743</v>
      </c>
      <c r="F49" s="43" t="str">
        <f t="shared" si="9"/>
        <v>N/A</v>
      </c>
      <c r="G49" s="46">
        <v>39409.076923000001</v>
      </c>
      <c r="H49" s="43" t="str">
        <f t="shared" si="10"/>
        <v>N/A</v>
      </c>
      <c r="I49" s="12" t="s">
        <v>1743</v>
      </c>
      <c r="J49" s="12" t="s">
        <v>1743</v>
      </c>
      <c r="K49" s="44" t="s">
        <v>732</v>
      </c>
      <c r="L49" s="9" t="str">
        <f t="shared" si="11"/>
        <v>N/A</v>
      </c>
    </row>
    <row r="50" spans="1:12" x14ac:dyDescent="0.2">
      <c r="A50" s="45" t="s">
        <v>1296</v>
      </c>
      <c r="B50" s="34" t="s">
        <v>217</v>
      </c>
      <c r="C50" s="46" t="s">
        <v>1743</v>
      </c>
      <c r="D50" s="43" t="str">
        <f t="shared" si="8"/>
        <v>N/A</v>
      </c>
      <c r="E50" s="46" t="s">
        <v>1743</v>
      </c>
      <c r="F50" s="43" t="str">
        <f t="shared" si="9"/>
        <v>N/A</v>
      </c>
      <c r="G50" s="46" t="s">
        <v>1743</v>
      </c>
      <c r="H50" s="43" t="str">
        <f t="shared" si="10"/>
        <v>N/A</v>
      </c>
      <c r="I50" s="12" t="s">
        <v>1743</v>
      </c>
      <c r="J50" s="12" t="s">
        <v>1743</v>
      </c>
      <c r="K50" s="44" t="s">
        <v>732</v>
      </c>
      <c r="L50" s="9" t="str">
        <f t="shared" si="11"/>
        <v>N/A</v>
      </c>
    </row>
    <row r="51" spans="1:12" x14ac:dyDescent="0.2">
      <c r="A51" s="45" t="s">
        <v>1297</v>
      </c>
      <c r="B51" s="34" t="s">
        <v>217</v>
      </c>
      <c r="C51" s="46">
        <v>38688.735509999999</v>
      </c>
      <c r="D51" s="43" t="str">
        <f t="shared" si="8"/>
        <v>N/A</v>
      </c>
      <c r="E51" s="46">
        <v>36097.497732000003</v>
      </c>
      <c r="F51" s="43" t="str">
        <f t="shared" si="9"/>
        <v>N/A</v>
      </c>
      <c r="G51" s="46">
        <v>41118.917240000002</v>
      </c>
      <c r="H51" s="43" t="str">
        <f t="shared" si="10"/>
        <v>N/A</v>
      </c>
      <c r="I51" s="12">
        <v>-6.7</v>
      </c>
      <c r="J51" s="12">
        <v>13.91</v>
      </c>
      <c r="K51" s="44" t="s">
        <v>732</v>
      </c>
      <c r="L51" s="9" t="str">
        <f t="shared" si="11"/>
        <v>Yes</v>
      </c>
    </row>
    <row r="52" spans="1:12" x14ac:dyDescent="0.2">
      <c r="A52" s="45" t="s">
        <v>1298</v>
      </c>
      <c r="B52" s="34" t="s">
        <v>217</v>
      </c>
      <c r="C52" s="46">
        <v>48004.764114999998</v>
      </c>
      <c r="D52" s="43" t="str">
        <f t="shared" si="8"/>
        <v>N/A</v>
      </c>
      <c r="E52" s="46">
        <v>42676.721401000003</v>
      </c>
      <c r="F52" s="43" t="str">
        <f t="shared" si="9"/>
        <v>N/A</v>
      </c>
      <c r="G52" s="46">
        <v>48869.980643000003</v>
      </c>
      <c r="H52" s="43" t="str">
        <f t="shared" si="10"/>
        <v>N/A</v>
      </c>
      <c r="I52" s="12">
        <v>-11.1</v>
      </c>
      <c r="J52" s="12">
        <v>14.51</v>
      </c>
      <c r="K52" s="44" t="s">
        <v>732</v>
      </c>
      <c r="L52" s="9" t="str">
        <f t="shared" si="11"/>
        <v>Yes</v>
      </c>
    </row>
    <row r="53" spans="1:12" x14ac:dyDescent="0.2">
      <c r="A53" s="45" t="s">
        <v>1299</v>
      </c>
      <c r="B53" s="34" t="s">
        <v>217</v>
      </c>
      <c r="C53" s="46">
        <v>26907.833976999998</v>
      </c>
      <c r="D53" s="43" t="str">
        <f t="shared" si="8"/>
        <v>N/A</v>
      </c>
      <c r="E53" s="46">
        <v>26750.133140000002</v>
      </c>
      <c r="F53" s="43" t="str">
        <f t="shared" si="9"/>
        <v>N/A</v>
      </c>
      <c r="G53" s="46">
        <v>31611.543532</v>
      </c>
      <c r="H53" s="43" t="str">
        <f t="shared" si="10"/>
        <v>N/A</v>
      </c>
      <c r="I53" s="12">
        <v>-0.58599999999999997</v>
      </c>
      <c r="J53" s="12">
        <v>18.170000000000002</v>
      </c>
      <c r="K53" s="44" t="s">
        <v>732</v>
      </c>
      <c r="L53" s="9" t="str">
        <f t="shared" si="11"/>
        <v>Yes</v>
      </c>
    </row>
    <row r="54" spans="1:12" x14ac:dyDescent="0.2">
      <c r="A54" s="45" t="s">
        <v>1300</v>
      </c>
      <c r="B54" s="34" t="s">
        <v>217</v>
      </c>
      <c r="C54" s="46">
        <v>12309.344765</v>
      </c>
      <c r="D54" s="43" t="str">
        <f t="shared" si="8"/>
        <v>N/A</v>
      </c>
      <c r="E54" s="46">
        <v>13486.375642999999</v>
      </c>
      <c r="F54" s="43" t="str">
        <f t="shared" si="9"/>
        <v>N/A</v>
      </c>
      <c r="G54" s="46">
        <v>13975.165574000001</v>
      </c>
      <c r="H54" s="43" t="str">
        <f t="shared" si="10"/>
        <v>N/A</v>
      </c>
      <c r="I54" s="12">
        <v>9.5619999999999994</v>
      </c>
      <c r="J54" s="12">
        <v>3.6240000000000001</v>
      </c>
      <c r="K54" s="44" t="s">
        <v>732</v>
      </c>
      <c r="L54" s="9" t="str">
        <f t="shared" si="11"/>
        <v>Yes</v>
      </c>
    </row>
    <row r="55" spans="1:12" x14ac:dyDescent="0.2">
      <c r="A55" s="45" t="s">
        <v>1301</v>
      </c>
      <c r="B55" s="34" t="s">
        <v>217</v>
      </c>
      <c r="C55" s="46">
        <v>77637.810440000001</v>
      </c>
      <c r="D55" s="43" t="str">
        <f t="shared" si="8"/>
        <v>N/A</v>
      </c>
      <c r="E55" s="46">
        <v>73488.769820999994</v>
      </c>
      <c r="F55" s="43" t="str">
        <f t="shared" si="9"/>
        <v>N/A</v>
      </c>
      <c r="G55" s="46">
        <v>74667.086110999997</v>
      </c>
      <c r="H55" s="43" t="str">
        <f t="shared" si="10"/>
        <v>N/A</v>
      </c>
      <c r="I55" s="12">
        <v>-5.34</v>
      </c>
      <c r="J55" s="12">
        <v>1.603</v>
      </c>
      <c r="K55" s="44" t="s">
        <v>732</v>
      </c>
      <c r="L55" s="9" t="str">
        <f t="shared" si="11"/>
        <v>Yes</v>
      </c>
    </row>
    <row r="56" spans="1:12" x14ac:dyDescent="0.2">
      <c r="A56" s="45" t="s">
        <v>1302</v>
      </c>
      <c r="B56" s="34" t="s">
        <v>217</v>
      </c>
      <c r="C56" s="46" t="s">
        <v>1743</v>
      </c>
      <c r="D56" s="43" t="str">
        <f t="shared" si="8"/>
        <v>N/A</v>
      </c>
      <c r="E56" s="46" t="s">
        <v>1743</v>
      </c>
      <c r="F56" s="43" t="str">
        <f t="shared" si="9"/>
        <v>N/A</v>
      </c>
      <c r="G56" s="46" t="s">
        <v>1743</v>
      </c>
      <c r="H56" s="43" t="str">
        <f t="shared" si="10"/>
        <v>N/A</v>
      </c>
      <c r="I56" s="12" t="s">
        <v>1743</v>
      </c>
      <c r="J56" s="12" t="s">
        <v>1743</v>
      </c>
      <c r="K56" s="44" t="s">
        <v>732</v>
      </c>
      <c r="L56" s="9" t="str">
        <f t="shared" si="11"/>
        <v>N/A</v>
      </c>
    </row>
    <row r="57" spans="1:12" x14ac:dyDescent="0.2">
      <c r="A57" s="45" t="s">
        <v>1303</v>
      </c>
      <c r="B57" s="34" t="s">
        <v>217</v>
      </c>
      <c r="C57" s="46">
        <v>6919.3639483999996</v>
      </c>
      <c r="D57" s="43" t="str">
        <f t="shared" si="8"/>
        <v>N/A</v>
      </c>
      <c r="E57" s="46">
        <v>5886.6258701999996</v>
      </c>
      <c r="F57" s="43" t="str">
        <f t="shared" si="9"/>
        <v>N/A</v>
      </c>
      <c r="G57" s="46">
        <v>7449.3982916000004</v>
      </c>
      <c r="H57" s="43" t="str">
        <f t="shared" si="10"/>
        <v>N/A</v>
      </c>
      <c r="I57" s="12">
        <v>-14.9</v>
      </c>
      <c r="J57" s="12">
        <v>26.55</v>
      </c>
      <c r="K57" s="44" t="s">
        <v>732</v>
      </c>
      <c r="L57" s="9" t="str">
        <f t="shared" si="11"/>
        <v>Yes</v>
      </c>
    </row>
    <row r="58" spans="1:12" x14ac:dyDescent="0.2">
      <c r="A58" s="45" t="s">
        <v>1304</v>
      </c>
      <c r="B58" s="34" t="s">
        <v>217</v>
      </c>
      <c r="C58" s="46">
        <v>1415.9368016000001</v>
      </c>
      <c r="D58" s="43" t="str">
        <f t="shared" si="8"/>
        <v>N/A</v>
      </c>
      <c r="E58" s="46">
        <v>1893.6903073000001</v>
      </c>
      <c r="F58" s="43" t="str">
        <f t="shared" si="9"/>
        <v>N/A</v>
      </c>
      <c r="G58" s="46">
        <v>2123.7130547000002</v>
      </c>
      <c r="H58" s="43" t="str">
        <f t="shared" si="10"/>
        <v>N/A</v>
      </c>
      <c r="I58" s="12">
        <v>33.74</v>
      </c>
      <c r="J58" s="12">
        <v>12.15</v>
      </c>
      <c r="K58" s="44" t="s">
        <v>732</v>
      </c>
      <c r="L58" s="9" t="str">
        <f t="shared" si="11"/>
        <v>Yes</v>
      </c>
    </row>
    <row r="59" spans="1:12" x14ac:dyDescent="0.2">
      <c r="A59" s="45" t="s">
        <v>1305</v>
      </c>
      <c r="B59" s="34" t="s">
        <v>217</v>
      </c>
      <c r="C59" s="46" t="s">
        <v>1743</v>
      </c>
      <c r="D59" s="43" t="str">
        <f t="shared" si="8"/>
        <v>N/A</v>
      </c>
      <c r="E59" s="46" t="s">
        <v>1743</v>
      </c>
      <c r="F59" s="43" t="str">
        <f t="shared" si="9"/>
        <v>N/A</v>
      </c>
      <c r="G59" s="46" t="s">
        <v>1743</v>
      </c>
      <c r="H59" s="43" t="str">
        <f t="shared" si="10"/>
        <v>N/A</v>
      </c>
      <c r="I59" s="12" t="s">
        <v>1743</v>
      </c>
      <c r="J59" s="12" t="s">
        <v>1743</v>
      </c>
      <c r="K59" s="44" t="s">
        <v>732</v>
      </c>
      <c r="L59" s="9" t="str">
        <f t="shared" si="11"/>
        <v>N/A</v>
      </c>
    </row>
    <row r="60" spans="1:12" x14ac:dyDescent="0.2">
      <c r="A60" s="45" t="s">
        <v>1306</v>
      </c>
      <c r="B60" s="34" t="s">
        <v>217</v>
      </c>
      <c r="C60" s="46">
        <v>40202.131975999997</v>
      </c>
      <c r="D60" s="43" t="str">
        <f t="shared" si="8"/>
        <v>N/A</v>
      </c>
      <c r="E60" s="46">
        <v>38496.356400999997</v>
      </c>
      <c r="F60" s="43" t="str">
        <f t="shared" si="9"/>
        <v>N/A</v>
      </c>
      <c r="G60" s="46">
        <v>33076.916985000003</v>
      </c>
      <c r="H60" s="43" t="str">
        <f t="shared" si="10"/>
        <v>N/A</v>
      </c>
      <c r="I60" s="12">
        <v>-4.24</v>
      </c>
      <c r="J60" s="12">
        <v>-14.1</v>
      </c>
      <c r="K60" s="44" t="s">
        <v>732</v>
      </c>
      <c r="L60" s="9" t="str">
        <f t="shared" si="11"/>
        <v>Yes</v>
      </c>
    </row>
    <row r="61" spans="1:12" x14ac:dyDescent="0.2">
      <c r="A61" s="3" t="s">
        <v>1307</v>
      </c>
      <c r="B61" s="34" t="s">
        <v>217</v>
      </c>
      <c r="C61" s="46">
        <v>4763.2260700999996</v>
      </c>
      <c r="D61" s="43" t="str">
        <f t="shared" si="8"/>
        <v>N/A</v>
      </c>
      <c r="E61" s="46">
        <v>3092.3800286999999</v>
      </c>
      <c r="F61" s="43" t="str">
        <f t="shared" si="9"/>
        <v>N/A</v>
      </c>
      <c r="G61" s="46">
        <v>5827.5832326</v>
      </c>
      <c r="H61" s="43" t="str">
        <f t="shared" si="10"/>
        <v>N/A</v>
      </c>
      <c r="I61" s="12">
        <v>-35.1</v>
      </c>
      <c r="J61" s="12">
        <v>88.45</v>
      </c>
      <c r="K61" s="44" t="s">
        <v>732</v>
      </c>
      <c r="L61" s="9" t="str">
        <f t="shared" si="11"/>
        <v>No</v>
      </c>
    </row>
    <row r="62" spans="1:12" x14ac:dyDescent="0.2">
      <c r="A62" s="3" t="s">
        <v>1308</v>
      </c>
      <c r="B62" s="34" t="s">
        <v>217</v>
      </c>
      <c r="C62" s="46">
        <v>680.54751131</v>
      </c>
      <c r="D62" s="43" t="str">
        <f t="shared" si="8"/>
        <v>N/A</v>
      </c>
      <c r="E62" s="46">
        <v>4571.5992907999998</v>
      </c>
      <c r="F62" s="43" t="str">
        <f t="shared" si="9"/>
        <v>N/A</v>
      </c>
      <c r="G62" s="46">
        <v>5113.4752852000001</v>
      </c>
      <c r="H62" s="43" t="str">
        <f t="shared" si="10"/>
        <v>N/A</v>
      </c>
      <c r="I62" s="12">
        <v>571.79999999999995</v>
      </c>
      <c r="J62" s="12">
        <v>11.85</v>
      </c>
      <c r="K62" s="44" t="s">
        <v>732</v>
      </c>
      <c r="L62" s="9" t="str">
        <f t="shared" si="11"/>
        <v>Yes</v>
      </c>
    </row>
    <row r="63" spans="1:12" x14ac:dyDescent="0.2">
      <c r="A63" s="3" t="s">
        <v>1309</v>
      </c>
      <c r="B63" s="34" t="s">
        <v>217</v>
      </c>
      <c r="C63" s="46">
        <v>25272.766901999999</v>
      </c>
      <c r="D63" s="43" t="str">
        <f t="shared" si="8"/>
        <v>N/A</v>
      </c>
      <c r="E63" s="46">
        <v>29646.130563999999</v>
      </c>
      <c r="F63" s="43" t="str">
        <f t="shared" si="9"/>
        <v>N/A</v>
      </c>
      <c r="G63" s="46">
        <v>32027.247144000001</v>
      </c>
      <c r="H63" s="43" t="str">
        <f t="shared" si="10"/>
        <v>N/A</v>
      </c>
      <c r="I63" s="12">
        <v>17.3</v>
      </c>
      <c r="J63" s="12">
        <v>8.032</v>
      </c>
      <c r="K63" s="44" t="s">
        <v>732</v>
      </c>
      <c r="L63" s="9" t="str">
        <f t="shared" si="11"/>
        <v>Yes</v>
      </c>
    </row>
    <row r="64" spans="1:12" x14ac:dyDescent="0.2">
      <c r="A64" s="3" t="s">
        <v>1310</v>
      </c>
      <c r="B64" s="34" t="s">
        <v>217</v>
      </c>
      <c r="C64" s="46">
        <v>2742.25</v>
      </c>
      <c r="D64" s="43" t="str">
        <f t="shared" si="8"/>
        <v>N/A</v>
      </c>
      <c r="E64" s="46">
        <v>2023.1617647</v>
      </c>
      <c r="F64" s="43" t="str">
        <f t="shared" si="9"/>
        <v>N/A</v>
      </c>
      <c r="G64" s="46">
        <v>2426.1978021999998</v>
      </c>
      <c r="H64" s="43" t="str">
        <f t="shared" si="10"/>
        <v>N/A</v>
      </c>
      <c r="I64" s="12">
        <v>-26.2</v>
      </c>
      <c r="J64" s="12">
        <v>19.920000000000002</v>
      </c>
      <c r="K64" s="44" t="s">
        <v>732</v>
      </c>
      <c r="L64" s="9" t="str">
        <f t="shared" si="11"/>
        <v>Yes</v>
      </c>
    </row>
    <row r="65" spans="1:12" x14ac:dyDescent="0.2">
      <c r="A65" s="3" t="s">
        <v>1311</v>
      </c>
      <c r="B65" s="34" t="s">
        <v>217</v>
      </c>
      <c r="C65" s="46">
        <v>1516.4298028000001</v>
      </c>
      <c r="D65" s="43" t="str">
        <f t="shared" si="8"/>
        <v>N/A</v>
      </c>
      <c r="E65" s="46">
        <v>1276.4168732999999</v>
      </c>
      <c r="F65" s="43" t="str">
        <f t="shared" si="9"/>
        <v>N/A</v>
      </c>
      <c r="G65" s="46">
        <v>1245.7895957000001</v>
      </c>
      <c r="H65" s="43" t="str">
        <f t="shared" si="10"/>
        <v>N/A</v>
      </c>
      <c r="I65" s="12">
        <v>-15.8</v>
      </c>
      <c r="J65" s="12">
        <v>-2.4</v>
      </c>
      <c r="K65" s="44" t="s">
        <v>732</v>
      </c>
      <c r="L65" s="9" t="str">
        <f t="shared" si="11"/>
        <v>Yes</v>
      </c>
    </row>
    <row r="66" spans="1:12" x14ac:dyDescent="0.2">
      <c r="A66" s="3" t="s">
        <v>1312</v>
      </c>
      <c r="B66" s="34" t="s">
        <v>217</v>
      </c>
      <c r="C66" s="46">
        <v>1264.9757202000001</v>
      </c>
      <c r="D66" s="43" t="str">
        <f t="shared" si="8"/>
        <v>N/A</v>
      </c>
      <c r="E66" s="46">
        <v>960.22852983999996</v>
      </c>
      <c r="F66" s="43" t="str">
        <f t="shared" si="9"/>
        <v>N/A</v>
      </c>
      <c r="G66" s="46">
        <v>945.80212057999995</v>
      </c>
      <c r="H66" s="43" t="str">
        <f t="shared" si="10"/>
        <v>N/A</v>
      </c>
      <c r="I66" s="12">
        <v>-24.1</v>
      </c>
      <c r="J66" s="12">
        <v>-1.5</v>
      </c>
      <c r="K66" s="44" t="s">
        <v>732</v>
      </c>
      <c r="L66" s="9" t="str">
        <f t="shared" si="11"/>
        <v>Yes</v>
      </c>
    </row>
    <row r="67" spans="1:12" x14ac:dyDescent="0.2">
      <c r="A67" s="3" t="s">
        <v>1313</v>
      </c>
      <c r="B67" s="34" t="s">
        <v>217</v>
      </c>
      <c r="C67" s="46" t="s">
        <v>1743</v>
      </c>
      <c r="D67" s="43" t="str">
        <f t="shared" si="8"/>
        <v>N/A</v>
      </c>
      <c r="E67" s="46" t="s">
        <v>1743</v>
      </c>
      <c r="F67" s="43" t="str">
        <f t="shared" si="9"/>
        <v>N/A</v>
      </c>
      <c r="G67" s="46" t="s">
        <v>1743</v>
      </c>
      <c r="H67" s="43" t="str">
        <f t="shared" si="10"/>
        <v>N/A</v>
      </c>
      <c r="I67" s="12" t="s">
        <v>1743</v>
      </c>
      <c r="J67" s="12" t="s">
        <v>1743</v>
      </c>
      <c r="K67" s="44" t="s">
        <v>732</v>
      </c>
      <c r="L67" s="9" t="str">
        <f t="shared" si="11"/>
        <v>N/A</v>
      </c>
    </row>
    <row r="68" spans="1:12" x14ac:dyDescent="0.2">
      <c r="A68" s="2" t="s">
        <v>1314</v>
      </c>
      <c r="B68" s="34" t="s">
        <v>217</v>
      </c>
      <c r="C68" s="46">
        <v>3727.5105613000001</v>
      </c>
      <c r="D68" s="43" t="str">
        <f t="shared" si="8"/>
        <v>N/A</v>
      </c>
      <c r="E68" s="46">
        <v>3804.5460385000001</v>
      </c>
      <c r="F68" s="43" t="str">
        <f t="shared" si="9"/>
        <v>N/A</v>
      </c>
      <c r="G68" s="46">
        <v>4273.3025502</v>
      </c>
      <c r="H68" s="43" t="str">
        <f t="shared" si="10"/>
        <v>N/A</v>
      </c>
      <c r="I68" s="12">
        <v>2.0670000000000002</v>
      </c>
      <c r="J68" s="12">
        <v>12.32</v>
      </c>
      <c r="K68" s="44" t="s">
        <v>732</v>
      </c>
      <c r="L68" s="9" t="str">
        <f t="shared" si="11"/>
        <v>Yes</v>
      </c>
    </row>
    <row r="69" spans="1:12" x14ac:dyDescent="0.2">
      <c r="A69" s="2" t="s">
        <v>1315</v>
      </c>
      <c r="B69" s="34" t="s">
        <v>217</v>
      </c>
      <c r="C69" s="46">
        <v>1408.7243963000001</v>
      </c>
      <c r="D69" s="43" t="str">
        <f t="shared" si="8"/>
        <v>N/A</v>
      </c>
      <c r="E69" s="46">
        <v>1200.6479217999999</v>
      </c>
      <c r="F69" s="43" t="str">
        <f t="shared" si="9"/>
        <v>N/A</v>
      </c>
      <c r="G69" s="46">
        <v>1079.3674083000001</v>
      </c>
      <c r="H69" s="43" t="str">
        <f t="shared" si="10"/>
        <v>N/A</v>
      </c>
      <c r="I69" s="12">
        <v>-14.8</v>
      </c>
      <c r="J69" s="12">
        <v>-10.1</v>
      </c>
      <c r="K69" s="44" t="s">
        <v>732</v>
      </c>
      <c r="L69" s="9" t="str">
        <f t="shared" si="11"/>
        <v>Yes</v>
      </c>
    </row>
    <row r="70" spans="1:12" x14ac:dyDescent="0.2">
      <c r="A70" s="45" t="s">
        <v>1316</v>
      </c>
      <c r="B70" s="34" t="s">
        <v>217</v>
      </c>
      <c r="C70" s="46">
        <v>1285.3192982</v>
      </c>
      <c r="D70" s="43" t="str">
        <f t="shared" si="8"/>
        <v>N/A</v>
      </c>
      <c r="E70" s="46">
        <v>1125.7386363999999</v>
      </c>
      <c r="F70" s="43" t="str">
        <f t="shared" si="9"/>
        <v>N/A</v>
      </c>
      <c r="G70" s="46">
        <v>1366.5</v>
      </c>
      <c r="H70" s="43" t="str">
        <f t="shared" si="10"/>
        <v>N/A</v>
      </c>
      <c r="I70" s="12">
        <v>-12.4</v>
      </c>
      <c r="J70" s="12">
        <v>21.39</v>
      </c>
      <c r="K70" s="44" t="s">
        <v>732</v>
      </c>
      <c r="L70" s="9" t="str">
        <f t="shared" si="11"/>
        <v>Yes</v>
      </c>
    </row>
    <row r="71" spans="1:12" x14ac:dyDescent="0.2">
      <c r="A71" s="45" t="s">
        <v>1317</v>
      </c>
      <c r="B71" s="34" t="s">
        <v>217</v>
      </c>
      <c r="C71" s="46">
        <v>690.76640625000005</v>
      </c>
      <c r="D71" s="43" t="str">
        <f t="shared" si="8"/>
        <v>N/A</v>
      </c>
      <c r="E71" s="46">
        <v>443.02761211000001</v>
      </c>
      <c r="F71" s="43" t="str">
        <f t="shared" si="9"/>
        <v>N/A</v>
      </c>
      <c r="G71" s="46">
        <v>409.12784871999997</v>
      </c>
      <c r="H71" s="43" t="str">
        <f t="shared" si="10"/>
        <v>N/A</v>
      </c>
      <c r="I71" s="12">
        <v>-35.9</v>
      </c>
      <c r="J71" s="12">
        <v>-7.65</v>
      </c>
      <c r="K71" s="44" t="s">
        <v>732</v>
      </c>
      <c r="L71" s="9" t="str">
        <f t="shared" si="11"/>
        <v>Yes</v>
      </c>
    </row>
    <row r="72" spans="1:12" x14ac:dyDescent="0.2">
      <c r="A72" s="45" t="s">
        <v>1625</v>
      </c>
      <c r="B72" s="34" t="s">
        <v>217</v>
      </c>
      <c r="C72" s="46">
        <v>291778149</v>
      </c>
      <c r="D72" s="43" t="str">
        <f t="shared" ref="D72:D135" si="12">IF($B72="N/A","N/A",IF(C72&gt;10,"No",IF(C72&lt;-10,"No","Yes")))</f>
        <v>N/A</v>
      </c>
      <c r="E72" s="46">
        <v>307408764</v>
      </c>
      <c r="F72" s="43" t="str">
        <f t="shared" ref="F72:F135" si="13">IF($B72="N/A","N/A",IF(E72&gt;10,"No",IF(E72&lt;-10,"No","Yes")))</f>
        <v>N/A</v>
      </c>
      <c r="G72" s="46">
        <v>311943254</v>
      </c>
      <c r="H72" s="43" t="str">
        <f t="shared" ref="H72:H135" si="14">IF($B72="N/A","N/A",IF(G72&gt;10,"No",IF(G72&lt;-10,"No","Yes")))</f>
        <v>N/A</v>
      </c>
      <c r="I72" s="12">
        <v>5.3570000000000002</v>
      </c>
      <c r="J72" s="12">
        <v>1.4750000000000001</v>
      </c>
      <c r="K72" s="44" t="s">
        <v>732</v>
      </c>
      <c r="L72" s="9" t="str">
        <f t="shared" ref="L72:L132" si="15">IF(J72="Div by 0", "N/A", IF(K72="N/A","N/A", IF(J72&gt;VALUE(MID(K72,1,2)), "No", IF(J72&lt;-1*VALUE(MID(K72,1,2)), "No", "Yes"))))</f>
        <v>Yes</v>
      </c>
    </row>
    <row r="73" spans="1:12" x14ac:dyDescent="0.2">
      <c r="A73" s="45" t="s">
        <v>1626</v>
      </c>
      <c r="B73" s="34" t="s">
        <v>217</v>
      </c>
      <c r="C73" s="35">
        <v>10143</v>
      </c>
      <c r="D73" s="43" t="str">
        <f t="shared" si="12"/>
        <v>N/A</v>
      </c>
      <c r="E73" s="35">
        <v>9956</v>
      </c>
      <c r="F73" s="43" t="str">
        <f t="shared" si="13"/>
        <v>N/A</v>
      </c>
      <c r="G73" s="35">
        <v>9087</v>
      </c>
      <c r="H73" s="43" t="str">
        <f t="shared" si="14"/>
        <v>N/A</v>
      </c>
      <c r="I73" s="12">
        <v>-1.84</v>
      </c>
      <c r="J73" s="12">
        <v>-8.73</v>
      </c>
      <c r="K73" s="44" t="s">
        <v>732</v>
      </c>
      <c r="L73" s="9" t="str">
        <f t="shared" si="15"/>
        <v>Yes</v>
      </c>
    </row>
    <row r="74" spans="1:12" x14ac:dyDescent="0.2">
      <c r="A74" s="45" t="s">
        <v>1318</v>
      </c>
      <c r="B74" s="34" t="s">
        <v>217</v>
      </c>
      <c r="C74" s="46">
        <v>28766.454599000001</v>
      </c>
      <c r="D74" s="43" t="str">
        <f t="shared" si="12"/>
        <v>N/A</v>
      </c>
      <c r="E74" s="46">
        <v>30876.73403</v>
      </c>
      <c r="F74" s="43" t="str">
        <f t="shared" si="13"/>
        <v>N/A</v>
      </c>
      <c r="G74" s="46">
        <v>34328.519203000003</v>
      </c>
      <c r="H74" s="43" t="str">
        <f t="shared" si="14"/>
        <v>N/A</v>
      </c>
      <c r="I74" s="12">
        <v>7.3360000000000003</v>
      </c>
      <c r="J74" s="12">
        <v>11.18</v>
      </c>
      <c r="K74" s="44" t="s">
        <v>732</v>
      </c>
      <c r="L74" s="9" t="str">
        <f t="shared" si="15"/>
        <v>Yes</v>
      </c>
    </row>
    <row r="75" spans="1:12" ht="25.5" x14ac:dyDescent="0.2">
      <c r="A75" s="45" t="s">
        <v>1319</v>
      </c>
      <c r="B75" s="34" t="s">
        <v>217</v>
      </c>
      <c r="C75" s="35">
        <v>12.607019619000001</v>
      </c>
      <c r="D75" s="43" t="str">
        <f t="shared" si="12"/>
        <v>N/A</v>
      </c>
      <c r="E75" s="35">
        <v>13.166130976</v>
      </c>
      <c r="F75" s="43" t="str">
        <f t="shared" si="13"/>
        <v>N/A</v>
      </c>
      <c r="G75" s="35">
        <v>13.737537141000001</v>
      </c>
      <c r="H75" s="43" t="str">
        <f t="shared" si="14"/>
        <v>N/A</v>
      </c>
      <c r="I75" s="12">
        <v>4.4349999999999996</v>
      </c>
      <c r="J75" s="12">
        <v>4.34</v>
      </c>
      <c r="K75" s="44" t="s">
        <v>732</v>
      </c>
      <c r="L75" s="9" t="str">
        <f t="shared" si="15"/>
        <v>Yes</v>
      </c>
    </row>
    <row r="76" spans="1:12" ht="25.5" x14ac:dyDescent="0.2">
      <c r="A76" s="45" t="s">
        <v>548</v>
      </c>
      <c r="B76" s="34" t="s">
        <v>217</v>
      </c>
      <c r="C76" s="46">
        <v>1524806</v>
      </c>
      <c r="D76" s="43" t="str">
        <f t="shared" si="12"/>
        <v>N/A</v>
      </c>
      <c r="E76" s="46">
        <v>1613758</v>
      </c>
      <c r="F76" s="43" t="str">
        <f t="shared" si="13"/>
        <v>N/A</v>
      </c>
      <c r="G76" s="46">
        <v>997487</v>
      </c>
      <c r="H76" s="43" t="str">
        <f t="shared" si="14"/>
        <v>N/A</v>
      </c>
      <c r="I76" s="12">
        <v>5.8339999999999996</v>
      </c>
      <c r="J76" s="12">
        <v>-38.200000000000003</v>
      </c>
      <c r="K76" s="44" t="s">
        <v>732</v>
      </c>
      <c r="L76" s="9" t="str">
        <f t="shared" si="15"/>
        <v>No</v>
      </c>
    </row>
    <row r="77" spans="1:12" x14ac:dyDescent="0.2">
      <c r="A77" s="45" t="s">
        <v>549</v>
      </c>
      <c r="B77" s="34" t="s">
        <v>217</v>
      </c>
      <c r="C77" s="35">
        <v>12</v>
      </c>
      <c r="D77" s="43" t="str">
        <f t="shared" si="12"/>
        <v>N/A</v>
      </c>
      <c r="E77" s="35">
        <v>16</v>
      </c>
      <c r="F77" s="43" t="str">
        <f t="shared" si="13"/>
        <v>N/A</v>
      </c>
      <c r="G77" s="35">
        <v>12</v>
      </c>
      <c r="H77" s="43" t="str">
        <f t="shared" si="14"/>
        <v>N/A</v>
      </c>
      <c r="I77" s="12">
        <v>33.33</v>
      </c>
      <c r="J77" s="12">
        <v>-25</v>
      </c>
      <c r="K77" s="44" t="s">
        <v>732</v>
      </c>
      <c r="L77" s="9" t="str">
        <f t="shared" si="15"/>
        <v>Yes</v>
      </c>
    </row>
    <row r="78" spans="1:12" x14ac:dyDescent="0.2">
      <c r="A78" s="45" t="s">
        <v>1320</v>
      </c>
      <c r="B78" s="34" t="s">
        <v>217</v>
      </c>
      <c r="C78" s="46">
        <v>127067.16667000001</v>
      </c>
      <c r="D78" s="43" t="str">
        <f t="shared" si="12"/>
        <v>N/A</v>
      </c>
      <c r="E78" s="46">
        <v>100859.875</v>
      </c>
      <c r="F78" s="43" t="str">
        <f t="shared" si="13"/>
        <v>N/A</v>
      </c>
      <c r="G78" s="46">
        <v>83123.916666999998</v>
      </c>
      <c r="H78" s="43" t="str">
        <f t="shared" si="14"/>
        <v>N/A</v>
      </c>
      <c r="I78" s="12">
        <v>-20.6</v>
      </c>
      <c r="J78" s="12">
        <v>-17.600000000000001</v>
      </c>
      <c r="K78" s="44" t="s">
        <v>732</v>
      </c>
      <c r="L78" s="9" t="str">
        <f t="shared" si="15"/>
        <v>Yes</v>
      </c>
    </row>
    <row r="79" spans="1:12" ht="25.5" x14ac:dyDescent="0.2">
      <c r="A79" s="45" t="s">
        <v>550</v>
      </c>
      <c r="B79" s="34" t="s">
        <v>217</v>
      </c>
      <c r="C79" s="46">
        <v>50965874</v>
      </c>
      <c r="D79" s="43" t="str">
        <f t="shared" si="12"/>
        <v>N/A</v>
      </c>
      <c r="E79" s="46">
        <v>45868771</v>
      </c>
      <c r="F79" s="43" t="str">
        <f t="shared" si="13"/>
        <v>N/A</v>
      </c>
      <c r="G79" s="46">
        <v>32976872</v>
      </c>
      <c r="H79" s="43" t="str">
        <f t="shared" si="14"/>
        <v>N/A</v>
      </c>
      <c r="I79" s="12">
        <v>-10</v>
      </c>
      <c r="J79" s="12">
        <v>-28.1</v>
      </c>
      <c r="K79" s="44" t="s">
        <v>732</v>
      </c>
      <c r="L79" s="9" t="str">
        <f t="shared" si="15"/>
        <v>Yes</v>
      </c>
    </row>
    <row r="80" spans="1:12" x14ac:dyDescent="0.2">
      <c r="A80" s="45" t="s">
        <v>551</v>
      </c>
      <c r="B80" s="34" t="s">
        <v>217</v>
      </c>
      <c r="C80" s="35">
        <v>557</v>
      </c>
      <c r="D80" s="43" t="str">
        <f t="shared" si="12"/>
        <v>N/A</v>
      </c>
      <c r="E80" s="35">
        <v>539</v>
      </c>
      <c r="F80" s="43" t="str">
        <f t="shared" si="13"/>
        <v>N/A</v>
      </c>
      <c r="G80" s="35">
        <v>409</v>
      </c>
      <c r="H80" s="43" t="str">
        <f t="shared" si="14"/>
        <v>N/A</v>
      </c>
      <c r="I80" s="12">
        <v>-3.23</v>
      </c>
      <c r="J80" s="12">
        <v>-24.1</v>
      </c>
      <c r="K80" s="44" t="s">
        <v>732</v>
      </c>
      <c r="L80" s="9" t="str">
        <f t="shared" si="15"/>
        <v>Yes</v>
      </c>
    </row>
    <row r="81" spans="1:12" ht="25.5" x14ac:dyDescent="0.2">
      <c r="A81" s="45" t="s">
        <v>1321</v>
      </c>
      <c r="B81" s="34" t="s">
        <v>217</v>
      </c>
      <c r="C81" s="46">
        <v>91500.671453999996</v>
      </c>
      <c r="D81" s="43" t="str">
        <f t="shared" si="12"/>
        <v>N/A</v>
      </c>
      <c r="E81" s="46">
        <v>85099.760668000003</v>
      </c>
      <c r="F81" s="43" t="str">
        <f t="shared" si="13"/>
        <v>N/A</v>
      </c>
      <c r="G81" s="46">
        <v>80628.048899999994</v>
      </c>
      <c r="H81" s="43" t="str">
        <f t="shared" si="14"/>
        <v>N/A</v>
      </c>
      <c r="I81" s="12">
        <v>-7</v>
      </c>
      <c r="J81" s="12">
        <v>-5.25</v>
      </c>
      <c r="K81" s="44" t="s">
        <v>732</v>
      </c>
      <c r="L81" s="9" t="str">
        <f t="shared" si="15"/>
        <v>Yes</v>
      </c>
    </row>
    <row r="82" spans="1:12" ht="25.5" x14ac:dyDescent="0.2">
      <c r="A82" s="45" t="s">
        <v>552</v>
      </c>
      <c r="B82" s="34" t="s">
        <v>217</v>
      </c>
      <c r="C82" s="46">
        <v>15355708</v>
      </c>
      <c r="D82" s="43" t="str">
        <f t="shared" si="12"/>
        <v>N/A</v>
      </c>
      <c r="E82" s="46">
        <v>8349712</v>
      </c>
      <c r="F82" s="43" t="str">
        <f t="shared" si="13"/>
        <v>N/A</v>
      </c>
      <c r="G82" s="46">
        <v>7314730</v>
      </c>
      <c r="H82" s="43" t="str">
        <f t="shared" si="14"/>
        <v>N/A</v>
      </c>
      <c r="I82" s="12">
        <v>-45.6</v>
      </c>
      <c r="J82" s="12">
        <v>-12.4</v>
      </c>
      <c r="K82" s="44" t="s">
        <v>732</v>
      </c>
      <c r="L82" s="9" t="str">
        <f t="shared" si="15"/>
        <v>Yes</v>
      </c>
    </row>
    <row r="83" spans="1:12" x14ac:dyDescent="0.2">
      <c r="A83" s="45" t="s">
        <v>553</v>
      </c>
      <c r="B83" s="34" t="s">
        <v>217</v>
      </c>
      <c r="C83" s="35">
        <v>69</v>
      </c>
      <c r="D83" s="43" t="str">
        <f t="shared" si="12"/>
        <v>N/A</v>
      </c>
      <c r="E83" s="35">
        <v>42</v>
      </c>
      <c r="F83" s="43" t="str">
        <f t="shared" si="13"/>
        <v>N/A</v>
      </c>
      <c r="G83" s="35">
        <v>33</v>
      </c>
      <c r="H83" s="43" t="str">
        <f t="shared" si="14"/>
        <v>N/A</v>
      </c>
      <c r="I83" s="12">
        <v>-39.1</v>
      </c>
      <c r="J83" s="12">
        <v>-21.4</v>
      </c>
      <c r="K83" s="44" t="s">
        <v>732</v>
      </c>
      <c r="L83" s="9" t="str">
        <f t="shared" si="15"/>
        <v>Yes</v>
      </c>
    </row>
    <row r="84" spans="1:12" x14ac:dyDescent="0.2">
      <c r="A84" s="45" t="s">
        <v>1322</v>
      </c>
      <c r="B84" s="34" t="s">
        <v>217</v>
      </c>
      <c r="C84" s="46">
        <v>222546.49275</v>
      </c>
      <c r="D84" s="43" t="str">
        <f t="shared" si="12"/>
        <v>N/A</v>
      </c>
      <c r="E84" s="46">
        <v>198802.66667000001</v>
      </c>
      <c r="F84" s="43" t="str">
        <f t="shared" si="13"/>
        <v>N/A</v>
      </c>
      <c r="G84" s="46">
        <v>221658.48485000001</v>
      </c>
      <c r="H84" s="43" t="str">
        <f t="shared" si="14"/>
        <v>N/A</v>
      </c>
      <c r="I84" s="12">
        <v>-10.7</v>
      </c>
      <c r="J84" s="12">
        <v>11.5</v>
      </c>
      <c r="K84" s="44" t="s">
        <v>732</v>
      </c>
      <c r="L84" s="9" t="str">
        <f t="shared" si="15"/>
        <v>Yes</v>
      </c>
    </row>
    <row r="85" spans="1:12" x14ac:dyDescent="0.2">
      <c r="A85" s="45" t="s">
        <v>554</v>
      </c>
      <c r="B85" s="34" t="s">
        <v>217</v>
      </c>
      <c r="C85" s="46">
        <v>152271020</v>
      </c>
      <c r="D85" s="43" t="str">
        <f t="shared" si="12"/>
        <v>N/A</v>
      </c>
      <c r="E85" s="46">
        <v>155769118</v>
      </c>
      <c r="F85" s="43" t="str">
        <f t="shared" si="13"/>
        <v>N/A</v>
      </c>
      <c r="G85" s="46">
        <v>157692293</v>
      </c>
      <c r="H85" s="43" t="str">
        <f t="shared" si="14"/>
        <v>N/A</v>
      </c>
      <c r="I85" s="12">
        <v>2.2970000000000002</v>
      </c>
      <c r="J85" s="12">
        <v>1.2350000000000001</v>
      </c>
      <c r="K85" s="44" t="s">
        <v>732</v>
      </c>
      <c r="L85" s="9" t="str">
        <f t="shared" si="15"/>
        <v>Yes</v>
      </c>
    </row>
    <row r="86" spans="1:12" x14ac:dyDescent="0.2">
      <c r="A86" s="45" t="s">
        <v>555</v>
      </c>
      <c r="B86" s="34" t="s">
        <v>217</v>
      </c>
      <c r="C86" s="35">
        <v>2757</v>
      </c>
      <c r="D86" s="43" t="str">
        <f t="shared" si="12"/>
        <v>N/A</v>
      </c>
      <c r="E86" s="35">
        <v>2786</v>
      </c>
      <c r="F86" s="43" t="str">
        <f t="shared" si="13"/>
        <v>N/A</v>
      </c>
      <c r="G86" s="35">
        <v>2737</v>
      </c>
      <c r="H86" s="43" t="str">
        <f t="shared" si="14"/>
        <v>N/A</v>
      </c>
      <c r="I86" s="12">
        <v>1.052</v>
      </c>
      <c r="J86" s="12">
        <v>-1.76</v>
      </c>
      <c r="K86" s="44" t="s">
        <v>732</v>
      </c>
      <c r="L86" s="9" t="str">
        <f t="shared" si="15"/>
        <v>Yes</v>
      </c>
    </row>
    <row r="87" spans="1:12" x14ac:dyDescent="0.2">
      <c r="A87" s="45" t="s">
        <v>1323</v>
      </c>
      <c r="B87" s="34" t="s">
        <v>217</v>
      </c>
      <c r="C87" s="46">
        <v>55230.692781999998</v>
      </c>
      <c r="D87" s="43" t="str">
        <f t="shared" si="12"/>
        <v>N/A</v>
      </c>
      <c r="E87" s="46">
        <v>55911.384781000001</v>
      </c>
      <c r="F87" s="43" t="str">
        <f t="shared" si="13"/>
        <v>N/A</v>
      </c>
      <c r="G87" s="46">
        <v>57615.013884</v>
      </c>
      <c r="H87" s="43" t="str">
        <f t="shared" si="14"/>
        <v>N/A</v>
      </c>
      <c r="I87" s="12">
        <v>1.232</v>
      </c>
      <c r="J87" s="12">
        <v>3.0470000000000002</v>
      </c>
      <c r="K87" s="44" t="s">
        <v>732</v>
      </c>
      <c r="L87" s="9" t="str">
        <f t="shared" si="15"/>
        <v>Yes</v>
      </c>
    </row>
    <row r="88" spans="1:12" ht="25.5" x14ac:dyDescent="0.2">
      <c r="A88" s="45" t="s">
        <v>556</v>
      </c>
      <c r="B88" s="34" t="s">
        <v>217</v>
      </c>
      <c r="C88" s="46">
        <v>31318008</v>
      </c>
      <c r="D88" s="43" t="str">
        <f t="shared" si="12"/>
        <v>N/A</v>
      </c>
      <c r="E88" s="46">
        <v>30015445</v>
      </c>
      <c r="F88" s="43" t="str">
        <f t="shared" si="13"/>
        <v>N/A</v>
      </c>
      <c r="G88" s="46">
        <v>31252042</v>
      </c>
      <c r="H88" s="43" t="str">
        <f t="shared" si="14"/>
        <v>N/A</v>
      </c>
      <c r="I88" s="12">
        <v>-4.16</v>
      </c>
      <c r="J88" s="12">
        <v>4.12</v>
      </c>
      <c r="K88" s="44" t="s">
        <v>732</v>
      </c>
      <c r="L88" s="9" t="str">
        <f t="shared" si="15"/>
        <v>Yes</v>
      </c>
    </row>
    <row r="89" spans="1:12" x14ac:dyDescent="0.2">
      <c r="A89" s="45" t="s">
        <v>557</v>
      </c>
      <c r="B89" s="34" t="s">
        <v>217</v>
      </c>
      <c r="C89" s="35">
        <v>21360</v>
      </c>
      <c r="D89" s="43" t="str">
        <f t="shared" si="12"/>
        <v>N/A</v>
      </c>
      <c r="E89" s="35">
        <v>22186</v>
      </c>
      <c r="F89" s="43" t="str">
        <f t="shared" si="13"/>
        <v>N/A</v>
      </c>
      <c r="G89" s="35">
        <v>20934</v>
      </c>
      <c r="H89" s="43" t="str">
        <f t="shared" si="14"/>
        <v>N/A</v>
      </c>
      <c r="I89" s="12">
        <v>3.867</v>
      </c>
      <c r="J89" s="12">
        <v>-5.64</v>
      </c>
      <c r="K89" s="44" t="s">
        <v>732</v>
      </c>
      <c r="L89" s="9" t="str">
        <f t="shared" si="15"/>
        <v>Yes</v>
      </c>
    </row>
    <row r="90" spans="1:12" x14ac:dyDescent="0.2">
      <c r="A90" s="45" t="s">
        <v>1324</v>
      </c>
      <c r="B90" s="34" t="s">
        <v>217</v>
      </c>
      <c r="C90" s="46">
        <v>1466.1988764</v>
      </c>
      <c r="D90" s="43" t="str">
        <f t="shared" si="12"/>
        <v>N/A</v>
      </c>
      <c r="E90" s="46">
        <v>1352.9002524</v>
      </c>
      <c r="F90" s="43" t="str">
        <f t="shared" si="13"/>
        <v>N/A</v>
      </c>
      <c r="G90" s="46">
        <v>1492.8843985999999</v>
      </c>
      <c r="H90" s="43" t="str">
        <f t="shared" si="14"/>
        <v>N/A</v>
      </c>
      <c r="I90" s="12">
        <v>-7.73</v>
      </c>
      <c r="J90" s="12">
        <v>10.35</v>
      </c>
      <c r="K90" s="44" t="s">
        <v>732</v>
      </c>
      <c r="L90" s="9" t="str">
        <f t="shared" si="15"/>
        <v>Yes</v>
      </c>
    </row>
    <row r="91" spans="1:12" x14ac:dyDescent="0.2">
      <c r="A91" s="45" t="s">
        <v>558</v>
      </c>
      <c r="B91" s="34" t="s">
        <v>217</v>
      </c>
      <c r="C91" s="46">
        <v>514410</v>
      </c>
      <c r="D91" s="43" t="str">
        <f t="shared" si="12"/>
        <v>N/A</v>
      </c>
      <c r="E91" s="46">
        <v>803846</v>
      </c>
      <c r="F91" s="43" t="str">
        <f t="shared" si="13"/>
        <v>N/A</v>
      </c>
      <c r="G91" s="46">
        <v>1067286</v>
      </c>
      <c r="H91" s="43" t="str">
        <f t="shared" si="14"/>
        <v>N/A</v>
      </c>
      <c r="I91" s="12">
        <v>56.27</v>
      </c>
      <c r="J91" s="12">
        <v>32.770000000000003</v>
      </c>
      <c r="K91" s="44" t="s">
        <v>732</v>
      </c>
      <c r="L91" s="9" t="str">
        <f t="shared" si="15"/>
        <v>No</v>
      </c>
    </row>
    <row r="92" spans="1:12" x14ac:dyDescent="0.2">
      <c r="A92" s="45" t="s">
        <v>559</v>
      </c>
      <c r="B92" s="34" t="s">
        <v>217</v>
      </c>
      <c r="C92" s="35">
        <v>1528</v>
      </c>
      <c r="D92" s="43" t="str">
        <f t="shared" si="12"/>
        <v>N/A</v>
      </c>
      <c r="E92" s="35">
        <v>2332</v>
      </c>
      <c r="F92" s="43" t="str">
        <f t="shared" si="13"/>
        <v>N/A</v>
      </c>
      <c r="G92" s="35">
        <v>2618</v>
      </c>
      <c r="H92" s="43" t="str">
        <f t="shared" si="14"/>
        <v>N/A</v>
      </c>
      <c r="I92" s="12">
        <v>52.62</v>
      </c>
      <c r="J92" s="12">
        <v>12.26</v>
      </c>
      <c r="K92" s="44" t="s">
        <v>732</v>
      </c>
      <c r="L92" s="9" t="str">
        <f t="shared" si="15"/>
        <v>Yes</v>
      </c>
    </row>
    <row r="93" spans="1:12" x14ac:dyDescent="0.2">
      <c r="A93" s="45" t="s">
        <v>1325</v>
      </c>
      <c r="B93" s="34" t="s">
        <v>217</v>
      </c>
      <c r="C93" s="46">
        <v>336.65575916</v>
      </c>
      <c r="D93" s="43" t="str">
        <f t="shared" si="12"/>
        <v>N/A</v>
      </c>
      <c r="E93" s="46">
        <v>344.70240137000002</v>
      </c>
      <c r="F93" s="43" t="str">
        <f t="shared" si="13"/>
        <v>N/A</v>
      </c>
      <c r="G93" s="46">
        <v>407.67226891000001</v>
      </c>
      <c r="H93" s="43" t="str">
        <f t="shared" si="14"/>
        <v>N/A</v>
      </c>
      <c r="I93" s="12">
        <v>2.39</v>
      </c>
      <c r="J93" s="12">
        <v>18.27</v>
      </c>
      <c r="K93" s="44" t="s">
        <v>732</v>
      </c>
      <c r="L93" s="9" t="str">
        <f t="shared" si="15"/>
        <v>Yes</v>
      </c>
    </row>
    <row r="94" spans="1:12" ht="25.5" x14ac:dyDescent="0.2">
      <c r="A94" s="45" t="s">
        <v>560</v>
      </c>
      <c r="B94" s="34" t="s">
        <v>217</v>
      </c>
      <c r="C94" s="46">
        <v>7240</v>
      </c>
      <c r="D94" s="43" t="str">
        <f t="shared" si="12"/>
        <v>N/A</v>
      </c>
      <c r="E94" s="46">
        <v>5179</v>
      </c>
      <c r="F94" s="43" t="str">
        <f t="shared" si="13"/>
        <v>N/A</v>
      </c>
      <c r="G94" s="46">
        <v>3178</v>
      </c>
      <c r="H94" s="43" t="str">
        <f t="shared" si="14"/>
        <v>N/A</v>
      </c>
      <c r="I94" s="12">
        <v>-28.5</v>
      </c>
      <c r="J94" s="12">
        <v>-38.6</v>
      </c>
      <c r="K94" s="44" t="s">
        <v>732</v>
      </c>
      <c r="L94" s="9" t="str">
        <f t="shared" si="15"/>
        <v>No</v>
      </c>
    </row>
    <row r="95" spans="1:12" x14ac:dyDescent="0.2">
      <c r="A95" s="45" t="s">
        <v>561</v>
      </c>
      <c r="B95" s="34" t="s">
        <v>217</v>
      </c>
      <c r="C95" s="35">
        <v>143</v>
      </c>
      <c r="D95" s="43" t="str">
        <f t="shared" si="12"/>
        <v>N/A</v>
      </c>
      <c r="E95" s="35">
        <v>96</v>
      </c>
      <c r="F95" s="43" t="str">
        <f t="shared" si="13"/>
        <v>N/A</v>
      </c>
      <c r="G95" s="35">
        <v>67</v>
      </c>
      <c r="H95" s="43" t="str">
        <f t="shared" si="14"/>
        <v>N/A</v>
      </c>
      <c r="I95" s="12">
        <v>-32.9</v>
      </c>
      <c r="J95" s="12">
        <v>-30.2</v>
      </c>
      <c r="K95" s="44" t="s">
        <v>732</v>
      </c>
      <c r="L95" s="9" t="str">
        <f t="shared" si="15"/>
        <v>No</v>
      </c>
    </row>
    <row r="96" spans="1:12" ht="25.5" x14ac:dyDescent="0.2">
      <c r="A96" s="45" t="s">
        <v>1326</v>
      </c>
      <c r="B96" s="34" t="s">
        <v>217</v>
      </c>
      <c r="C96" s="46">
        <v>50.629370629</v>
      </c>
      <c r="D96" s="43" t="str">
        <f t="shared" si="12"/>
        <v>N/A</v>
      </c>
      <c r="E96" s="46">
        <v>53.947916667000001</v>
      </c>
      <c r="F96" s="43" t="str">
        <f t="shared" si="13"/>
        <v>N/A</v>
      </c>
      <c r="G96" s="46">
        <v>47.432835820999998</v>
      </c>
      <c r="H96" s="43" t="str">
        <f t="shared" si="14"/>
        <v>N/A</v>
      </c>
      <c r="I96" s="12">
        <v>6.5549999999999997</v>
      </c>
      <c r="J96" s="12">
        <v>-12.1</v>
      </c>
      <c r="K96" s="44" t="s">
        <v>732</v>
      </c>
      <c r="L96" s="9" t="str">
        <f t="shared" si="15"/>
        <v>Yes</v>
      </c>
    </row>
    <row r="97" spans="1:12" ht="25.5" x14ac:dyDescent="0.2">
      <c r="A97" s="45" t="s">
        <v>562</v>
      </c>
      <c r="B97" s="34" t="s">
        <v>217</v>
      </c>
      <c r="C97" s="46">
        <v>36713266</v>
      </c>
      <c r="D97" s="43" t="str">
        <f t="shared" si="12"/>
        <v>N/A</v>
      </c>
      <c r="E97" s="46">
        <v>40747780</v>
      </c>
      <c r="F97" s="43" t="str">
        <f t="shared" si="13"/>
        <v>N/A</v>
      </c>
      <c r="G97" s="46">
        <v>43636740</v>
      </c>
      <c r="H97" s="43" t="str">
        <f t="shared" si="14"/>
        <v>N/A</v>
      </c>
      <c r="I97" s="12">
        <v>10.99</v>
      </c>
      <c r="J97" s="12">
        <v>7.09</v>
      </c>
      <c r="K97" s="44" t="s">
        <v>732</v>
      </c>
      <c r="L97" s="9" t="str">
        <f t="shared" si="15"/>
        <v>Yes</v>
      </c>
    </row>
    <row r="98" spans="1:12" x14ac:dyDescent="0.2">
      <c r="A98" s="45" t="s">
        <v>563</v>
      </c>
      <c r="B98" s="34" t="s">
        <v>217</v>
      </c>
      <c r="C98" s="35">
        <v>14111</v>
      </c>
      <c r="D98" s="43" t="str">
        <f t="shared" si="12"/>
        <v>N/A</v>
      </c>
      <c r="E98" s="35">
        <v>14384</v>
      </c>
      <c r="F98" s="43" t="str">
        <f t="shared" si="13"/>
        <v>N/A</v>
      </c>
      <c r="G98" s="35">
        <v>13899</v>
      </c>
      <c r="H98" s="43" t="str">
        <f t="shared" si="14"/>
        <v>N/A</v>
      </c>
      <c r="I98" s="12">
        <v>1.9350000000000001</v>
      </c>
      <c r="J98" s="12">
        <v>-3.37</v>
      </c>
      <c r="K98" s="44" t="s">
        <v>732</v>
      </c>
      <c r="L98" s="9" t="str">
        <f t="shared" si="15"/>
        <v>Yes</v>
      </c>
    </row>
    <row r="99" spans="1:12" x14ac:dyDescent="0.2">
      <c r="A99" s="45" t="s">
        <v>1327</v>
      </c>
      <c r="B99" s="34" t="s">
        <v>217</v>
      </c>
      <c r="C99" s="46">
        <v>2601.7479979999998</v>
      </c>
      <c r="D99" s="43" t="str">
        <f t="shared" si="12"/>
        <v>N/A</v>
      </c>
      <c r="E99" s="46">
        <v>2832.8545605999998</v>
      </c>
      <c r="F99" s="43" t="str">
        <f t="shared" si="13"/>
        <v>N/A</v>
      </c>
      <c r="G99" s="46">
        <v>3139.5596805999999</v>
      </c>
      <c r="H99" s="43" t="str">
        <f t="shared" si="14"/>
        <v>N/A</v>
      </c>
      <c r="I99" s="12">
        <v>8.8829999999999991</v>
      </c>
      <c r="J99" s="12">
        <v>10.83</v>
      </c>
      <c r="K99" s="44" t="s">
        <v>732</v>
      </c>
      <c r="L99" s="9" t="str">
        <f t="shared" si="15"/>
        <v>Yes</v>
      </c>
    </row>
    <row r="100" spans="1:12" x14ac:dyDescent="0.2">
      <c r="A100" s="45" t="s">
        <v>564</v>
      </c>
      <c r="B100" s="34" t="s">
        <v>217</v>
      </c>
      <c r="C100" s="46">
        <v>1447677</v>
      </c>
      <c r="D100" s="43" t="str">
        <f t="shared" si="12"/>
        <v>N/A</v>
      </c>
      <c r="E100" s="46">
        <v>1596016</v>
      </c>
      <c r="F100" s="43" t="str">
        <f t="shared" si="13"/>
        <v>N/A</v>
      </c>
      <c r="G100" s="46">
        <v>1357459</v>
      </c>
      <c r="H100" s="43" t="str">
        <f t="shared" si="14"/>
        <v>N/A</v>
      </c>
      <c r="I100" s="12">
        <v>10.25</v>
      </c>
      <c r="J100" s="12">
        <v>-14.9</v>
      </c>
      <c r="K100" s="44" t="s">
        <v>732</v>
      </c>
      <c r="L100" s="9" t="str">
        <f t="shared" si="15"/>
        <v>Yes</v>
      </c>
    </row>
    <row r="101" spans="1:12" x14ac:dyDescent="0.2">
      <c r="A101" s="45" t="s">
        <v>565</v>
      </c>
      <c r="B101" s="34" t="s">
        <v>217</v>
      </c>
      <c r="C101" s="35">
        <v>2781</v>
      </c>
      <c r="D101" s="43" t="str">
        <f t="shared" si="12"/>
        <v>N/A</v>
      </c>
      <c r="E101" s="35">
        <v>2853</v>
      </c>
      <c r="F101" s="43" t="str">
        <f t="shared" si="13"/>
        <v>N/A</v>
      </c>
      <c r="G101" s="35">
        <v>2522</v>
      </c>
      <c r="H101" s="43" t="str">
        <f t="shared" si="14"/>
        <v>N/A</v>
      </c>
      <c r="I101" s="12">
        <v>2.589</v>
      </c>
      <c r="J101" s="12">
        <v>-11.6</v>
      </c>
      <c r="K101" s="44" t="s">
        <v>732</v>
      </c>
      <c r="L101" s="9" t="str">
        <f t="shared" si="15"/>
        <v>Yes</v>
      </c>
    </row>
    <row r="102" spans="1:12" x14ac:dyDescent="0.2">
      <c r="A102" s="45" t="s">
        <v>1328</v>
      </c>
      <c r="B102" s="34" t="s">
        <v>217</v>
      </c>
      <c r="C102" s="46">
        <v>520.55987055000003</v>
      </c>
      <c r="D102" s="43" t="str">
        <f t="shared" si="12"/>
        <v>N/A</v>
      </c>
      <c r="E102" s="46">
        <v>559.41675428999997</v>
      </c>
      <c r="F102" s="43" t="str">
        <f t="shared" si="13"/>
        <v>N/A</v>
      </c>
      <c r="G102" s="46">
        <v>538.24702617000003</v>
      </c>
      <c r="H102" s="43" t="str">
        <f t="shared" si="14"/>
        <v>N/A</v>
      </c>
      <c r="I102" s="12">
        <v>7.4640000000000004</v>
      </c>
      <c r="J102" s="12">
        <v>-3.78</v>
      </c>
      <c r="K102" s="44" t="s">
        <v>732</v>
      </c>
      <c r="L102" s="9" t="str">
        <f t="shared" si="15"/>
        <v>Yes</v>
      </c>
    </row>
    <row r="103" spans="1:12" ht="25.5" x14ac:dyDescent="0.2">
      <c r="A103" s="45" t="s">
        <v>566</v>
      </c>
      <c r="B103" s="34" t="s">
        <v>217</v>
      </c>
      <c r="C103" s="46">
        <v>18693357</v>
      </c>
      <c r="D103" s="43" t="str">
        <f t="shared" si="12"/>
        <v>N/A</v>
      </c>
      <c r="E103" s="46">
        <v>20236964</v>
      </c>
      <c r="F103" s="43" t="str">
        <f t="shared" si="13"/>
        <v>N/A</v>
      </c>
      <c r="G103" s="46">
        <v>20938124</v>
      </c>
      <c r="H103" s="43" t="str">
        <f t="shared" si="14"/>
        <v>N/A</v>
      </c>
      <c r="I103" s="12">
        <v>8.2579999999999991</v>
      </c>
      <c r="J103" s="12">
        <v>3.4649999999999999</v>
      </c>
      <c r="K103" s="44" t="s">
        <v>732</v>
      </c>
      <c r="L103" s="9" t="str">
        <f t="shared" si="15"/>
        <v>Yes</v>
      </c>
    </row>
    <row r="104" spans="1:12" x14ac:dyDescent="0.2">
      <c r="A104" s="45" t="s">
        <v>567</v>
      </c>
      <c r="B104" s="34" t="s">
        <v>217</v>
      </c>
      <c r="C104" s="35">
        <v>4588</v>
      </c>
      <c r="D104" s="43" t="str">
        <f t="shared" si="12"/>
        <v>N/A</v>
      </c>
      <c r="E104" s="35">
        <v>4595</v>
      </c>
      <c r="F104" s="43" t="str">
        <f t="shared" si="13"/>
        <v>N/A</v>
      </c>
      <c r="G104" s="35">
        <v>4851</v>
      </c>
      <c r="H104" s="43" t="str">
        <f t="shared" si="14"/>
        <v>N/A</v>
      </c>
      <c r="I104" s="12">
        <v>0.15260000000000001</v>
      </c>
      <c r="J104" s="12">
        <v>5.5709999999999997</v>
      </c>
      <c r="K104" s="44" t="s">
        <v>732</v>
      </c>
      <c r="L104" s="9" t="str">
        <f t="shared" si="15"/>
        <v>Yes</v>
      </c>
    </row>
    <row r="105" spans="1:12" ht="25.5" x14ac:dyDescent="0.2">
      <c r="A105" s="45" t="s">
        <v>1329</v>
      </c>
      <c r="B105" s="34" t="s">
        <v>217</v>
      </c>
      <c r="C105" s="46">
        <v>4074.4021360000002</v>
      </c>
      <c r="D105" s="43" t="str">
        <f t="shared" si="12"/>
        <v>N/A</v>
      </c>
      <c r="E105" s="46">
        <v>4404.1270947000003</v>
      </c>
      <c r="F105" s="43" t="str">
        <f t="shared" si="13"/>
        <v>N/A</v>
      </c>
      <c r="G105" s="46">
        <v>4316.2490207999999</v>
      </c>
      <c r="H105" s="43" t="str">
        <f t="shared" si="14"/>
        <v>N/A</v>
      </c>
      <c r="I105" s="12">
        <v>8.093</v>
      </c>
      <c r="J105" s="12">
        <v>-2</v>
      </c>
      <c r="K105" s="44" t="s">
        <v>732</v>
      </c>
      <c r="L105" s="9" t="str">
        <f t="shared" si="15"/>
        <v>Yes</v>
      </c>
    </row>
    <row r="106" spans="1:12" ht="25.5" x14ac:dyDescent="0.2">
      <c r="A106" s="45" t="s">
        <v>568</v>
      </c>
      <c r="B106" s="34" t="s">
        <v>217</v>
      </c>
      <c r="C106" s="46">
        <v>22622988</v>
      </c>
      <c r="D106" s="43" t="str">
        <f t="shared" si="12"/>
        <v>N/A</v>
      </c>
      <c r="E106" s="46">
        <v>20979129</v>
      </c>
      <c r="F106" s="43" t="str">
        <f t="shared" si="13"/>
        <v>N/A</v>
      </c>
      <c r="G106" s="46">
        <v>20881601</v>
      </c>
      <c r="H106" s="43" t="str">
        <f t="shared" si="14"/>
        <v>N/A</v>
      </c>
      <c r="I106" s="12">
        <v>-7.27</v>
      </c>
      <c r="J106" s="12">
        <v>-0.46500000000000002</v>
      </c>
      <c r="K106" s="44" t="s">
        <v>732</v>
      </c>
      <c r="L106" s="9" t="str">
        <f t="shared" si="15"/>
        <v>Yes</v>
      </c>
    </row>
    <row r="107" spans="1:12" x14ac:dyDescent="0.2">
      <c r="A107" s="45" t="s">
        <v>569</v>
      </c>
      <c r="B107" s="34" t="s">
        <v>217</v>
      </c>
      <c r="C107" s="35">
        <v>18572</v>
      </c>
      <c r="D107" s="43" t="str">
        <f t="shared" si="12"/>
        <v>N/A</v>
      </c>
      <c r="E107" s="35">
        <v>19417</v>
      </c>
      <c r="F107" s="43" t="str">
        <f t="shared" si="13"/>
        <v>N/A</v>
      </c>
      <c r="G107" s="35">
        <v>18691</v>
      </c>
      <c r="H107" s="43" t="str">
        <f t="shared" si="14"/>
        <v>N/A</v>
      </c>
      <c r="I107" s="12">
        <v>4.55</v>
      </c>
      <c r="J107" s="12">
        <v>-3.74</v>
      </c>
      <c r="K107" s="44" t="s">
        <v>732</v>
      </c>
      <c r="L107" s="9" t="str">
        <f t="shared" si="15"/>
        <v>Yes</v>
      </c>
    </row>
    <row r="108" spans="1:12" x14ac:dyDescent="0.2">
      <c r="A108" s="45" t="s">
        <v>1330</v>
      </c>
      <c r="B108" s="34" t="s">
        <v>217</v>
      </c>
      <c r="C108" s="46">
        <v>1218.1234116000001</v>
      </c>
      <c r="D108" s="43" t="str">
        <f t="shared" si="12"/>
        <v>N/A</v>
      </c>
      <c r="E108" s="46">
        <v>1080.4516146000001</v>
      </c>
      <c r="F108" s="43" t="str">
        <f t="shared" si="13"/>
        <v>N/A</v>
      </c>
      <c r="G108" s="46">
        <v>1117.2008453000001</v>
      </c>
      <c r="H108" s="43" t="str">
        <f t="shared" si="14"/>
        <v>N/A</v>
      </c>
      <c r="I108" s="12">
        <v>-11.3</v>
      </c>
      <c r="J108" s="12">
        <v>3.4009999999999998</v>
      </c>
      <c r="K108" s="44" t="s">
        <v>732</v>
      </c>
      <c r="L108" s="9" t="str">
        <f t="shared" si="15"/>
        <v>Yes</v>
      </c>
    </row>
    <row r="109" spans="1:12" x14ac:dyDescent="0.2">
      <c r="A109" s="45" t="s">
        <v>570</v>
      </c>
      <c r="B109" s="34" t="s">
        <v>217</v>
      </c>
      <c r="C109" s="46">
        <v>69451007</v>
      </c>
      <c r="D109" s="43" t="str">
        <f t="shared" si="12"/>
        <v>N/A</v>
      </c>
      <c r="E109" s="46">
        <v>69748041</v>
      </c>
      <c r="F109" s="43" t="str">
        <f t="shared" si="13"/>
        <v>N/A</v>
      </c>
      <c r="G109" s="46">
        <v>69875877</v>
      </c>
      <c r="H109" s="43" t="str">
        <f t="shared" si="14"/>
        <v>N/A</v>
      </c>
      <c r="I109" s="12">
        <v>0.42770000000000002</v>
      </c>
      <c r="J109" s="12">
        <v>0.18329999999999999</v>
      </c>
      <c r="K109" s="44" t="s">
        <v>732</v>
      </c>
      <c r="L109" s="9" t="str">
        <f t="shared" si="15"/>
        <v>Yes</v>
      </c>
    </row>
    <row r="110" spans="1:12" x14ac:dyDescent="0.2">
      <c r="A110" s="45" t="s">
        <v>571</v>
      </c>
      <c r="B110" s="34" t="s">
        <v>217</v>
      </c>
      <c r="C110" s="35">
        <v>17718</v>
      </c>
      <c r="D110" s="43" t="str">
        <f t="shared" si="12"/>
        <v>N/A</v>
      </c>
      <c r="E110" s="35">
        <v>17396</v>
      </c>
      <c r="F110" s="43" t="str">
        <f t="shared" si="13"/>
        <v>N/A</v>
      </c>
      <c r="G110" s="35">
        <v>17246</v>
      </c>
      <c r="H110" s="43" t="str">
        <f t="shared" si="14"/>
        <v>N/A</v>
      </c>
      <c r="I110" s="12">
        <v>-1.82</v>
      </c>
      <c r="J110" s="12">
        <v>-0.86199999999999999</v>
      </c>
      <c r="K110" s="44" t="s">
        <v>732</v>
      </c>
      <c r="L110" s="9" t="str">
        <f t="shared" si="15"/>
        <v>Yes</v>
      </c>
    </row>
    <row r="111" spans="1:12" x14ac:dyDescent="0.2">
      <c r="A111" s="45" t="s">
        <v>1331</v>
      </c>
      <c r="B111" s="34" t="s">
        <v>217</v>
      </c>
      <c r="C111" s="46">
        <v>3919.7994695000002</v>
      </c>
      <c r="D111" s="43" t="str">
        <f t="shared" si="12"/>
        <v>N/A</v>
      </c>
      <c r="E111" s="46">
        <v>4009.4298115000001</v>
      </c>
      <c r="F111" s="43" t="str">
        <f t="shared" si="13"/>
        <v>N/A</v>
      </c>
      <c r="G111" s="46">
        <v>4051.7150064000002</v>
      </c>
      <c r="H111" s="43" t="str">
        <f t="shared" si="14"/>
        <v>N/A</v>
      </c>
      <c r="I111" s="12">
        <v>2.2869999999999999</v>
      </c>
      <c r="J111" s="12">
        <v>1.0549999999999999</v>
      </c>
      <c r="K111" s="44" t="s">
        <v>732</v>
      </c>
      <c r="L111" s="9" t="str">
        <f t="shared" si="15"/>
        <v>Yes</v>
      </c>
    </row>
    <row r="112" spans="1:12" ht="25.5" x14ac:dyDescent="0.2">
      <c r="A112" s="45" t="s">
        <v>572</v>
      </c>
      <c r="B112" s="34" t="s">
        <v>217</v>
      </c>
      <c r="C112" s="46">
        <v>10628965</v>
      </c>
      <c r="D112" s="43" t="str">
        <f t="shared" si="12"/>
        <v>N/A</v>
      </c>
      <c r="E112" s="46">
        <v>11665653</v>
      </c>
      <c r="F112" s="43" t="str">
        <f t="shared" si="13"/>
        <v>N/A</v>
      </c>
      <c r="G112" s="46">
        <v>12012598</v>
      </c>
      <c r="H112" s="43" t="str">
        <f t="shared" si="14"/>
        <v>N/A</v>
      </c>
      <c r="I112" s="12">
        <v>9.7530000000000001</v>
      </c>
      <c r="J112" s="12">
        <v>2.9740000000000002</v>
      </c>
      <c r="K112" s="44" t="s">
        <v>732</v>
      </c>
      <c r="L112" s="9" t="str">
        <f t="shared" si="15"/>
        <v>Yes</v>
      </c>
    </row>
    <row r="113" spans="1:12" x14ac:dyDescent="0.2">
      <c r="A113" s="45" t="s">
        <v>573</v>
      </c>
      <c r="B113" s="34" t="s">
        <v>217</v>
      </c>
      <c r="C113" s="35">
        <v>2198</v>
      </c>
      <c r="D113" s="43" t="str">
        <f t="shared" si="12"/>
        <v>N/A</v>
      </c>
      <c r="E113" s="35">
        <v>2671</v>
      </c>
      <c r="F113" s="43" t="str">
        <f t="shared" si="13"/>
        <v>N/A</v>
      </c>
      <c r="G113" s="35">
        <v>2986</v>
      </c>
      <c r="H113" s="43" t="str">
        <f t="shared" si="14"/>
        <v>N/A</v>
      </c>
      <c r="I113" s="12">
        <v>21.52</v>
      </c>
      <c r="J113" s="12">
        <v>11.79</v>
      </c>
      <c r="K113" s="44" t="s">
        <v>732</v>
      </c>
      <c r="L113" s="9" t="str">
        <f t="shared" si="15"/>
        <v>Yes</v>
      </c>
    </row>
    <row r="114" spans="1:12" ht="25.5" x14ac:dyDescent="0.2">
      <c r="A114" s="45" t="s">
        <v>1332</v>
      </c>
      <c r="B114" s="34" t="s">
        <v>217</v>
      </c>
      <c r="C114" s="46">
        <v>4835.7438580999997</v>
      </c>
      <c r="D114" s="43" t="str">
        <f t="shared" si="12"/>
        <v>N/A</v>
      </c>
      <c r="E114" s="46">
        <v>4367.5226506999998</v>
      </c>
      <c r="F114" s="43" t="str">
        <f t="shared" si="13"/>
        <v>N/A</v>
      </c>
      <c r="G114" s="46">
        <v>4022.9732082999999</v>
      </c>
      <c r="H114" s="43" t="str">
        <f t="shared" si="14"/>
        <v>N/A</v>
      </c>
      <c r="I114" s="12">
        <v>-9.68</v>
      </c>
      <c r="J114" s="12">
        <v>-7.89</v>
      </c>
      <c r="K114" s="44" t="s">
        <v>732</v>
      </c>
      <c r="L114" s="9" t="str">
        <f t="shared" si="15"/>
        <v>Yes</v>
      </c>
    </row>
    <row r="115" spans="1:12" ht="25.5" x14ac:dyDescent="0.2">
      <c r="A115" s="45" t="s">
        <v>574</v>
      </c>
      <c r="B115" s="34" t="s">
        <v>217</v>
      </c>
      <c r="C115" s="46">
        <v>279411</v>
      </c>
      <c r="D115" s="43" t="str">
        <f t="shared" si="12"/>
        <v>N/A</v>
      </c>
      <c r="E115" s="46">
        <v>365373</v>
      </c>
      <c r="F115" s="43" t="str">
        <f t="shared" si="13"/>
        <v>N/A</v>
      </c>
      <c r="G115" s="46">
        <v>400313</v>
      </c>
      <c r="H115" s="43" t="str">
        <f t="shared" si="14"/>
        <v>N/A</v>
      </c>
      <c r="I115" s="12">
        <v>30.77</v>
      </c>
      <c r="J115" s="12">
        <v>9.5630000000000006</v>
      </c>
      <c r="K115" s="44" t="s">
        <v>732</v>
      </c>
      <c r="L115" s="9" t="str">
        <f t="shared" si="15"/>
        <v>Yes</v>
      </c>
    </row>
    <row r="116" spans="1:12" x14ac:dyDescent="0.2">
      <c r="A116" s="3" t="s">
        <v>575</v>
      </c>
      <c r="B116" s="34" t="s">
        <v>217</v>
      </c>
      <c r="C116" s="35">
        <v>1564</v>
      </c>
      <c r="D116" s="43" t="str">
        <f t="shared" si="12"/>
        <v>N/A</v>
      </c>
      <c r="E116" s="35">
        <v>1665</v>
      </c>
      <c r="F116" s="43" t="str">
        <f t="shared" si="13"/>
        <v>N/A</v>
      </c>
      <c r="G116" s="35">
        <v>1888</v>
      </c>
      <c r="H116" s="43" t="str">
        <f t="shared" si="14"/>
        <v>N/A</v>
      </c>
      <c r="I116" s="12">
        <v>6.4580000000000002</v>
      </c>
      <c r="J116" s="12">
        <v>13.39</v>
      </c>
      <c r="K116" s="44" t="s">
        <v>732</v>
      </c>
      <c r="L116" s="9" t="str">
        <f t="shared" si="15"/>
        <v>Yes</v>
      </c>
    </row>
    <row r="117" spans="1:12" ht="25.5" x14ac:dyDescent="0.2">
      <c r="A117" s="3" t="s">
        <v>1333</v>
      </c>
      <c r="B117" s="34" t="s">
        <v>217</v>
      </c>
      <c r="C117" s="46">
        <v>178.65153452999999</v>
      </c>
      <c r="D117" s="43" t="str">
        <f t="shared" si="12"/>
        <v>N/A</v>
      </c>
      <c r="E117" s="46">
        <v>219.44324323999999</v>
      </c>
      <c r="F117" s="43" t="str">
        <f t="shared" si="13"/>
        <v>N/A</v>
      </c>
      <c r="G117" s="46">
        <v>212.03019068</v>
      </c>
      <c r="H117" s="43" t="str">
        <f t="shared" si="14"/>
        <v>N/A</v>
      </c>
      <c r="I117" s="12">
        <v>22.83</v>
      </c>
      <c r="J117" s="12">
        <v>-3.38</v>
      </c>
      <c r="K117" s="44" t="s">
        <v>732</v>
      </c>
      <c r="L117" s="9" t="str">
        <f t="shared" si="15"/>
        <v>Yes</v>
      </c>
    </row>
    <row r="118" spans="1:12" ht="25.5" x14ac:dyDescent="0.2">
      <c r="A118" s="4" t="s">
        <v>576</v>
      </c>
      <c r="B118" s="34" t="s">
        <v>217</v>
      </c>
      <c r="C118" s="46">
        <v>2892549</v>
      </c>
      <c r="D118" s="43" t="str">
        <f t="shared" si="12"/>
        <v>N/A</v>
      </c>
      <c r="E118" s="46">
        <v>3065622</v>
      </c>
      <c r="F118" s="43" t="str">
        <f t="shared" si="13"/>
        <v>N/A</v>
      </c>
      <c r="G118" s="46">
        <v>3371477</v>
      </c>
      <c r="H118" s="43" t="str">
        <f t="shared" si="14"/>
        <v>N/A</v>
      </c>
      <c r="I118" s="12">
        <v>5.9829999999999997</v>
      </c>
      <c r="J118" s="12">
        <v>9.9770000000000003</v>
      </c>
      <c r="K118" s="44" t="s">
        <v>732</v>
      </c>
      <c r="L118" s="9" t="str">
        <f t="shared" si="15"/>
        <v>Yes</v>
      </c>
    </row>
    <row r="119" spans="1:12" x14ac:dyDescent="0.2">
      <c r="A119" s="4" t="s">
        <v>577</v>
      </c>
      <c r="B119" s="34" t="s">
        <v>217</v>
      </c>
      <c r="C119" s="35">
        <v>454</v>
      </c>
      <c r="D119" s="43" t="str">
        <f t="shared" si="12"/>
        <v>N/A</v>
      </c>
      <c r="E119" s="35">
        <v>481</v>
      </c>
      <c r="F119" s="43" t="str">
        <f t="shared" si="13"/>
        <v>N/A</v>
      </c>
      <c r="G119" s="35">
        <v>526</v>
      </c>
      <c r="H119" s="43" t="str">
        <f t="shared" si="14"/>
        <v>N/A</v>
      </c>
      <c r="I119" s="12">
        <v>5.9470000000000001</v>
      </c>
      <c r="J119" s="12">
        <v>9.3559999999999999</v>
      </c>
      <c r="K119" s="44" t="s">
        <v>732</v>
      </c>
      <c r="L119" s="9" t="str">
        <f t="shared" si="15"/>
        <v>Yes</v>
      </c>
    </row>
    <row r="120" spans="1:12" ht="25.5" x14ac:dyDescent="0.2">
      <c r="A120" s="4" t="s">
        <v>1334</v>
      </c>
      <c r="B120" s="34" t="s">
        <v>217</v>
      </c>
      <c r="C120" s="46">
        <v>6371.2533039999998</v>
      </c>
      <c r="D120" s="43" t="str">
        <f t="shared" si="12"/>
        <v>N/A</v>
      </c>
      <c r="E120" s="46">
        <v>6373.4345113999998</v>
      </c>
      <c r="F120" s="43" t="str">
        <f t="shared" si="13"/>
        <v>N/A</v>
      </c>
      <c r="G120" s="46">
        <v>6409.6520913000004</v>
      </c>
      <c r="H120" s="43" t="str">
        <f t="shared" si="14"/>
        <v>N/A</v>
      </c>
      <c r="I120" s="12">
        <v>3.4200000000000001E-2</v>
      </c>
      <c r="J120" s="12">
        <v>0.56830000000000003</v>
      </c>
      <c r="K120" s="44" t="s">
        <v>732</v>
      </c>
      <c r="L120" s="9" t="str">
        <f t="shared" si="15"/>
        <v>Yes</v>
      </c>
    </row>
    <row r="121" spans="1:12" ht="25.5" x14ac:dyDescent="0.2">
      <c r="A121" s="4" t="s">
        <v>578</v>
      </c>
      <c r="B121" s="34" t="s">
        <v>217</v>
      </c>
      <c r="C121" s="46">
        <v>34700</v>
      </c>
      <c r="D121" s="43" t="str">
        <f t="shared" si="12"/>
        <v>N/A</v>
      </c>
      <c r="E121" s="46">
        <v>36740</v>
      </c>
      <c r="F121" s="43" t="str">
        <f t="shared" si="13"/>
        <v>N/A</v>
      </c>
      <c r="G121" s="46">
        <v>32995</v>
      </c>
      <c r="H121" s="43" t="str">
        <f t="shared" si="14"/>
        <v>N/A</v>
      </c>
      <c r="I121" s="12">
        <v>5.8789999999999996</v>
      </c>
      <c r="J121" s="12">
        <v>-10.199999999999999</v>
      </c>
      <c r="K121" s="44" t="s">
        <v>732</v>
      </c>
      <c r="L121" s="9" t="str">
        <f t="shared" si="15"/>
        <v>Yes</v>
      </c>
    </row>
    <row r="122" spans="1:12" ht="25.5" x14ac:dyDescent="0.2">
      <c r="A122" s="4" t="s">
        <v>579</v>
      </c>
      <c r="B122" s="34" t="s">
        <v>217</v>
      </c>
      <c r="C122" s="35">
        <v>164</v>
      </c>
      <c r="D122" s="43" t="str">
        <f t="shared" si="12"/>
        <v>N/A</v>
      </c>
      <c r="E122" s="35">
        <v>166</v>
      </c>
      <c r="F122" s="43" t="str">
        <f t="shared" si="13"/>
        <v>N/A</v>
      </c>
      <c r="G122" s="35">
        <v>168</v>
      </c>
      <c r="H122" s="43" t="str">
        <f t="shared" si="14"/>
        <v>N/A</v>
      </c>
      <c r="I122" s="12">
        <v>1.22</v>
      </c>
      <c r="J122" s="12">
        <v>1.2050000000000001</v>
      </c>
      <c r="K122" s="44" t="s">
        <v>732</v>
      </c>
      <c r="L122" s="9" t="str">
        <f t="shared" si="15"/>
        <v>Yes</v>
      </c>
    </row>
    <row r="123" spans="1:12" ht="25.5" x14ac:dyDescent="0.2">
      <c r="A123" s="4" t="s">
        <v>1335</v>
      </c>
      <c r="B123" s="34" t="s">
        <v>217</v>
      </c>
      <c r="C123" s="46">
        <v>211.58536584999999</v>
      </c>
      <c r="D123" s="43" t="str">
        <f t="shared" si="12"/>
        <v>N/A</v>
      </c>
      <c r="E123" s="46">
        <v>221.32530120000001</v>
      </c>
      <c r="F123" s="43" t="str">
        <f t="shared" si="13"/>
        <v>N/A</v>
      </c>
      <c r="G123" s="46">
        <v>196.39880951999999</v>
      </c>
      <c r="H123" s="43" t="str">
        <f t="shared" si="14"/>
        <v>N/A</v>
      </c>
      <c r="I123" s="12">
        <v>4.6029999999999998</v>
      </c>
      <c r="J123" s="12">
        <v>-11.3</v>
      </c>
      <c r="K123" s="44" t="s">
        <v>732</v>
      </c>
      <c r="L123" s="9" t="str">
        <f t="shared" si="15"/>
        <v>Yes</v>
      </c>
    </row>
    <row r="124" spans="1:12" ht="25.5" x14ac:dyDescent="0.2">
      <c r="A124" s="4" t="s">
        <v>580</v>
      </c>
      <c r="B124" s="34" t="s">
        <v>217</v>
      </c>
      <c r="C124" s="46">
        <v>2940</v>
      </c>
      <c r="D124" s="43" t="str">
        <f t="shared" si="12"/>
        <v>N/A</v>
      </c>
      <c r="E124" s="46">
        <v>7910</v>
      </c>
      <c r="F124" s="43" t="str">
        <f t="shared" si="13"/>
        <v>N/A</v>
      </c>
      <c r="G124" s="46">
        <v>7854</v>
      </c>
      <c r="H124" s="43" t="str">
        <f t="shared" si="14"/>
        <v>N/A</v>
      </c>
      <c r="I124" s="12">
        <v>169</v>
      </c>
      <c r="J124" s="12">
        <v>-0.70799999999999996</v>
      </c>
      <c r="K124" s="44" t="s">
        <v>732</v>
      </c>
      <c r="L124" s="9" t="str">
        <f t="shared" si="15"/>
        <v>Yes</v>
      </c>
    </row>
    <row r="125" spans="1:12" x14ac:dyDescent="0.2">
      <c r="A125" s="2" t="s">
        <v>581</v>
      </c>
      <c r="B125" s="34" t="s">
        <v>217</v>
      </c>
      <c r="C125" s="35">
        <v>11</v>
      </c>
      <c r="D125" s="43" t="str">
        <f t="shared" si="12"/>
        <v>N/A</v>
      </c>
      <c r="E125" s="35">
        <v>17</v>
      </c>
      <c r="F125" s="43" t="str">
        <f t="shared" si="13"/>
        <v>N/A</v>
      </c>
      <c r="G125" s="35">
        <v>12</v>
      </c>
      <c r="H125" s="43" t="str">
        <f t="shared" si="14"/>
        <v>N/A</v>
      </c>
      <c r="I125" s="12">
        <v>1600</v>
      </c>
      <c r="J125" s="12">
        <v>-29.4</v>
      </c>
      <c r="K125" s="44" t="s">
        <v>732</v>
      </c>
      <c r="L125" s="9" t="str">
        <f t="shared" si="15"/>
        <v>Yes</v>
      </c>
    </row>
    <row r="126" spans="1:12" ht="25.5" x14ac:dyDescent="0.2">
      <c r="A126" s="2" t="s">
        <v>1336</v>
      </c>
      <c r="B126" s="34" t="s">
        <v>217</v>
      </c>
      <c r="C126" s="46">
        <v>2940</v>
      </c>
      <c r="D126" s="43" t="str">
        <f t="shared" si="12"/>
        <v>N/A</v>
      </c>
      <c r="E126" s="46">
        <v>465.29411764999998</v>
      </c>
      <c r="F126" s="43" t="str">
        <f t="shared" si="13"/>
        <v>N/A</v>
      </c>
      <c r="G126" s="46">
        <v>654.5</v>
      </c>
      <c r="H126" s="43" t="str">
        <f t="shared" si="14"/>
        <v>N/A</v>
      </c>
      <c r="I126" s="12">
        <v>-84.2</v>
      </c>
      <c r="J126" s="12">
        <v>40.659999999999997</v>
      </c>
      <c r="K126" s="44" t="s">
        <v>732</v>
      </c>
      <c r="L126" s="9" t="str">
        <f t="shared" si="15"/>
        <v>No</v>
      </c>
    </row>
    <row r="127" spans="1:12" ht="25.5" x14ac:dyDescent="0.2">
      <c r="A127" s="2" t="s">
        <v>582</v>
      </c>
      <c r="B127" s="34" t="s">
        <v>217</v>
      </c>
      <c r="C127" s="46">
        <v>5871409</v>
      </c>
      <c r="D127" s="43" t="str">
        <f t="shared" si="12"/>
        <v>N/A</v>
      </c>
      <c r="E127" s="46">
        <v>6302979</v>
      </c>
      <c r="F127" s="43" t="str">
        <f t="shared" si="13"/>
        <v>N/A</v>
      </c>
      <c r="G127" s="46">
        <v>6397646</v>
      </c>
      <c r="H127" s="43" t="str">
        <f t="shared" si="14"/>
        <v>N/A</v>
      </c>
      <c r="I127" s="12">
        <v>7.35</v>
      </c>
      <c r="J127" s="12">
        <v>1.502</v>
      </c>
      <c r="K127" s="44" t="s">
        <v>732</v>
      </c>
      <c r="L127" s="9" t="str">
        <f t="shared" si="15"/>
        <v>Yes</v>
      </c>
    </row>
    <row r="128" spans="1:12" x14ac:dyDescent="0.2">
      <c r="A128" s="2" t="s">
        <v>583</v>
      </c>
      <c r="B128" s="34" t="s">
        <v>217</v>
      </c>
      <c r="C128" s="35">
        <v>2511</v>
      </c>
      <c r="D128" s="43" t="str">
        <f t="shared" si="12"/>
        <v>N/A</v>
      </c>
      <c r="E128" s="35">
        <v>2745</v>
      </c>
      <c r="F128" s="43" t="str">
        <f t="shared" si="13"/>
        <v>N/A</v>
      </c>
      <c r="G128" s="35">
        <v>2831</v>
      </c>
      <c r="H128" s="43" t="str">
        <f t="shared" si="14"/>
        <v>N/A</v>
      </c>
      <c r="I128" s="12">
        <v>9.3190000000000008</v>
      </c>
      <c r="J128" s="12">
        <v>3.133</v>
      </c>
      <c r="K128" s="44" t="s">
        <v>732</v>
      </c>
      <c r="L128" s="9" t="str">
        <f t="shared" si="15"/>
        <v>Yes</v>
      </c>
    </row>
    <row r="129" spans="1:12" ht="25.5" x14ac:dyDescent="0.2">
      <c r="A129" s="2" t="s">
        <v>1337</v>
      </c>
      <c r="B129" s="34" t="s">
        <v>217</v>
      </c>
      <c r="C129" s="46">
        <v>2338.2751892000001</v>
      </c>
      <c r="D129" s="43" t="str">
        <f t="shared" si="12"/>
        <v>N/A</v>
      </c>
      <c r="E129" s="46">
        <v>2296.1672131</v>
      </c>
      <c r="F129" s="43" t="str">
        <f t="shared" si="13"/>
        <v>N/A</v>
      </c>
      <c r="G129" s="46">
        <v>2259.8537618999999</v>
      </c>
      <c r="H129" s="43" t="str">
        <f t="shared" si="14"/>
        <v>N/A</v>
      </c>
      <c r="I129" s="12">
        <v>-1.8</v>
      </c>
      <c r="J129" s="12">
        <v>-1.58</v>
      </c>
      <c r="K129" s="44" t="s">
        <v>732</v>
      </c>
      <c r="L129" s="9" t="str">
        <f t="shared" si="15"/>
        <v>Yes</v>
      </c>
    </row>
    <row r="130" spans="1:12" ht="25.5" x14ac:dyDescent="0.2">
      <c r="A130" s="2" t="s">
        <v>584</v>
      </c>
      <c r="B130" s="34" t="s">
        <v>217</v>
      </c>
      <c r="C130" s="46">
        <v>4452320</v>
      </c>
      <c r="D130" s="43" t="str">
        <f t="shared" si="12"/>
        <v>N/A</v>
      </c>
      <c r="E130" s="46">
        <v>5450463</v>
      </c>
      <c r="F130" s="43" t="str">
        <f t="shared" si="13"/>
        <v>N/A</v>
      </c>
      <c r="G130" s="46">
        <v>6563405</v>
      </c>
      <c r="H130" s="43" t="str">
        <f t="shared" si="14"/>
        <v>N/A</v>
      </c>
      <c r="I130" s="12">
        <v>22.42</v>
      </c>
      <c r="J130" s="12">
        <v>20.420000000000002</v>
      </c>
      <c r="K130" s="44" t="s">
        <v>732</v>
      </c>
      <c r="L130" s="9" t="str">
        <f t="shared" si="15"/>
        <v>Yes</v>
      </c>
    </row>
    <row r="131" spans="1:12" x14ac:dyDescent="0.2">
      <c r="A131" s="2" t="s">
        <v>585</v>
      </c>
      <c r="B131" s="34" t="s">
        <v>217</v>
      </c>
      <c r="C131" s="35">
        <v>324</v>
      </c>
      <c r="D131" s="43" t="str">
        <f t="shared" si="12"/>
        <v>N/A</v>
      </c>
      <c r="E131" s="35">
        <v>355</v>
      </c>
      <c r="F131" s="43" t="str">
        <f t="shared" si="13"/>
        <v>N/A</v>
      </c>
      <c r="G131" s="35">
        <v>387</v>
      </c>
      <c r="H131" s="43" t="str">
        <f t="shared" si="14"/>
        <v>N/A</v>
      </c>
      <c r="I131" s="12">
        <v>9.5679999999999996</v>
      </c>
      <c r="J131" s="12">
        <v>9.0139999999999993</v>
      </c>
      <c r="K131" s="44" t="s">
        <v>732</v>
      </c>
      <c r="L131" s="9" t="str">
        <f t="shared" si="15"/>
        <v>Yes</v>
      </c>
    </row>
    <row r="132" spans="1:12" x14ac:dyDescent="0.2">
      <c r="A132" s="2" t="s">
        <v>1338</v>
      </c>
      <c r="B132" s="34" t="s">
        <v>217</v>
      </c>
      <c r="C132" s="46">
        <v>13741.728395</v>
      </c>
      <c r="D132" s="43" t="str">
        <f t="shared" si="12"/>
        <v>N/A</v>
      </c>
      <c r="E132" s="46">
        <v>15353.416901000001</v>
      </c>
      <c r="F132" s="43" t="str">
        <f t="shared" si="13"/>
        <v>N/A</v>
      </c>
      <c r="G132" s="46">
        <v>16959.702841999999</v>
      </c>
      <c r="H132" s="43" t="str">
        <f t="shared" si="14"/>
        <v>N/A</v>
      </c>
      <c r="I132" s="12">
        <v>11.73</v>
      </c>
      <c r="J132" s="12">
        <v>10.46</v>
      </c>
      <c r="K132" s="44" t="s">
        <v>732</v>
      </c>
      <c r="L132" s="9" t="str">
        <f t="shared" si="15"/>
        <v>Yes</v>
      </c>
    </row>
    <row r="133" spans="1:12" ht="25.5" x14ac:dyDescent="0.2">
      <c r="A133" s="2" t="s">
        <v>586</v>
      </c>
      <c r="B133" s="34" t="s">
        <v>217</v>
      </c>
      <c r="C133" s="46">
        <v>713744</v>
      </c>
      <c r="D133" s="43" t="str">
        <f t="shared" si="12"/>
        <v>N/A</v>
      </c>
      <c r="E133" s="46">
        <v>943239</v>
      </c>
      <c r="F133" s="43" t="str">
        <f t="shared" si="13"/>
        <v>N/A</v>
      </c>
      <c r="G133" s="46">
        <v>1046191</v>
      </c>
      <c r="H133" s="43" t="str">
        <f t="shared" si="14"/>
        <v>N/A</v>
      </c>
      <c r="I133" s="12">
        <v>32.15</v>
      </c>
      <c r="J133" s="12">
        <v>10.91</v>
      </c>
      <c r="K133" s="44" t="s">
        <v>732</v>
      </c>
      <c r="L133" s="9" t="str">
        <f>IF(J133="Div by 0", "N/A", IF(OR(J133="N/A",K133="N/A"),"N/A", IF(J133&gt;VALUE(MID(K133,1,2)), "No", IF(J133&lt;-1*VALUE(MID(K133,1,2)), "No", "Yes"))))</f>
        <v>Yes</v>
      </c>
    </row>
    <row r="134" spans="1:12" x14ac:dyDescent="0.2">
      <c r="A134" s="2" t="s">
        <v>587</v>
      </c>
      <c r="B134" s="34" t="s">
        <v>217</v>
      </c>
      <c r="C134" s="35">
        <v>3438</v>
      </c>
      <c r="D134" s="43" t="str">
        <f t="shared" si="12"/>
        <v>N/A</v>
      </c>
      <c r="E134" s="35">
        <v>3928</v>
      </c>
      <c r="F134" s="43" t="str">
        <f t="shared" si="13"/>
        <v>N/A</v>
      </c>
      <c r="G134" s="35">
        <v>4141</v>
      </c>
      <c r="H134" s="43" t="str">
        <f t="shared" si="14"/>
        <v>N/A</v>
      </c>
      <c r="I134" s="12">
        <v>14.25</v>
      </c>
      <c r="J134" s="12">
        <v>5.423</v>
      </c>
      <c r="K134" s="44" t="s">
        <v>732</v>
      </c>
      <c r="L134" s="9" t="str">
        <f t="shared" ref="L134:L138" si="16">IF(J134="Div by 0", "N/A", IF(OR(J134="N/A",K134="N/A"),"N/A", IF(J134&gt;VALUE(MID(K134,1,2)), "No", IF(J134&lt;-1*VALUE(MID(K134,1,2)), "No", "Yes"))))</f>
        <v>Yes</v>
      </c>
    </row>
    <row r="135" spans="1:12" ht="25.5" x14ac:dyDescent="0.2">
      <c r="A135" s="2" t="s">
        <v>1339</v>
      </c>
      <c r="B135" s="34" t="s">
        <v>217</v>
      </c>
      <c r="C135" s="46">
        <v>207.60442118</v>
      </c>
      <c r="D135" s="43" t="str">
        <f t="shared" si="12"/>
        <v>N/A</v>
      </c>
      <c r="E135" s="46">
        <v>240.13212831000001</v>
      </c>
      <c r="F135" s="43" t="str">
        <f t="shared" si="13"/>
        <v>N/A</v>
      </c>
      <c r="G135" s="46">
        <v>252.64211542999999</v>
      </c>
      <c r="H135" s="43" t="str">
        <f t="shared" si="14"/>
        <v>N/A</v>
      </c>
      <c r="I135" s="12">
        <v>15.67</v>
      </c>
      <c r="J135" s="12">
        <v>5.21</v>
      </c>
      <c r="K135" s="44" t="s">
        <v>732</v>
      </c>
      <c r="L135" s="9" t="str">
        <f t="shared" si="16"/>
        <v>Yes</v>
      </c>
    </row>
    <row r="136" spans="1:12" ht="25.5" x14ac:dyDescent="0.2">
      <c r="A136" s="2" t="s">
        <v>588</v>
      </c>
      <c r="B136" s="34" t="s">
        <v>217</v>
      </c>
      <c r="C136" s="46">
        <v>85104370</v>
      </c>
      <c r="D136" s="43" t="str">
        <f t="shared" ref="D136:D150" si="17">IF($B136="N/A","N/A",IF(C136&gt;10,"No",IF(C136&lt;-10,"No","Yes")))</f>
        <v>N/A</v>
      </c>
      <c r="E136" s="46">
        <v>91630684</v>
      </c>
      <c r="F136" s="43" t="str">
        <f t="shared" ref="F136:F150" si="18">IF($B136="N/A","N/A",IF(E136&gt;10,"No",IF(E136&lt;-10,"No","Yes")))</f>
        <v>N/A</v>
      </c>
      <c r="G136" s="46">
        <v>89082106</v>
      </c>
      <c r="H136" s="43" t="str">
        <f t="shared" ref="H136:H150" si="19">IF($B136="N/A","N/A",IF(G136&gt;10,"No",IF(G136&lt;-10,"No","Yes")))</f>
        <v>N/A</v>
      </c>
      <c r="I136" s="12">
        <v>7.6689999999999996</v>
      </c>
      <c r="J136" s="12">
        <v>-2.78</v>
      </c>
      <c r="K136" s="44" t="s">
        <v>732</v>
      </c>
      <c r="L136" s="9" t="str">
        <f t="shared" si="16"/>
        <v>Yes</v>
      </c>
    </row>
    <row r="137" spans="1:12" x14ac:dyDescent="0.2">
      <c r="A137" s="2" t="s">
        <v>589</v>
      </c>
      <c r="B137" s="34" t="s">
        <v>217</v>
      </c>
      <c r="C137" s="35">
        <v>777</v>
      </c>
      <c r="D137" s="43" t="str">
        <f t="shared" si="17"/>
        <v>N/A</v>
      </c>
      <c r="E137" s="35">
        <v>810</v>
      </c>
      <c r="F137" s="43" t="str">
        <f t="shared" si="18"/>
        <v>N/A</v>
      </c>
      <c r="G137" s="35">
        <v>776</v>
      </c>
      <c r="H137" s="43" t="str">
        <f t="shared" si="19"/>
        <v>N/A</v>
      </c>
      <c r="I137" s="12">
        <v>4.2469999999999999</v>
      </c>
      <c r="J137" s="12">
        <v>-4.2</v>
      </c>
      <c r="K137" s="44" t="s">
        <v>732</v>
      </c>
      <c r="L137" s="9" t="str">
        <f t="shared" si="16"/>
        <v>Yes</v>
      </c>
    </row>
    <row r="138" spans="1:12" ht="25.5" x14ac:dyDescent="0.2">
      <c r="A138" s="2" t="s">
        <v>1340</v>
      </c>
      <c r="B138" s="34" t="s">
        <v>217</v>
      </c>
      <c r="C138" s="46">
        <v>109529.43372</v>
      </c>
      <c r="D138" s="43" t="str">
        <f t="shared" si="17"/>
        <v>N/A</v>
      </c>
      <c r="E138" s="46">
        <v>113124.30123</v>
      </c>
      <c r="F138" s="43" t="str">
        <f t="shared" si="18"/>
        <v>N/A</v>
      </c>
      <c r="G138" s="46">
        <v>114796.52834999999</v>
      </c>
      <c r="H138" s="43" t="str">
        <f t="shared" si="19"/>
        <v>N/A</v>
      </c>
      <c r="I138" s="12">
        <v>3.282</v>
      </c>
      <c r="J138" s="12">
        <v>1.478</v>
      </c>
      <c r="K138" s="44" t="s">
        <v>732</v>
      </c>
      <c r="L138" s="9" t="str">
        <f t="shared" si="16"/>
        <v>Yes</v>
      </c>
    </row>
    <row r="139" spans="1:12" ht="25.5" x14ac:dyDescent="0.2">
      <c r="A139" s="2" t="s">
        <v>590</v>
      </c>
      <c r="B139" s="34" t="s">
        <v>217</v>
      </c>
      <c r="C139" s="46">
        <v>24315528</v>
      </c>
      <c r="D139" s="43" t="str">
        <f t="shared" si="17"/>
        <v>N/A</v>
      </c>
      <c r="E139" s="46">
        <v>28401853</v>
      </c>
      <c r="F139" s="43" t="str">
        <f t="shared" si="18"/>
        <v>N/A</v>
      </c>
      <c r="G139" s="46">
        <v>30772181</v>
      </c>
      <c r="H139" s="43" t="str">
        <f t="shared" si="19"/>
        <v>N/A</v>
      </c>
      <c r="I139" s="12">
        <v>16.809999999999999</v>
      </c>
      <c r="J139" s="12">
        <v>8.3460000000000001</v>
      </c>
      <c r="K139" s="44" t="s">
        <v>732</v>
      </c>
      <c r="L139" s="9" t="str">
        <f t="shared" ref="L139:L150" si="20">IF(J139="Div by 0", "N/A", IF(K139="N/A","N/A", IF(J139&gt;VALUE(MID(K139,1,2)), "No", IF(J139&lt;-1*VALUE(MID(K139,1,2)), "No", "Yes"))))</f>
        <v>Yes</v>
      </c>
    </row>
    <row r="140" spans="1:12" ht="25.5" x14ac:dyDescent="0.2">
      <c r="A140" s="2" t="s">
        <v>591</v>
      </c>
      <c r="B140" s="34" t="s">
        <v>217</v>
      </c>
      <c r="C140" s="35">
        <v>5631</v>
      </c>
      <c r="D140" s="43" t="str">
        <f t="shared" si="17"/>
        <v>N/A</v>
      </c>
      <c r="E140" s="35">
        <v>7685</v>
      </c>
      <c r="F140" s="43" t="str">
        <f t="shared" si="18"/>
        <v>N/A</v>
      </c>
      <c r="G140" s="35">
        <v>8190</v>
      </c>
      <c r="H140" s="43" t="str">
        <f t="shared" si="19"/>
        <v>N/A</v>
      </c>
      <c r="I140" s="12">
        <v>36.479999999999997</v>
      </c>
      <c r="J140" s="12">
        <v>6.5709999999999997</v>
      </c>
      <c r="K140" s="44" t="s">
        <v>732</v>
      </c>
      <c r="L140" s="9" t="str">
        <f t="shared" si="20"/>
        <v>Yes</v>
      </c>
    </row>
    <row r="141" spans="1:12" ht="25.5" x14ac:dyDescent="0.2">
      <c r="A141" s="2" t="s">
        <v>1341</v>
      </c>
      <c r="B141" s="34" t="s">
        <v>217</v>
      </c>
      <c r="C141" s="46">
        <v>4318.1545018999996</v>
      </c>
      <c r="D141" s="43" t="str">
        <f t="shared" si="17"/>
        <v>N/A</v>
      </c>
      <c r="E141" s="46">
        <v>3695.7518543000001</v>
      </c>
      <c r="F141" s="43" t="str">
        <f t="shared" si="18"/>
        <v>N/A</v>
      </c>
      <c r="G141" s="46">
        <v>3757.2870573999999</v>
      </c>
      <c r="H141" s="43" t="str">
        <f t="shared" si="19"/>
        <v>N/A</v>
      </c>
      <c r="I141" s="12">
        <v>-14.4</v>
      </c>
      <c r="J141" s="12">
        <v>1.665</v>
      </c>
      <c r="K141" s="44" t="s">
        <v>732</v>
      </c>
      <c r="L141" s="9" t="str">
        <f t="shared" si="20"/>
        <v>Yes</v>
      </c>
    </row>
    <row r="142" spans="1:12" ht="25.5" x14ac:dyDescent="0.2">
      <c r="A142" s="2" t="s">
        <v>592</v>
      </c>
      <c r="B142" s="34" t="s">
        <v>217</v>
      </c>
      <c r="C142" s="46">
        <v>21399121</v>
      </c>
      <c r="D142" s="43" t="str">
        <f t="shared" si="17"/>
        <v>N/A</v>
      </c>
      <c r="E142" s="46">
        <v>22128448</v>
      </c>
      <c r="F142" s="43" t="str">
        <f t="shared" si="18"/>
        <v>N/A</v>
      </c>
      <c r="G142" s="46">
        <v>23814931</v>
      </c>
      <c r="H142" s="43" t="str">
        <f t="shared" si="19"/>
        <v>N/A</v>
      </c>
      <c r="I142" s="12">
        <v>3.4079999999999999</v>
      </c>
      <c r="J142" s="12">
        <v>7.6210000000000004</v>
      </c>
      <c r="K142" s="44" t="s">
        <v>732</v>
      </c>
      <c r="L142" s="9" t="str">
        <f t="shared" si="20"/>
        <v>Yes</v>
      </c>
    </row>
    <row r="143" spans="1:12" x14ac:dyDescent="0.2">
      <c r="A143" s="3" t="s">
        <v>593</v>
      </c>
      <c r="B143" s="34" t="s">
        <v>217</v>
      </c>
      <c r="C143" s="35">
        <v>625</v>
      </c>
      <c r="D143" s="43" t="str">
        <f t="shared" si="17"/>
        <v>N/A</v>
      </c>
      <c r="E143" s="35">
        <v>626</v>
      </c>
      <c r="F143" s="43" t="str">
        <f t="shared" si="18"/>
        <v>N/A</v>
      </c>
      <c r="G143" s="35">
        <v>641</v>
      </c>
      <c r="H143" s="43" t="str">
        <f t="shared" si="19"/>
        <v>N/A</v>
      </c>
      <c r="I143" s="12">
        <v>0.16</v>
      </c>
      <c r="J143" s="12">
        <v>2.3959999999999999</v>
      </c>
      <c r="K143" s="44" t="s">
        <v>732</v>
      </c>
      <c r="L143" s="9" t="str">
        <f t="shared" si="20"/>
        <v>Yes</v>
      </c>
    </row>
    <row r="144" spans="1:12" ht="25.5" x14ac:dyDescent="0.2">
      <c r="A144" s="3" t="s">
        <v>1342</v>
      </c>
      <c r="B144" s="34" t="s">
        <v>217</v>
      </c>
      <c r="C144" s="46">
        <v>34238.5936</v>
      </c>
      <c r="D144" s="43" t="str">
        <f t="shared" si="17"/>
        <v>N/A</v>
      </c>
      <c r="E144" s="46">
        <v>35348.958465999996</v>
      </c>
      <c r="F144" s="43" t="str">
        <f t="shared" si="18"/>
        <v>N/A</v>
      </c>
      <c r="G144" s="46">
        <v>37152.778470999998</v>
      </c>
      <c r="H144" s="43" t="str">
        <f t="shared" si="19"/>
        <v>N/A</v>
      </c>
      <c r="I144" s="12">
        <v>3.2429999999999999</v>
      </c>
      <c r="J144" s="12">
        <v>5.1029999999999998</v>
      </c>
      <c r="K144" s="44" t="s">
        <v>732</v>
      </c>
      <c r="L144" s="9" t="str">
        <f t="shared" si="20"/>
        <v>Yes</v>
      </c>
    </row>
    <row r="145" spans="1:12" ht="25.5" x14ac:dyDescent="0.2">
      <c r="A145" s="2" t="s">
        <v>594</v>
      </c>
      <c r="B145" s="34" t="s">
        <v>217</v>
      </c>
      <c r="C145" s="46">
        <v>8146635</v>
      </c>
      <c r="D145" s="43" t="str">
        <f t="shared" si="17"/>
        <v>N/A</v>
      </c>
      <c r="E145" s="46">
        <v>8641902</v>
      </c>
      <c r="F145" s="43" t="str">
        <f t="shared" si="18"/>
        <v>N/A</v>
      </c>
      <c r="G145" s="46">
        <v>8588913</v>
      </c>
      <c r="H145" s="43" t="str">
        <f t="shared" si="19"/>
        <v>N/A</v>
      </c>
      <c r="I145" s="12">
        <v>6.0789999999999997</v>
      </c>
      <c r="J145" s="12">
        <v>-0.61299999999999999</v>
      </c>
      <c r="K145" s="44" t="s">
        <v>732</v>
      </c>
      <c r="L145" s="9" t="str">
        <f t="shared" si="20"/>
        <v>Yes</v>
      </c>
    </row>
    <row r="146" spans="1:12" x14ac:dyDescent="0.2">
      <c r="A146" s="2" t="s">
        <v>595</v>
      </c>
      <c r="B146" s="34" t="s">
        <v>217</v>
      </c>
      <c r="C146" s="35">
        <v>5981</v>
      </c>
      <c r="D146" s="43" t="str">
        <f t="shared" si="17"/>
        <v>N/A</v>
      </c>
      <c r="E146" s="35">
        <v>5971</v>
      </c>
      <c r="F146" s="43" t="str">
        <f t="shared" si="18"/>
        <v>N/A</v>
      </c>
      <c r="G146" s="35">
        <v>3450</v>
      </c>
      <c r="H146" s="43" t="str">
        <f t="shared" si="19"/>
        <v>N/A</v>
      </c>
      <c r="I146" s="12">
        <v>-0.16700000000000001</v>
      </c>
      <c r="J146" s="12">
        <v>-42.2</v>
      </c>
      <c r="K146" s="44" t="s">
        <v>732</v>
      </c>
      <c r="L146" s="9" t="str">
        <f t="shared" si="20"/>
        <v>No</v>
      </c>
    </row>
    <row r="147" spans="1:12" ht="25.5" x14ac:dyDescent="0.2">
      <c r="A147" s="2" t="s">
        <v>1343</v>
      </c>
      <c r="B147" s="34" t="s">
        <v>217</v>
      </c>
      <c r="C147" s="46">
        <v>1362.0857716</v>
      </c>
      <c r="D147" s="43" t="str">
        <f t="shared" si="17"/>
        <v>N/A</v>
      </c>
      <c r="E147" s="46">
        <v>1447.3123430000001</v>
      </c>
      <c r="F147" s="43" t="str">
        <f t="shared" si="18"/>
        <v>N/A</v>
      </c>
      <c r="G147" s="46">
        <v>2489.54</v>
      </c>
      <c r="H147" s="43" t="str">
        <f t="shared" si="19"/>
        <v>N/A</v>
      </c>
      <c r="I147" s="12">
        <v>6.2569999999999997</v>
      </c>
      <c r="J147" s="12">
        <v>72.010000000000005</v>
      </c>
      <c r="K147" s="44" t="s">
        <v>732</v>
      </c>
      <c r="L147" s="9" t="str">
        <f t="shared" si="20"/>
        <v>No</v>
      </c>
    </row>
    <row r="148" spans="1:12" ht="25.5" x14ac:dyDescent="0.2">
      <c r="A148" s="2" t="s">
        <v>596</v>
      </c>
      <c r="B148" s="34" t="s">
        <v>217</v>
      </c>
      <c r="C148" s="46">
        <v>10794516</v>
      </c>
      <c r="D148" s="43" t="str">
        <f t="shared" si="17"/>
        <v>N/A</v>
      </c>
      <c r="E148" s="46">
        <v>11079680</v>
      </c>
      <c r="F148" s="43" t="str">
        <f t="shared" si="18"/>
        <v>N/A</v>
      </c>
      <c r="G148" s="46">
        <v>11669116</v>
      </c>
      <c r="H148" s="43" t="str">
        <f t="shared" si="19"/>
        <v>N/A</v>
      </c>
      <c r="I148" s="12">
        <v>2.6419999999999999</v>
      </c>
      <c r="J148" s="12">
        <v>5.32</v>
      </c>
      <c r="K148" s="44" t="s">
        <v>732</v>
      </c>
      <c r="L148" s="9" t="str">
        <f t="shared" si="20"/>
        <v>Yes</v>
      </c>
    </row>
    <row r="149" spans="1:12" x14ac:dyDescent="0.2">
      <c r="A149" s="2" t="s">
        <v>597</v>
      </c>
      <c r="B149" s="34" t="s">
        <v>217</v>
      </c>
      <c r="C149" s="35">
        <v>801</v>
      </c>
      <c r="D149" s="43" t="str">
        <f t="shared" si="17"/>
        <v>N/A</v>
      </c>
      <c r="E149" s="35">
        <v>756</v>
      </c>
      <c r="F149" s="43" t="str">
        <f t="shared" si="18"/>
        <v>N/A</v>
      </c>
      <c r="G149" s="35">
        <v>817</v>
      </c>
      <c r="H149" s="43" t="str">
        <f t="shared" si="19"/>
        <v>N/A</v>
      </c>
      <c r="I149" s="12">
        <v>-5.62</v>
      </c>
      <c r="J149" s="12">
        <v>8.0690000000000008</v>
      </c>
      <c r="K149" s="44" t="s">
        <v>732</v>
      </c>
      <c r="L149" s="9" t="str">
        <f t="shared" si="20"/>
        <v>Yes</v>
      </c>
    </row>
    <row r="150" spans="1:12" ht="25.5" x14ac:dyDescent="0.2">
      <c r="A150" s="4" t="s">
        <v>1344</v>
      </c>
      <c r="B150" s="34" t="s">
        <v>217</v>
      </c>
      <c r="C150" s="46">
        <v>13476.299625</v>
      </c>
      <c r="D150" s="43" t="str">
        <f t="shared" si="17"/>
        <v>N/A</v>
      </c>
      <c r="E150" s="46">
        <v>14655.661376</v>
      </c>
      <c r="F150" s="43" t="str">
        <f t="shared" si="18"/>
        <v>N/A</v>
      </c>
      <c r="G150" s="46">
        <v>14282.883721</v>
      </c>
      <c r="H150" s="43" t="str">
        <f t="shared" si="19"/>
        <v>N/A</v>
      </c>
      <c r="I150" s="12">
        <v>8.7509999999999994</v>
      </c>
      <c r="J150" s="12">
        <v>-2.54</v>
      </c>
      <c r="K150" s="44" t="s">
        <v>732</v>
      </c>
      <c r="L150" s="9" t="str">
        <f t="shared" si="20"/>
        <v>Yes</v>
      </c>
    </row>
    <row r="151" spans="1:12" ht="25.5" x14ac:dyDescent="0.2">
      <c r="A151" s="4" t="s">
        <v>1345</v>
      </c>
      <c r="B151" s="34" t="s">
        <v>217</v>
      </c>
      <c r="C151" s="46">
        <v>4757.8212992999997</v>
      </c>
      <c r="D151" s="43" t="str">
        <f t="shared" ref="D151:D170" si="21">IF($B151="N/A","N/A",IF(C151&gt;10,"No",IF(C151&lt;-10,"No","Yes")))</f>
        <v>N/A</v>
      </c>
      <c r="E151" s="46">
        <v>4793.8988538000003</v>
      </c>
      <c r="F151" s="43" t="str">
        <f t="shared" ref="F151:F170" si="22">IF($B151="N/A","N/A",IF(E151&gt;10,"No",IF(E151&lt;-10,"No","Yes")))</f>
        <v>N/A</v>
      </c>
      <c r="G151" s="46">
        <v>5481.9213763999996</v>
      </c>
      <c r="H151" s="43" t="str">
        <f t="shared" ref="H151:H170" si="23">IF($B151="N/A","N/A",IF(G151&gt;10,"No",IF(G151&lt;-10,"No","Yes")))</f>
        <v>N/A</v>
      </c>
      <c r="I151" s="12">
        <v>0.75829999999999997</v>
      </c>
      <c r="J151" s="12">
        <v>14.35</v>
      </c>
      <c r="K151" s="44" t="s">
        <v>732</v>
      </c>
      <c r="L151" s="9" t="str">
        <f t="shared" ref="L151:L170" si="24">IF(J151="Div by 0", "N/A", IF(K151="N/A","N/A", IF(J151&gt;VALUE(MID(K151,1,2)), "No", IF(J151&lt;-1*VALUE(MID(K151,1,2)), "No", "Yes"))))</f>
        <v>Yes</v>
      </c>
    </row>
    <row r="152" spans="1:12" ht="25.5" x14ac:dyDescent="0.2">
      <c r="A152" s="4" t="s">
        <v>1346</v>
      </c>
      <c r="B152" s="34" t="s">
        <v>217</v>
      </c>
      <c r="C152" s="46">
        <v>3785.6679583999999</v>
      </c>
      <c r="D152" s="43" t="str">
        <f t="shared" si="21"/>
        <v>N/A</v>
      </c>
      <c r="E152" s="46">
        <v>4304.5493067999996</v>
      </c>
      <c r="F152" s="43" t="str">
        <f t="shared" si="22"/>
        <v>N/A</v>
      </c>
      <c r="G152" s="46">
        <v>4604.1206337000003</v>
      </c>
      <c r="H152" s="43" t="str">
        <f t="shared" si="23"/>
        <v>N/A</v>
      </c>
      <c r="I152" s="12">
        <v>13.71</v>
      </c>
      <c r="J152" s="12">
        <v>6.9589999999999996</v>
      </c>
      <c r="K152" s="44" t="s">
        <v>732</v>
      </c>
      <c r="L152" s="9" t="str">
        <f t="shared" si="24"/>
        <v>Yes</v>
      </c>
    </row>
    <row r="153" spans="1:12" ht="25.5" x14ac:dyDescent="0.2">
      <c r="A153" s="4" t="s">
        <v>1347</v>
      </c>
      <c r="B153" s="34" t="s">
        <v>217</v>
      </c>
      <c r="C153" s="46">
        <v>13651.886365</v>
      </c>
      <c r="D153" s="43" t="str">
        <f t="shared" si="21"/>
        <v>N/A</v>
      </c>
      <c r="E153" s="46">
        <v>12880.606852000001</v>
      </c>
      <c r="F153" s="43" t="str">
        <f t="shared" si="22"/>
        <v>N/A</v>
      </c>
      <c r="G153" s="46">
        <v>14929.159704</v>
      </c>
      <c r="H153" s="43" t="str">
        <f t="shared" si="23"/>
        <v>N/A</v>
      </c>
      <c r="I153" s="12">
        <v>-5.65</v>
      </c>
      <c r="J153" s="12">
        <v>15.9</v>
      </c>
      <c r="K153" s="44" t="s">
        <v>732</v>
      </c>
      <c r="L153" s="9" t="str">
        <f t="shared" si="24"/>
        <v>Yes</v>
      </c>
    </row>
    <row r="154" spans="1:12" ht="25.5" x14ac:dyDescent="0.2">
      <c r="A154" s="4" t="s">
        <v>1348</v>
      </c>
      <c r="B154" s="34" t="s">
        <v>217</v>
      </c>
      <c r="C154" s="46">
        <v>1705.2954659</v>
      </c>
      <c r="D154" s="43" t="str">
        <f t="shared" si="21"/>
        <v>N/A</v>
      </c>
      <c r="E154" s="46">
        <v>1640.5465167</v>
      </c>
      <c r="F154" s="43" t="str">
        <f t="shared" si="22"/>
        <v>N/A</v>
      </c>
      <c r="G154" s="46">
        <v>2386.0087405999998</v>
      </c>
      <c r="H154" s="43" t="str">
        <f t="shared" si="23"/>
        <v>N/A</v>
      </c>
      <c r="I154" s="12">
        <v>-3.8</v>
      </c>
      <c r="J154" s="12">
        <v>45.44</v>
      </c>
      <c r="K154" s="44" t="s">
        <v>732</v>
      </c>
      <c r="L154" s="9" t="str">
        <f t="shared" si="24"/>
        <v>No</v>
      </c>
    </row>
    <row r="155" spans="1:12" ht="25.5" x14ac:dyDescent="0.2">
      <c r="A155" s="2" t="s">
        <v>1349</v>
      </c>
      <c r="B155" s="34" t="s">
        <v>217</v>
      </c>
      <c r="C155" s="46">
        <v>958.52953652999997</v>
      </c>
      <c r="D155" s="43" t="str">
        <f t="shared" si="21"/>
        <v>N/A</v>
      </c>
      <c r="E155" s="46">
        <v>790.53243726000005</v>
      </c>
      <c r="F155" s="43" t="str">
        <f t="shared" si="22"/>
        <v>N/A</v>
      </c>
      <c r="G155" s="46">
        <v>769.78279660999999</v>
      </c>
      <c r="H155" s="43" t="str">
        <f t="shared" si="23"/>
        <v>N/A</v>
      </c>
      <c r="I155" s="12">
        <v>-17.5</v>
      </c>
      <c r="J155" s="12">
        <v>-2.62</v>
      </c>
      <c r="K155" s="44" t="s">
        <v>732</v>
      </c>
      <c r="L155" s="9" t="str">
        <f t="shared" si="24"/>
        <v>Yes</v>
      </c>
    </row>
    <row r="156" spans="1:12" ht="25.5" x14ac:dyDescent="0.2">
      <c r="A156" s="2" t="s">
        <v>1350</v>
      </c>
      <c r="B156" s="34" t="s">
        <v>217</v>
      </c>
      <c r="C156" s="46">
        <v>3589.2999380000001</v>
      </c>
      <c r="D156" s="43" t="str">
        <f t="shared" si="21"/>
        <v>N/A</v>
      </c>
      <c r="E156" s="46">
        <v>3299.8262611999999</v>
      </c>
      <c r="F156" s="43" t="str">
        <f t="shared" si="22"/>
        <v>N/A</v>
      </c>
      <c r="G156" s="46">
        <v>3496.7907703999999</v>
      </c>
      <c r="H156" s="43" t="str">
        <f t="shared" si="23"/>
        <v>N/A</v>
      </c>
      <c r="I156" s="12">
        <v>-8.06</v>
      </c>
      <c r="J156" s="12">
        <v>5.9690000000000003</v>
      </c>
      <c r="K156" s="44" t="s">
        <v>732</v>
      </c>
      <c r="L156" s="9" t="str">
        <f t="shared" si="24"/>
        <v>Yes</v>
      </c>
    </row>
    <row r="157" spans="1:12" ht="25.5" x14ac:dyDescent="0.2">
      <c r="A157" s="2" t="s">
        <v>1351</v>
      </c>
      <c r="B157" s="34" t="s">
        <v>217</v>
      </c>
      <c r="C157" s="46">
        <v>7745.3877217999998</v>
      </c>
      <c r="D157" s="43" t="str">
        <f t="shared" si="21"/>
        <v>N/A</v>
      </c>
      <c r="E157" s="46">
        <v>6869.3622339000003</v>
      </c>
      <c r="F157" s="43" t="str">
        <f t="shared" si="22"/>
        <v>N/A</v>
      </c>
      <c r="G157" s="46">
        <v>6126.2690560000001</v>
      </c>
      <c r="H157" s="43" t="str">
        <f t="shared" si="23"/>
        <v>N/A</v>
      </c>
      <c r="I157" s="12">
        <v>-11.3</v>
      </c>
      <c r="J157" s="12">
        <v>-10.8</v>
      </c>
      <c r="K157" s="44" t="s">
        <v>732</v>
      </c>
      <c r="L157" s="9" t="str">
        <f t="shared" si="24"/>
        <v>Yes</v>
      </c>
    </row>
    <row r="158" spans="1:12" ht="25.5" x14ac:dyDescent="0.2">
      <c r="A158" s="2" t="s">
        <v>1352</v>
      </c>
      <c r="B158" s="34" t="s">
        <v>217</v>
      </c>
      <c r="C158" s="46">
        <v>8512.6054564999995</v>
      </c>
      <c r="D158" s="43" t="str">
        <f t="shared" si="21"/>
        <v>N/A</v>
      </c>
      <c r="E158" s="46">
        <v>7596.3373039999997</v>
      </c>
      <c r="F158" s="43" t="str">
        <f t="shared" si="22"/>
        <v>N/A</v>
      </c>
      <c r="G158" s="46">
        <v>8247.3083686000009</v>
      </c>
      <c r="H158" s="43" t="str">
        <f t="shared" si="23"/>
        <v>N/A</v>
      </c>
      <c r="I158" s="12">
        <v>-10.8</v>
      </c>
      <c r="J158" s="12">
        <v>8.57</v>
      </c>
      <c r="K158" s="44" t="s">
        <v>732</v>
      </c>
      <c r="L158" s="9" t="str">
        <f t="shared" si="24"/>
        <v>Yes</v>
      </c>
    </row>
    <row r="159" spans="1:12" ht="25.5" x14ac:dyDescent="0.2">
      <c r="A159" s="2" t="s">
        <v>1353</v>
      </c>
      <c r="B159" s="34" t="s">
        <v>217</v>
      </c>
      <c r="C159" s="46">
        <v>2442.8233958999999</v>
      </c>
      <c r="D159" s="43" t="str">
        <f t="shared" si="21"/>
        <v>N/A</v>
      </c>
      <c r="E159" s="46">
        <v>1811.5939341000001</v>
      </c>
      <c r="F159" s="43" t="str">
        <f t="shared" si="22"/>
        <v>N/A</v>
      </c>
      <c r="G159" s="46">
        <v>1786.7036154</v>
      </c>
      <c r="H159" s="43" t="str">
        <f t="shared" si="23"/>
        <v>N/A</v>
      </c>
      <c r="I159" s="12">
        <v>-25.8</v>
      </c>
      <c r="J159" s="12">
        <v>-1.37</v>
      </c>
      <c r="K159" s="44" t="s">
        <v>732</v>
      </c>
      <c r="L159" s="9" t="str">
        <f t="shared" si="24"/>
        <v>Yes</v>
      </c>
    </row>
    <row r="160" spans="1:12" ht="25.5" x14ac:dyDescent="0.2">
      <c r="A160" s="4" t="s">
        <v>1354</v>
      </c>
      <c r="B160" s="34" t="s">
        <v>217</v>
      </c>
      <c r="C160" s="46">
        <v>4.7083352136999999</v>
      </c>
      <c r="D160" s="43" t="str">
        <f t="shared" si="21"/>
        <v>N/A</v>
      </c>
      <c r="E160" s="46">
        <v>9.4650828291</v>
      </c>
      <c r="F160" s="43" t="str">
        <f t="shared" si="22"/>
        <v>N/A</v>
      </c>
      <c r="G160" s="46">
        <v>2.8938491541000002</v>
      </c>
      <c r="H160" s="43" t="str">
        <f t="shared" si="23"/>
        <v>N/A</v>
      </c>
      <c r="I160" s="12">
        <v>101</v>
      </c>
      <c r="J160" s="12">
        <v>-69.400000000000006</v>
      </c>
      <c r="K160" s="44" t="s">
        <v>732</v>
      </c>
      <c r="L160" s="9" t="str">
        <f t="shared" si="24"/>
        <v>No</v>
      </c>
    </row>
    <row r="161" spans="1:12" x14ac:dyDescent="0.2">
      <c r="A161" s="4" t="s">
        <v>1355</v>
      </c>
      <c r="B161" s="34" t="s">
        <v>217</v>
      </c>
      <c r="C161" s="46">
        <v>1132.4887813</v>
      </c>
      <c r="D161" s="43" t="str">
        <f t="shared" si="21"/>
        <v>N/A</v>
      </c>
      <c r="E161" s="46">
        <v>1087.6887485</v>
      </c>
      <c r="F161" s="43" t="str">
        <f t="shared" si="22"/>
        <v>N/A</v>
      </c>
      <c r="G161" s="46">
        <v>1227.9607232999999</v>
      </c>
      <c r="H161" s="43" t="str">
        <f t="shared" si="23"/>
        <v>N/A</v>
      </c>
      <c r="I161" s="12">
        <v>-3.96</v>
      </c>
      <c r="J161" s="12">
        <v>12.9</v>
      </c>
      <c r="K161" s="44" t="s">
        <v>732</v>
      </c>
      <c r="L161" s="9" t="str">
        <f t="shared" si="24"/>
        <v>Yes</v>
      </c>
    </row>
    <row r="162" spans="1:12" x14ac:dyDescent="0.2">
      <c r="A162" s="4" t="s">
        <v>1356</v>
      </c>
      <c r="B162" s="34" t="s">
        <v>217</v>
      </c>
      <c r="C162" s="46">
        <v>1508.7230267</v>
      </c>
      <c r="D162" s="43" t="str">
        <f t="shared" si="21"/>
        <v>N/A</v>
      </c>
      <c r="E162" s="46">
        <v>1485.2638156999999</v>
      </c>
      <c r="F162" s="43" t="str">
        <f t="shared" si="22"/>
        <v>N/A</v>
      </c>
      <c r="G162" s="46">
        <v>1678.3161927000001</v>
      </c>
      <c r="H162" s="43" t="str">
        <f t="shared" si="23"/>
        <v>N/A</v>
      </c>
      <c r="I162" s="12">
        <v>-1.55</v>
      </c>
      <c r="J162" s="12">
        <v>13</v>
      </c>
      <c r="K162" s="44" t="s">
        <v>732</v>
      </c>
      <c r="L162" s="9" t="str">
        <f t="shared" si="24"/>
        <v>Yes</v>
      </c>
    </row>
    <row r="163" spans="1:12" ht="25.5" x14ac:dyDescent="0.2">
      <c r="A163" s="4" t="s">
        <v>1357</v>
      </c>
      <c r="B163" s="34" t="s">
        <v>217</v>
      </c>
      <c r="C163" s="46">
        <v>2867.1104869999999</v>
      </c>
      <c r="D163" s="43" t="str">
        <f t="shared" si="21"/>
        <v>N/A</v>
      </c>
      <c r="E163" s="46">
        <v>2635.4365335000002</v>
      </c>
      <c r="F163" s="43" t="str">
        <f t="shared" si="22"/>
        <v>N/A</v>
      </c>
      <c r="G163" s="46">
        <v>2853.9515468</v>
      </c>
      <c r="H163" s="43" t="str">
        <f t="shared" si="23"/>
        <v>N/A</v>
      </c>
      <c r="I163" s="12">
        <v>-8.08</v>
      </c>
      <c r="J163" s="12">
        <v>8.2910000000000004</v>
      </c>
      <c r="K163" s="44" t="s">
        <v>732</v>
      </c>
      <c r="L163" s="9" t="str">
        <f t="shared" si="24"/>
        <v>Yes</v>
      </c>
    </row>
    <row r="164" spans="1:12" x14ac:dyDescent="0.2">
      <c r="A164" s="4" t="s">
        <v>1358</v>
      </c>
      <c r="B164" s="34" t="s">
        <v>217</v>
      </c>
      <c r="C164" s="46">
        <v>795.87831478999999</v>
      </c>
      <c r="D164" s="43" t="str">
        <f t="shared" si="21"/>
        <v>N/A</v>
      </c>
      <c r="E164" s="46">
        <v>631.55956379999998</v>
      </c>
      <c r="F164" s="43" t="str">
        <f t="shared" si="22"/>
        <v>N/A</v>
      </c>
      <c r="G164" s="46">
        <v>851.66951397000003</v>
      </c>
      <c r="H164" s="43" t="str">
        <f t="shared" si="23"/>
        <v>N/A</v>
      </c>
      <c r="I164" s="12">
        <v>-20.6</v>
      </c>
      <c r="J164" s="12">
        <v>34.85</v>
      </c>
      <c r="K164" s="44" t="s">
        <v>732</v>
      </c>
      <c r="L164" s="9" t="str">
        <f t="shared" si="24"/>
        <v>No</v>
      </c>
    </row>
    <row r="165" spans="1:12" x14ac:dyDescent="0.2">
      <c r="A165" s="4" t="s">
        <v>1359</v>
      </c>
      <c r="B165" s="34" t="s">
        <v>217</v>
      </c>
      <c r="C165" s="46">
        <v>55.405523715000001</v>
      </c>
      <c r="D165" s="43" t="str">
        <f t="shared" si="21"/>
        <v>N/A</v>
      </c>
      <c r="E165" s="46">
        <v>46.523955956999998</v>
      </c>
      <c r="F165" s="43" t="str">
        <f t="shared" si="22"/>
        <v>N/A</v>
      </c>
      <c r="G165" s="46">
        <v>48.209139303000001</v>
      </c>
      <c r="H165" s="43" t="str">
        <f t="shared" si="23"/>
        <v>N/A</v>
      </c>
      <c r="I165" s="12">
        <v>-16</v>
      </c>
      <c r="J165" s="12">
        <v>3.6219999999999999</v>
      </c>
      <c r="K165" s="44" t="s">
        <v>732</v>
      </c>
      <c r="L165" s="9" t="str">
        <f t="shared" si="24"/>
        <v>Yes</v>
      </c>
    </row>
    <row r="166" spans="1:12" x14ac:dyDescent="0.2">
      <c r="A166" s="4" t="s">
        <v>1360</v>
      </c>
      <c r="B166" s="34" t="s">
        <v>217</v>
      </c>
      <c r="C166" s="46">
        <v>4667.6702377000001</v>
      </c>
      <c r="D166" s="43" t="str">
        <f t="shared" si="21"/>
        <v>N/A</v>
      </c>
      <c r="E166" s="46">
        <v>4745.2083275000005</v>
      </c>
      <c r="F166" s="43" t="str">
        <f t="shared" si="22"/>
        <v>N/A</v>
      </c>
      <c r="G166" s="46">
        <v>5501.7824933000002</v>
      </c>
      <c r="H166" s="43" t="str">
        <f t="shared" si="23"/>
        <v>N/A</v>
      </c>
      <c r="I166" s="12">
        <v>1.661</v>
      </c>
      <c r="J166" s="12">
        <v>15.94</v>
      </c>
      <c r="K166" s="44" t="s">
        <v>732</v>
      </c>
      <c r="L166" s="9" t="str">
        <f t="shared" si="24"/>
        <v>Yes</v>
      </c>
    </row>
    <row r="167" spans="1:12" x14ac:dyDescent="0.2">
      <c r="A167" s="45" t="s">
        <v>1361</v>
      </c>
      <c r="B167" s="34" t="s">
        <v>217</v>
      </c>
      <c r="C167" s="46">
        <v>3728.0911686999998</v>
      </c>
      <c r="D167" s="43" t="str">
        <f t="shared" si="21"/>
        <v>N/A</v>
      </c>
      <c r="E167" s="46">
        <v>4089.9054872000002</v>
      </c>
      <c r="F167" s="43" t="str">
        <f t="shared" si="22"/>
        <v>N/A</v>
      </c>
      <c r="G167" s="46">
        <v>5211.0558369</v>
      </c>
      <c r="H167" s="43" t="str">
        <f t="shared" si="23"/>
        <v>N/A</v>
      </c>
      <c r="I167" s="12">
        <v>9.7050000000000001</v>
      </c>
      <c r="J167" s="12">
        <v>27.41</v>
      </c>
      <c r="K167" s="44" t="s">
        <v>732</v>
      </c>
      <c r="L167" s="9" t="str">
        <f t="shared" si="24"/>
        <v>Yes</v>
      </c>
    </row>
    <row r="168" spans="1:12" x14ac:dyDescent="0.2">
      <c r="A168" s="45" t="s">
        <v>1362</v>
      </c>
      <c r="B168" s="34" t="s">
        <v>217</v>
      </c>
      <c r="C168" s="46">
        <v>13657.133202000001</v>
      </c>
      <c r="D168" s="43" t="str">
        <f t="shared" si="21"/>
        <v>N/A</v>
      </c>
      <c r="E168" s="46">
        <v>12985.117043</v>
      </c>
      <c r="F168" s="43" t="str">
        <f t="shared" si="22"/>
        <v>N/A</v>
      </c>
      <c r="G168" s="46">
        <v>15088.49762</v>
      </c>
      <c r="H168" s="43" t="str">
        <f t="shared" si="23"/>
        <v>N/A</v>
      </c>
      <c r="I168" s="12">
        <v>-4.92</v>
      </c>
      <c r="J168" s="12">
        <v>16.2</v>
      </c>
      <c r="K168" s="44" t="s">
        <v>732</v>
      </c>
      <c r="L168" s="9" t="str">
        <f t="shared" si="24"/>
        <v>Yes</v>
      </c>
    </row>
    <row r="169" spans="1:12" x14ac:dyDescent="0.2">
      <c r="A169" s="45" t="s">
        <v>1363</v>
      </c>
      <c r="B169" s="34" t="s">
        <v>217</v>
      </c>
      <c r="C169" s="46">
        <v>1975.3667719</v>
      </c>
      <c r="D169" s="43" t="str">
        <f t="shared" si="21"/>
        <v>N/A</v>
      </c>
      <c r="E169" s="46">
        <v>1802.9258556</v>
      </c>
      <c r="F169" s="43" t="str">
        <f t="shared" si="22"/>
        <v>N/A</v>
      </c>
      <c r="G169" s="46">
        <v>2425.0164217000001</v>
      </c>
      <c r="H169" s="43" t="str">
        <f t="shared" si="23"/>
        <v>N/A</v>
      </c>
      <c r="I169" s="12">
        <v>-8.73</v>
      </c>
      <c r="J169" s="12">
        <v>34.5</v>
      </c>
      <c r="K169" s="44" t="s">
        <v>732</v>
      </c>
      <c r="L169" s="9" t="str">
        <f t="shared" si="24"/>
        <v>No</v>
      </c>
    </row>
    <row r="170" spans="1:12" x14ac:dyDescent="0.2">
      <c r="A170" s="45" t="s">
        <v>1364</v>
      </c>
      <c r="B170" s="34" t="s">
        <v>217</v>
      </c>
      <c r="C170" s="46">
        <v>497.78640732999997</v>
      </c>
      <c r="D170" s="43" t="str">
        <f t="shared" si="21"/>
        <v>N/A</v>
      </c>
      <c r="E170" s="46">
        <v>429.89539728</v>
      </c>
      <c r="F170" s="43" t="str">
        <f t="shared" si="22"/>
        <v>N/A</v>
      </c>
      <c r="G170" s="46">
        <v>424.90381067999999</v>
      </c>
      <c r="H170" s="43" t="str">
        <f t="shared" si="23"/>
        <v>N/A</v>
      </c>
      <c r="I170" s="12">
        <v>-13.6</v>
      </c>
      <c r="J170" s="12">
        <v>-1.1599999999999999</v>
      </c>
      <c r="K170" s="44" t="s">
        <v>732</v>
      </c>
      <c r="L170" s="9" t="str">
        <f t="shared" si="24"/>
        <v>Yes</v>
      </c>
    </row>
    <row r="171" spans="1:12" x14ac:dyDescent="0.2">
      <c r="A171" s="45" t="s">
        <v>85</v>
      </c>
      <c r="B171" s="34" t="s">
        <v>217</v>
      </c>
      <c r="C171" s="8">
        <v>16.539477546000001</v>
      </c>
      <c r="D171" s="43" t="str">
        <f t="shared" ref="D171:D202" si="25">IF($B171="N/A","N/A",IF(C171&gt;10,"No",IF(C171&lt;-10,"No","Yes")))</f>
        <v>N/A</v>
      </c>
      <c r="E171" s="8">
        <v>15.525925925999999</v>
      </c>
      <c r="F171" s="43" t="str">
        <f t="shared" ref="F171:F202" si="26">IF($B171="N/A","N/A",IF(E171&gt;10,"No",IF(E171&lt;-10,"No","Yes")))</f>
        <v>N/A</v>
      </c>
      <c r="G171" s="8">
        <v>15.969000422000001</v>
      </c>
      <c r="H171" s="43" t="str">
        <f t="shared" ref="H171:H202" si="27">IF($B171="N/A","N/A",IF(G171&gt;10,"No",IF(G171&lt;-10,"No","Yes")))</f>
        <v>N/A</v>
      </c>
      <c r="I171" s="12">
        <v>-6.13</v>
      </c>
      <c r="J171" s="12">
        <v>2.8540000000000001</v>
      </c>
      <c r="K171" s="44" t="s">
        <v>732</v>
      </c>
      <c r="L171" s="9" t="str">
        <f t="shared" ref="L171:L202" si="28">IF(J171="Div by 0", "N/A", IF(K171="N/A","N/A", IF(J171&gt;VALUE(MID(K171,1,2)), "No", IF(J171&lt;-1*VALUE(MID(K171,1,2)), "No", "Yes"))))</f>
        <v>Yes</v>
      </c>
    </row>
    <row r="172" spans="1:12" x14ac:dyDescent="0.2">
      <c r="A172" s="45" t="s">
        <v>465</v>
      </c>
      <c r="B172" s="34" t="s">
        <v>217</v>
      </c>
      <c r="C172" s="8">
        <v>16.540893330999999</v>
      </c>
      <c r="D172" s="43" t="str">
        <f t="shared" si="25"/>
        <v>N/A</v>
      </c>
      <c r="E172" s="8">
        <v>17.125561414</v>
      </c>
      <c r="F172" s="43" t="str">
        <f t="shared" si="26"/>
        <v>N/A</v>
      </c>
      <c r="G172" s="8">
        <v>18.244383846000002</v>
      </c>
      <c r="H172" s="43" t="str">
        <f t="shared" si="27"/>
        <v>N/A</v>
      </c>
      <c r="I172" s="12">
        <v>3.5350000000000001</v>
      </c>
      <c r="J172" s="12">
        <v>6.5330000000000004</v>
      </c>
      <c r="K172" s="44" t="s">
        <v>732</v>
      </c>
      <c r="L172" s="9" t="str">
        <f t="shared" si="28"/>
        <v>Yes</v>
      </c>
    </row>
    <row r="173" spans="1:12" x14ac:dyDescent="0.2">
      <c r="A173" s="45" t="s">
        <v>466</v>
      </c>
      <c r="B173" s="34" t="s">
        <v>217</v>
      </c>
      <c r="C173" s="8">
        <v>30.121597432000002</v>
      </c>
      <c r="D173" s="43" t="str">
        <f t="shared" si="25"/>
        <v>N/A</v>
      </c>
      <c r="E173" s="8">
        <v>29.249767771999998</v>
      </c>
      <c r="F173" s="43" t="str">
        <f t="shared" si="26"/>
        <v>N/A</v>
      </c>
      <c r="G173" s="8">
        <v>30.896351137</v>
      </c>
      <c r="H173" s="43" t="str">
        <f t="shared" si="27"/>
        <v>N/A</v>
      </c>
      <c r="I173" s="12">
        <v>-2.89</v>
      </c>
      <c r="J173" s="12">
        <v>5.6289999999999996</v>
      </c>
      <c r="K173" s="44" t="s">
        <v>732</v>
      </c>
      <c r="L173" s="9" t="str">
        <f t="shared" si="28"/>
        <v>Yes</v>
      </c>
    </row>
    <row r="174" spans="1:12" x14ac:dyDescent="0.2">
      <c r="A174" s="2" t="s">
        <v>467</v>
      </c>
      <c r="B174" s="34" t="s">
        <v>217</v>
      </c>
      <c r="C174" s="8">
        <v>14.039749765</v>
      </c>
      <c r="D174" s="43" t="str">
        <f t="shared" si="25"/>
        <v>N/A</v>
      </c>
      <c r="E174" s="8">
        <v>10.987780536000001</v>
      </c>
      <c r="F174" s="43" t="str">
        <f t="shared" si="26"/>
        <v>N/A</v>
      </c>
      <c r="G174" s="8">
        <v>11.488544564</v>
      </c>
      <c r="H174" s="43" t="str">
        <f t="shared" si="27"/>
        <v>N/A</v>
      </c>
      <c r="I174" s="12">
        <v>-21.7</v>
      </c>
      <c r="J174" s="12">
        <v>4.5570000000000004</v>
      </c>
      <c r="K174" s="44" t="s">
        <v>732</v>
      </c>
      <c r="L174" s="9" t="str">
        <f t="shared" si="28"/>
        <v>Yes</v>
      </c>
    </row>
    <row r="175" spans="1:12" x14ac:dyDescent="0.2">
      <c r="A175" s="2" t="s">
        <v>468</v>
      </c>
      <c r="B175" s="34" t="s">
        <v>217</v>
      </c>
      <c r="C175" s="8">
        <v>8.6465995757999998</v>
      </c>
      <c r="D175" s="43" t="str">
        <f t="shared" si="25"/>
        <v>N/A</v>
      </c>
      <c r="E175" s="8">
        <v>7.2859835333999996</v>
      </c>
      <c r="F175" s="43" t="str">
        <f t="shared" si="26"/>
        <v>N/A</v>
      </c>
      <c r="G175" s="8">
        <v>6.7095346017999997</v>
      </c>
      <c r="H175" s="43" t="str">
        <f t="shared" si="27"/>
        <v>N/A</v>
      </c>
      <c r="I175" s="12">
        <v>-15.7</v>
      </c>
      <c r="J175" s="12">
        <v>-7.91</v>
      </c>
      <c r="K175" s="44" t="s">
        <v>732</v>
      </c>
      <c r="L175" s="9" t="str">
        <f t="shared" si="28"/>
        <v>Yes</v>
      </c>
    </row>
    <row r="176" spans="1:12" x14ac:dyDescent="0.2">
      <c r="A176" s="2" t="s">
        <v>1365</v>
      </c>
      <c r="B176" s="34" t="s">
        <v>217</v>
      </c>
      <c r="C176" s="8">
        <v>5.5294654795999998</v>
      </c>
      <c r="D176" s="43" t="str">
        <f t="shared" si="25"/>
        <v>N/A</v>
      </c>
      <c r="E176" s="8">
        <v>5.2709551657000002</v>
      </c>
      <c r="F176" s="43" t="str">
        <f t="shared" si="26"/>
        <v>N/A</v>
      </c>
      <c r="G176" s="8">
        <v>5.6024181077000001</v>
      </c>
      <c r="H176" s="43" t="str">
        <f t="shared" si="27"/>
        <v>N/A</v>
      </c>
      <c r="I176" s="12">
        <v>-4.68</v>
      </c>
      <c r="J176" s="12">
        <v>6.2880000000000003</v>
      </c>
      <c r="K176" s="44" t="s">
        <v>732</v>
      </c>
      <c r="L176" s="9" t="str">
        <f t="shared" si="28"/>
        <v>Yes</v>
      </c>
    </row>
    <row r="177" spans="1:12" x14ac:dyDescent="0.2">
      <c r="A177" s="2" t="s">
        <v>1366</v>
      </c>
      <c r="B177" s="34" t="s">
        <v>217</v>
      </c>
      <c r="C177" s="8">
        <v>15.194778706999999</v>
      </c>
      <c r="D177" s="43" t="str">
        <f t="shared" si="25"/>
        <v>N/A</v>
      </c>
      <c r="E177" s="8">
        <v>14.001171646</v>
      </c>
      <c r="F177" s="43" t="str">
        <f t="shared" si="26"/>
        <v>N/A</v>
      </c>
      <c r="G177" s="8">
        <v>11.972471108000001</v>
      </c>
      <c r="H177" s="43" t="str">
        <f t="shared" si="27"/>
        <v>N/A</v>
      </c>
      <c r="I177" s="12">
        <v>-7.86</v>
      </c>
      <c r="J177" s="12">
        <v>-14.5</v>
      </c>
      <c r="K177" s="44" t="s">
        <v>732</v>
      </c>
      <c r="L177" s="9" t="str">
        <f t="shared" si="28"/>
        <v>Yes</v>
      </c>
    </row>
    <row r="178" spans="1:12" x14ac:dyDescent="0.2">
      <c r="A178" s="2" t="s">
        <v>1367</v>
      </c>
      <c r="B178" s="34" t="s">
        <v>217</v>
      </c>
      <c r="C178" s="8">
        <v>13.332510339000001</v>
      </c>
      <c r="D178" s="43" t="str">
        <f t="shared" si="25"/>
        <v>N/A</v>
      </c>
      <c r="E178" s="8">
        <v>12.070378668</v>
      </c>
      <c r="F178" s="43" t="str">
        <f t="shared" si="26"/>
        <v>N/A</v>
      </c>
      <c r="G178" s="8">
        <v>12.685087254999999</v>
      </c>
      <c r="H178" s="43" t="str">
        <f t="shared" si="27"/>
        <v>N/A</v>
      </c>
      <c r="I178" s="12">
        <v>-9.4700000000000006</v>
      </c>
      <c r="J178" s="12">
        <v>5.093</v>
      </c>
      <c r="K178" s="44" t="s">
        <v>732</v>
      </c>
      <c r="L178" s="9" t="str">
        <f t="shared" si="28"/>
        <v>Yes</v>
      </c>
    </row>
    <row r="179" spans="1:12" x14ac:dyDescent="0.2">
      <c r="A179" s="2" t="s">
        <v>1368</v>
      </c>
      <c r="B179" s="34" t="s">
        <v>217</v>
      </c>
      <c r="C179" s="8">
        <v>2.6241488125000001</v>
      </c>
      <c r="D179" s="43" t="str">
        <f t="shared" si="25"/>
        <v>N/A</v>
      </c>
      <c r="E179" s="8">
        <v>2.1469256609</v>
      </c>
      <c r="F179" s="43" t="str">
        <f t="shared" si="26"/>
        <v>N/A</v>
      </c>
      <c r="G179" s="8">
        <v>2.2513574361000002</v>
      </c>
      <c r="H179" s="43" t="str">
        <f t="shared" si="27"/>
        <v>N/A</v>
      </c>
      <c r="I179" s="12">
        <v>-18.2</v>
      </c>
      <c r="J179" s="12">
        <v>4.8639999999999999</v>
      </c>
      <c r="K179" s="44" t="s">
        <v>732</v>
      </c>
      <c r="L179" s="9" t="str">
        <f t="shared" si="28"/>
        <v>Yes</v>
      </c>
    </row>
    <row r="180" spans="1:12" x14ac:dyDescent="0.2">
      <c r="A180" s="2" t="s">
        <v>1369</v>
      </c>
      <c r="B180" s="34" t="s">
        <v>217</v>
      </c>
      <c r="C180" s="8">
        <v>5.4154068299999997E-2</v>
      </c>
      <c r="D180" s="43" t="str">
        <f t="shared" si="25"/>
        <v>N/A</v>
      </c>
      <c r="E180" s="8">
        <v>6.4477730400000002E-2</v>
      </c>
      <c r="F180" s="43" t="str">
        <f t="shared" si="26"/>
        <v>N/A</v>
      </c>
      <c r="G180" s="8">
        <v>3.6894534299999997E-2</v>
      </c>
      <c r="H180" s="43" t="str">
        <f t="shared" si="27"/>
        <v>N/A</v>
      </c>
      <c r="I180" s="12">
        <v>19.059999999999999</v>
      </c>
      <c r="J180" s="12">
        <v>-42.8</v>
      </c>
      <c r="K180" s="44" t="s">
        <v>732</v>
      </c>
      <c r="L180" s="9" t="str">
        <f t="shared" si="28"/>
        <v>No</v>
      </c>
    </row>
    <row r="181" spans="1:12" x14ac:dyDescent="0.2">
      <c r="A181" s="2" t="s">
        <v>86</v>
      </c>
      <c r="B181" s="34" t="s">
        <v>217</v>
      </c>
      <c r="C181" s="8">
        <v>0</v>
      </c>
      <c r="D181" s="43" t="str">
        <f t="shared" si="25"/>
        <v>N/A</v>
      </c>
      <c r="E181" s="8">
        <v>0</v>
      </c>
      <c r="F181" s="43" t="str">
        <f t="shared" si="26"/>
        <v>N/A</v>
      </c>
      <c r="G181" s="8">
        <v>6.2735257200000005E-2</v>
      </c>
      <c r="H181" s="43" t="str">
        <f t="shared" si="27"/>
        <v>N/A</v>
      </c>
      <c r="I181" s="12" t="s">
        <v>1743</v>
      </c>
      <c r="J181" s="12" t="s">
        <v>1743</v>
      </c>
      <c r="K181" s="44" t="s">
        <v>732</v>
      </c>
      <c r="L181" s="9" t="str">
        <f t="shared" si="28"/>
        <v>N/A</v>
      </c>
    </row>
    <row r="182" spans="1:12" x14ac:dyDescent="0.2">
      <c r="A182" s="2" t="s">
        <v>87</v>
      </c>
      <c r="B182" s="34" t="s">
        <v>217</v>
      </c>
      <c r="C182" s="8">
        <v>28.891497896000001</v>
      </c>
      <c r="D182" s="43" t="str">
        <f t="shared" si="25"/>
        <v>N/A</v>
      </c>
      <c r="E182" s="8">
        <v>27.128265107000001</v>
      </c>
      <c r="F182" s="43" t="str">
        <f t="shared" si="26"/>
        <v>N/A</v>
      </c>
      <c r="G182" s="8">
        <v>30.307184028999998</v>
      </c>
      <c r="H182" s="43" t="str">
        <f t="shared" si="27"/>
        <v>N/A</v>
      </c>
      <c r="I182" s="12">
        <v>-6.1</v>
      </c>
      <c r="J182" s="12">
        <v>11.72</v>
      </c>
      <c r="K182" s="44" t="s">
        <v>732</v>
      </c>
      <c r="L182" s="9" t="str">
        <f t="shared" si="28"/>
        <v>Yes</v>
      </c>
    </row>
    <row r="183" spans="1:12" x14ac:dyDescent="0.2">
      <c r="A183" s="2" t="s">
        <v>469</v>
      </c>
      <c r="B183" s="34" t="s">
        <v>217</v>
      </c>
      <c r="C183" s="8">
        <v>67.387313888999998</v>
      </c>
      <c r="D183" s="43" t="str">
        <f t="shared" si="25"/>
        <v>N/A</v>
      </c>
      <c r="E183" s="8">
        <v>67.389181800000003</v>
      </c>
      <c r="F183" s="43" t="str">
        <f t="shared" si="26"/>
        <v>N/A</v>
      </c>
      <c r="G183" s="8">
        <v>69.938968965000001</v>
      </c>
      <c r="H183" s="43" t="str">
        <f t="shared" si="27"/>
        <v>N/A</v>
      </c>
      <c r="I183" s="12">
        <v>2.8E-3</v>
      </c>
      <c r="J183" s="12">
        <v>3.7839999999999998</v>
      </c>
      <c r="K183" s="44" t="s">
        <v>732</v>
      </c>
      <c r="L183" s="9" t="str">
        <f t="shared" si="28"/>
        <v>Yes</v>
      </c>
    </row>
    <row r="184" spans="1:12" x14ac:dyDescent="0.2">
      <c r="A184" s="2" t="s">
        <v>470</v>
      </c>
      <c r="B184" s="34" t="s">
        <v>217</v>
      </c>
      <c r="C184" s="8">
        <v>53.311523979999997</v>
      </c>
      <c r="D184" s="43" t="str">
        <f t="shared" si="25"/>
        <v>N/A</v>
      </c>
      <c r="E184" s="8">
        <v>49.620239331000001</v>
      </c>
      <c r="F184" s="43" t="str">
        <f t="shared" si="26"/>
        <v>N/A</v>
      </c>
      <c r="G184" s="8">
        <v>50.846113168000002</v>
      </c>
      <c r="H184" s="43" t="str">
        <f t="shared" si="27"/>
        <v>N/A</v>
      </c>
      <c r="I184" s="12">
        <v>-6.92</v>
      </c>
      <c r="J184" s="12">
        <v>2.4710000000000001</v>
      </c>
      <c r="K184" s="44" t="s">
        <v>732</v>
      </c>
      <c r="L184" s="9" t="str">
        <f t="shared" si="28"/>
        <v>Yes</v>
      </c>
    </row>
    <row r="185" spans="1:12" x14ac:dyDescent="0.2">
      <c r="A185" s="2" t="s">
        <v>471</v>
      </c>
      <c r="B185" s="34" t="s">
        <v>217</v>
      </c>
      <c r="C185" s="8">
        <v>15.960803853</v>
      </c>
      <c r="D185" s="43" t="str">
        <f t="shared" si="25"/>
        <v>N/A</v>
      </c>
      <c r="E185" s="8">
        <v>12.433669246999999</v>
      </c>
      <c r="F185" s="43" t="str">
        <f t="shared" si="26"/>
        <v>N/A</v>
      </c>
      <c r="G185" s="8">
        <v>14.951662032</v>
      </c>
      <c r="H185" s="43" t="str">
        <f t="shared" si="27"/>
        <v>N/A</v>
      </c>
      <c r="I185" s="12">
        <v>-22.1</v>
      </c>
      <c r="J185" s="12">
        <v>20.25</v>
      </c>
      <c r="K185" s="44" t="s">
        <v>732</v>
      </c>
      <c r="L185" s="9" t="str">
        <f t="shared" si="28"/>
        <v>Yes</v>
      </c>
    </row>
    <row r="186" spans="1:12" x14ac:dyDescent="0.2">
      <c r="A186" s="2" t="s">
        <v>472</v>
      </c>
      <c r="B186" s="34" t="s">
        <v>217</v>
      </c>
      <c r="C186" s="8">
        <v>13.060156144</v>
      </c>
      <c r="D186" s="43" t="str">
        <f t="shared" si="25"/>
        <v>N/A</v>
      </c>
      <c r="E186" s="8">
        <v>11.457196707</v>
      </c>
      <c r="F186" s="43" t="str">
        <f t="shared" si="26"/>
        <v>N/A</v>
      </c>
      <c r="G186" s="8">
        <v>10.066937227</v>
      </c>
      <c r="H186" s="43" t="str">
        <f t="shared" si="27"/>
        <v>N/A</v>
      </c>
      <c r="I186" s="12">
        <v>-12.3</v>
      </c>
      <c r="J186" s="12">
        <v>-12.1</v>
      </c>
      <c r="K186" s="44" t="s">
        <v>732</v>
      </c>
      <c r="L186" s="9" t="str">
        <f t="shared" si="28"/>
        <v>Yes</v>
      </c>
    </row>
    <row r="187" spans="1:12" x14ac:dyDescent="0.2">
      <c r="A187" s="2" t="s">
        <v>116</v>
      </c>
      <c r="B187" s="34" t="s">
        <v>217</v>
      </c>
      <c r="C187" s="8">
        <v>44.967876594000003</v>
      </c>
      <c r="D187" s="43" t="str">
        <f t="shared" si="25"/>
        <v>N/A</v>
      </c>
      <c r="E187" s="8">
        <v>43.837816764000003</v>
      </c>
      <c r="F187" s="43" t="str">
        <f t="shared" si="26"/>
        <v>N/A</v>
      </c>
      <c r="G187" s="8">
        <v>44.956417827000003</v>
      </c>
      <c r="H187" s="43" t="str">
        <f t="shared" si="27"/>
        <v>N/A</v>
      </c>
      <c r="I187" s="12">
        <v>-2.5099999999999998</v>
      </c>
      <c r="J187" s="12">
        <v>2.552</v>
      </c>
      <c r="K187" s="44" t="s">
        <v>732</v>
      </c>
      <c r="L187" s="9" t="str">
        <f t="shared" si="28"/>
        <v>Yes</v>
      </c>
    </row>
    <row r="188" spans="1:12" x14ac:dyDescent="0.2">
      <c r="A188" s="2" t="s">
        <v>473</v>
      </c>
      <c r="B188" s="34" t="s">
        <v>217</v>
      </c>
      <c r="C188" s="8">
        <v>72.445441566</v>
      </c>
      <c r="D188" s="43" t="str">
        <f t="shared" si="25"/>
        <v>N/A</v>
      </c>
      <c r="E188" s="8">
        <v>70.650263620000004</v>
      </c>
      <c r="F188" s="43" t="str">
        <f t="shared" si="26"/>
        <v>N/A</v>
      </c>
      <c r="G188" s="8">
        <v>73.315153875999997</v>
      </c>
      <c r="H188" s="43" t="str">
        <f t="shared" si="27"/>
        <v>N/A</v>
      </c>
      <c r="I188" s="12">
        <v>-2.48</v>
      </c>
      <c r="J188" s="12">
        <v>3.7719999999999998</v>
      </c>
      <c r="K188" s="44" t="s">
        <v>732</v>
      </c>
      <c r="L188" s="9" t="str">
        <f t="shared" si="28"/>
        <v>Yes</v>
      </c>
    </row>
    <row r="189" spans="1:12" x14ac:dyDescent="0.2">
      <c r="A189" s="2" t="s">
        <v>474</v>
      </c>
      <c r="B189" s="34" t="s">
        <v>217</v>
      </c>
      <c r="C189" s="8">
        <v>73.507808159999996</v>
      </c>
      <c r="D189" s="43" t="str">
        <f t="shared" si="25"/>
        <v>N/A</v>
      </c>
      <c r="E189" s="8">
        <v>69.575433036000007</v>
      </c>
      <c r="F189" s="43" t="str">
        <f t="shared" si="26"/>
        <v>N/A</v>
      </c>
      <c r="G189" s="8">
        <v>70.974352194999994</v>
      </c>
      <c r="H189" s="43" t="str">
        <f t="shared" si="27"/>
        <v>N/A</v>
      </c>
      <c r="I189" s="12">
        <v>-5.35</v>
      </c>
      <c r="J189" s="12">
        <v>2.0110000000000001</v>
      </c>
      <c r="K189" s="44" t="s">
        <v>732</v>
      </c>
      <c r="L189" s="9" t="str">
        <f t="shared" si="28"/>
        <v>Yes</v>
      </c>
    </row>
    <row r="190" spans="1:12" x14ac:dyDescent="0.2">
      <c r="A190" s="2" t="s">
        <v>475</v>
      </c>
      <c r="B190" s="34" t="s">
        <v>217</v>
      </c>
      <c r="C190" s="8">
        <v>33.111886175999999</v>
      </c>
      <c r="D190" s="43" t="str">
        <f t="shared" si="25"/>
        <v>N/A</v>
      </c>
      <c r="E190" s="8">
        <v>31.166934424000001</v>
      </c>
      <c r="F190" s="43" t="str">
        <f t="shared" si="26"/>
        <v>N/A</v>
      </c>
      <c r="G190" s="8">
        <v>32.353330685000003</v>
      </c>
      <c r="H190" s="43" t="str">
        <f t="shared" si="27"/>
        <v>N/A</v>
      </c>
      <c r="I190" s="12">
        <v>-5.87</v>
      </c>
      <c r="J190" s="12">
        <v>3.8069999999999999</v>
      </c>
      <c r="K190" s="44" t="s">
        <v>732</v>
      </c>
      <c r="L190" s="9" t="str">
        <f t="shared" si="28"/>
        <v>Yes</v>
      </c>
    </row>
    <row r="191" spans="1:12" x14ac:dyDescent="0.2">
      <c r="A191" s="2" t="s">
        <v>476</v>
      </c>
      <c r="B191" s="34" t="s">
        <v>217</v>
      </c>
      <c r="C191" s="8">
        <v>27.686267431000001</v>
      </c>
      <c r="D191" s="43" t="str">
        <f t="shared" si="25"/>
        <v>N/A</v>
      </c>
      <c r="E191" s="8">
        <v>26.574744569</v>
      </c>
      <c r="F191" s="43" t="str">
        <f t="shared" si="26"/>
        <v>N/A</v>
      </c>
      <c r="G191" s="8">
        <v>22.7323038</v>
      </c>
      <c r="H191" s="43" t="str">
        <f t="shared" si="27"/>
        <v>N/A</v>
      </c>
      <c r="I191" s="12">
        <v>-4.01</v>
      </c>
      <c r="J191" s="12">
        <v>-14.5</v>
      </c>
      <c r="K191" s="44" t="s">
        <v>732</v>
      </c>
      <c r="L191" s="9" t="str">
        <f t="shared" si="28"/>
        <v>Yes</v>
      </c>
    </row>
    <row r="192" spans="1:12" x14ac:dyDescent="0.2">
      <c r="A192" s="2" t="s">
        <v>1370</v>
      </c>
      <c r="B192" s="34" t="s">
        <v>217</v>
      </c>
      <c r="C192" s="35">
        <v>12.607019619000001</v>
      </c>
      <c r="D192" s="43" t="str">
        <f t="shared" si="25"/>
        <v>N/A</v>
      </c>
      <c r="E192" s="35">
        <v>13.166130976</v>
      </c>
      <c r="F192" s="43" t="str">
        <f t="shared" si="26"/>
        <v>N/A</v>
      </c>
      <c r="G192" s="35">
        <v>13.737537141000001</v>
      </c>
      <c r="H192" s="43" t="str">
        <f t="shared" si="27"/>
        <v>N/A</v>
      </c>
      <c r="I192" s="12">
        <v>4.4349999999999996</v>
      </c>
      <c r="J192" s="12">
        <v>4.34</v>
      </c>
      <c r="K192" s="44" t="s">
        <v>732</v>
      </c>
      <c r="L192" s="9" t="str">
        <f t="shared" si="28"/>
        <v>Yes</v>
      </c>
    </row>
    <row r="193" spans="1:12" x14ac:dyDescent="0.2">
      <c r="A193" s="2" t="s">
        <v>1371</v>
      </c>
      <c r="B193" s="34" t="s">
        <v>217</v>
      </c>
      <c r="C193" s="35">
        <v>9.8088779284999994</v>
      </c>
      <c r="D193" s="43" t="str">
        <f t="shared" si="25"/>
        <v>N/A</v>
      </c>
      <c r="E193" s="35">
        <v>10.703534778</v>
      </c>
      <c r="F193" s="43" t="str">
        <f t="shared" si="26"/>
        <v>N/A</v>
      </c>
      <c r="G193" s="35">
        <v>10.312455516</v>
      </c>
      <c r="H193" s="43" t="str">
        <f t="shared" si="27"/>
        <v>N/A</v>
      </c>
      <c r="I193" s="12">
        <v>9.1210000000000004</v>
      </c>
      <c r="J193" s="12">
        <v>-3.65</v>
      </c>
      <c r="K193" s="44" t="s">
        <v>732</v>
      </c>
      <c r="L193" s="9" t="str">
        <f t="shared" si="28"/>
        <v>Yes</v>
      </c>
    </row>
    <row r="194" spans="1:12" x14ac:dyDescent="0.2">
      <c r="A194" s="2" t="s">
        <v>1372</v>
      </c>
      <c r="B194" s="34" t="s">
        <v>217</v>
      </c>
      <c r="C194" s="35">
        <v>19.672745901999999</v>
      </c>
      <c r="D194" s="43" t="str">
        <f t="shared" si="25"/>
        <v>N/A</v>
      </c>
      <c r="E194" s="35">
        <v>18.550345601</v>
      </c>
      <c r="F194" s="43" t="str">
        <f t="shared" si="26"/>
        <v>N/A</v>
      </c>
      <c r="G194" s="35">
        <v>19.290329482000001</v>
      </c>
      <c r="H194" s="43" t="str">
        <f t="shared" si="27"/>
        <v>N/A</v>
      </c>
      <c r="I194" s="12">
        <v>-5.71</v>
      </c>
      <c r="J194" s="12">
        <v>3.9889999999999999</v>
      </c>
      <c r="K194" s="44" t="s">
        <v>732</v>
      </c>
      <c r="L194" s="9" t="str">
        <f t="shared" si="28"/>
        <v>Yes</v>
      </c>
    </row>
    <row r="195" spans="1:12" x14ac:dyDescent="0.2">
      <c r="A195" s="2" t="s">
        <v>1373</v>
      </c>
      <c r="B195" s="34" t="s">
        <v>217</v>
      </c>
      <c r="C195" s="35">
        <v>6.1514195583999998</v>
      </c>
      <c r="D195" s="43" t="str">
        <f t="shared" si="25"/>
        <v>N/A</v>
      </c>
      <c r="E195" s="35">
        <v>6.8732831191999999</v>
      </c>
      <c r="F195" s="43" t="str">
        <f t="shared" si="26"/>
        <v>N/A</v>
      </c>
      <c r="G195" s="35">
        <v>8.3648414986000006</v>
      </c>
      <c r="H195" s="43" t="str">
        <f t="shared" si="27"/>
        <v>N/A</v>
      </c>
      <c r="I195" s="12">
        <v>11.73</v>
      </c>
      <c r="J195" s="12">
        <v>21.7</v>
      </c>
      <c r="K195" s="44" t="s">
        <v>732</v>
      </c>
      <c r="L195" s="9" t="str">
        <f t="shared" si="28"/>
        <v>Yes</v>
      </c>
    </row>
    <row r="196" spans="1:12" x14ac:dyDescent="0.2">
      <c r="A196" s="2" t="s">
        <v>1374</v>
      </c>
      <c r="B196" s="34" t="s">
        <v>217</v>
      </c>
      <c r="C196" s="35">
        <v>4.3397703548999997</v>
      </c>
      <c r="D196" s="43" t="str">
        <f t="shared" si="25"/>
        <v>N/A</v>
      </c>
      <c r="E196" s="35">
        <v>4.6848196052000004</v>
      </c>
      <c r="F196" s="43" t="str">
        <f t="shared" si="26"/>
        <v>N/A</v>
      </c>
      <c r="G196" s="35">
        <v>4.4524744698000003</v>
      </c>
      <c r="H196" s="43" t="str">
        <f t="shared" si="27"/>
        <v>N/A</v>
      </c>
      <c r="I196" s="12">
        <v>7.9509999999999996</v>
      </c>
      <c r="J196" s="12">
        <v>-4.96</v>
      </c>
      <c r="K196" s="44" t="s">
        <v>732</v>
      </c>
      <c r="L196" s="9" t="str">
        <f t="shared" si="28"/>
        <v>Yes</v>
      </c>
    </row>
    <row r="197" spans="1:12" x14ac:dyDescent="0.2">
      <c r="A197" s="2" t="s">
        <v>1375</v>
      </c>
      <c r="B197" s="34" t="s">
        <v>217</v>
      </c>
      <c r="C197" s="35">
        <v>246.49719847</v>
      </c>
      <c r="D197" s="43" t="str">
        <f t="shared" si="25"/>
        <v>N/A</v>
      </c>
      <c r="E197" s="35">
        <v>238.50946746</v>
      </c>
      <c r="F197" s="43" t="str">
        <f t="shared" si="26"/>
        <v>N/A</v>
      </c>
      <c r="G197" s="35">
        <v>244.97804266</v>
      </c>
      <c r="H197" s="43" t="str">
        <f t="shared" si="27"/>
        <v>N/A</v>
      </c>
      <c r="I197" s="12">
        <v>-3.24</v>
      </c>
      <c r="J197" s="12">
        <v>2.7120000000000002</v>
      </c>
      <c r="K197" s="44" t="s">
        <v>732</v>
      </c>
      <c r="L197" s="9" t="str">
        <f t="shared" si="28"/>
        <v>Yes</v>
      </c>
    </row>
    <row r="198" spans="1:12" x14ac:dyDescent="0.2">
      <c r="A198" s="2" t="s">
        <v>1376</v>
      </c>
      <c r="B198" s="34" t="s">
        <v>217</v>
      </c>
      <c r="C198" s="35">
        <v>248.90469798999999</v>
      </c>
      <c r="D198" s="43" t="str">
        <f t="shared" si="25"/>
        <v>N/A</v>
      </c>
      <c r="E198" s="35">
        <v>234.013947</v>
      </c>
      <c r="F198" s="43" t="str">
        <f t="shared" si="26"/>
        <v>N/A</v>
      </c>
      <c r="G198" s="35">
        <v>239.44034707</v>
      </c>
      <c r="H198" s="43" t="str">
        <f t="shared" si="27"/>
        <v>N/A</v>
      </c>
      <c r="I198" s="12">
        <v>-5.98</v>
      </c>
      <c r="J198" s="12">
        <v>2.319</v>
      </c>
      <c r="K198" s="44" t="s">
        <v>732</v>
      </c>
      <c r="L198" s="9" t="str">
        <f t="shared" si="28"/>
        <v>Yes</v>
      </c>
    </row>
    <row r="199" spans="1:12" x14ac:dyDescent="0.2">
      <c r="A199" s="2" t="s">
        <v>1377</v>
      </c>
      <c r="B199" s="34" t="s">
        <v>217</v>
      </c>
      <c r="C199" s="35">
        <v>250.38611111</v>
      </c>
      <c r="D199" s="43" t="str">
        <f t="shared" si="25"/>
        <v>N/A</v>
      </c>
      <c r="E199" s="35">
        <v>247.44228158000001</v>
      </c>
      <c r="F199" s="43" t="str">
        <f t="shared" si="26"/>
        <v>N/A</v>
      </c>
      <c r="G199" s="35">
        <v>258.29598749000002</v>
      </c>
      <c r="H199" s="43" t="str">
        <f t="shared" si="27"/>
        <v>N/A</v>
      </c>
      <c r="I199" s="12">
        <v>-1.18</v>
      </c>
      <c r="J199" s="12">
        <v>4.3860000000000001</v>
      </c>
      <c r="K199" s="44" t="s">
        <v>732</v>
      </c>
      <c r="L199" s="9" t="str">
        <f t="shared" si="28"/>
        <v>Yes</v>
      </c>
    </row>
    <row r="200" spans="1:12" x14ac:dyDescent="0.2">
      <c r="A200" s="2" t="s">
        <v>1378</v>
      </c>
      <c r="B200" s="34" t="s">
        <v>217</v>
      </c>
      <c r="C200" s="35">
        <v>230.30590717000001</v>
      </c>
      <c r="D200" s="43" t="str">
        <f t="shared" si="25"/>
        <v>N/A</v>
      </c>
      <c r="E200" s="35">
        <v>206.37414966</v>
      </c>
      <c r="F200" s="43" t="str">
        <f t="shared" si="26"/>
        <v>N/A</v>
      </c>
      <c r="G200" s="35">
        <v>189.18823528999999</v>
      </c>
      <c r="H200" s="43" t="str">
        <f t="shared" si="27"/>
        <v>N/A</v>
      </c>
      <c r="I200" s="12">
        <v>-10.4</v>
      </c>
      <c r="J200" s="12">
        <v>-8.33</v>
      </c>
      <c r="K200" s="44" t="s">
        <v>732</v>
      </c>
      <c r="L200" s="9" t="str">
        <f t="shared" si="28"/>
        <v>Yes</v>
      </c>
    </row>
    <row r="201" spans="1:12" x14ac:dyDescent="0.2">
      <c r="A201" s="2" t="s">
        <v>1379</v>
      </c>
      <c r="B201" s="34" t="s">
        <v>217</v>
      </c>
      <c r="C201" s="35">
        <v>36.583333332999999</v>
      </c>
      <c r="D201" s="43" t="str">
        <f t="shared" si="25"/>
        <v>N/A</v>
      </c>
      <c r="E201" s="35">
        <v>58.692307692</v>
      </c>
      <c r="F201" s="43" t="str">
        <f t="shared" si="26"/>
        <v>N/A</v>
      </c>
      <c r="G201" s="35">
        <v>33.142857143000001</v>
      </c>
      <c r="H201" s="43" t="str">
        <f t="shared" si="27"/>
        <v>N/A</v>
      </c>
      <c r="I201" s="12">
        <v>60.43</v>
      </c>
      <c r="J201" s="12">
        <v>-43.5</v>
      </c>
      <c r="K201" s="44" t="s">
        <v>732</v>
      </c>
      <c r="L201" s="9" t="str">
        <f t="shared" si="28"/>
        <v>No</v>
      </c>
    </row>
    <row r="202" spans="1:12" x14ac:dyDescent="0.2">
      <c r="A202" s="2" t="s">
        <v>28</v>
      </c>
      <c r="B202" s="34" t="s">
        <v>217</v>
      </c>
      <c r="C202" s="8">
        <v>1.2800443531000001</v>
      </c>
      <c r="D202" s="43" t="str">
        <f t="shared" si="25"/>
        <v>N/A</v>
      </c>
      <c r="E202" s="8">
        <v>0.84678362569999999</v>
      </c>
      <c r="F202" s="43" t="str">
        <f t="shared" si="26"/>
        <v>N/A</v>
      </c>
      <c r="G202" s="8">
        <v>0.79080556729999996</v>
      </c>
      <c r="H202" s="43" t="str">
        <f t="shared" si="27"/>
        <v>N/A</v>
      </c>
      <c r="I202" s="12">
        <v>-33.799999999999997</v>
      </c>
      <c r="J202" s="12">
        <v>-6.61</v>
      </c>
      <c r="K202" s="44" t="s">
        <v>732</v>
      </c>
      <c r="L202" s="9" t="str">
        <f t="shared" si="28"/>
        <v>Yes</v>
      </c>
    </row>
    <row r="203" spans="1:12" x14ac:dyDescent="0.2">
      <c r="A203" s="2" t="s">
        <v>123</v>
      </c>
      <c r="B203" s="34" t="s">
        <v>217</v>
      </c>
      <c r="C203" s="35">
        <v>11</v>
      </c>
      <c r="D203" s="43" t="str">
        <f t="shared" ref="D203:D213" si="29">IF($B203="N/A","N/A",IF(C203&gt;10,"No",IF(C203&lt;-10,"No","Yes")))</f>
        <v>N/A</v>
      </c>
      <c r="E203" s="35">
        <v>11</v>
      </c>
      <c r="F203" s="43" t="str">
        <f t="shared" ref="F203:F213" si="30">IF($B203="N/A","N/A",IF(E203&gt;10,"No",IF(E203&lt;-10,"No","Yes")))</f>
        <v>N/A</v>
      </c>
      <c r="G203" s="35">
        <v>12</v>
      </c>
      <c r="H203" s="43" t="str">
        <f t="shared" ref="H203:H213" si="31">IF($B203="N/A","N/A",IF(G203&gt;10,"No",IF(G203&lt;-10,"No","Yes")))</f>
        <v>N/A</v>
      </c>
      <c r="I203" s="12">
        <v>0</v>
      </c>
      <c r="J203" s="12">
        <v>50</v>
      </c>
      <c r="K203" s="14" t="s">
        <v>217</v>
      </c>
      <c r="L203" s="9" t="str">
        <f t="shared" ref="L203:L213" si="32">IF(J203="Div by 0", "N/A", IF(K203="N/A","N/A", IF(J203&gt;VALUE(MID(K203,1,2)), "No", IF(J203&lt;-1*VALUE(MID(K203,1,2)), "No", "Yes"))))</f>
        <v>N/A</v>
      </c>
    </row>
    <row r="204" spans="1:12" x14ac:dyDescent="0.2">
      <c r="A204" s="2" t="s">
        <v>124</v>
      </c>
      <c r="B204" s="34" t="s">
        <v>217</v>
      </c>
      <c r="C204" s="35">
        <v>67</v>
      </c>
      <c r="D204" s="43" t="str">
        <f t="shared" si="29"/>
        <v>N/A</v>
      </c>
      <c r="E204" s="35">
        <v>72</v>
      </c>
      <c r="F204" s="43" t="str">
        <f t="shared" si="30"/>
        <v>N/A</v>
      </c>
      <c r="G204" s="35">
        <v>66</v>
      </c>
      <c r="H204" s="43" t="str">
        <f t="shared" si="31"/>
        <v>N/A</v>
      </c>
      <c r="I204" s="12">
        <v>7.4630000000000001</v>
      </c>
      <c r="J204" s="12">
        <v>-8.33</v>
      </c>
      <c r="K204" s="14" t="s">
        <v>217</v>
      </c>
      <c r="L204" s="9" t="str">
        <f t="shared" si="32"/>
        <v>N/A</v>
      </c>
    </row>
    <row r="205" spans="1:12" ht="25.5" x14ac:dyDescent="0.2">
      <c r="A205" s="2" t="s">
        <v>1627</v>
      </c>
      <c r="B205" s="34" t="s">
        <v>217</v>
      </c>
      <c r="C205" s="35">
        <v>40</v>
      </c>
      <c r="D205" s="43" t="str">
        <f t="shared" si="29"/>
        <v>N/A</v>
      </c>
      <c r="E205" s="35">
        <v>49</v>
      </c>
      <c r="F205" s="43" t="str">
        <f t="shared" si="30"/>
        <v>N/A</v>
      </c>
      <c r="G205" s="35">
        <v>42</v>
      </c>
      <c r="H205" s="43" t="str">
        <f t="shared" si="31"/>
        <v>N/A</v>
      </c>
      <c r="I205" s="12">
        <v>22.5</v>
      </c>
      <c r="J205" s="12">
        <v>-14.3</v>
      </c>
      <c r="K205" s="14" t="s">
        <v>217</v>
      </c>
      <c r="L205" s="9" t="str">
        <f t="shared" si="32"/>
        <v>N/A</v>
      </c>
    </row>
    <row r="206" spans="1:12" ht="25.5" x14ac:dyDescent="0.2">
      <c r="A206" s="2" t="s">
        <v>1380</v>
      </c>
      <c r="B206" s="34" t="s">
        <v>217</v>
      </c>
      <c r="C206" s="35">
        <v>43</v>
      </c>
      <c r="D206" s="43" t="str">
        <f t="shared" si="29"/>
        <v>N/A</v>
      </c>
      <c r="E206" s="35">
        <v>44</v>
      </c>
      <c r="F206" s="43" t="str">
        <f t="shared" si="30"/>
        <v>N/A</v>
      </c>
      <c r="G206" s="35">
        <v>39</v>
      </c>
      <c r="H206" s="43" t="str">
        <f t="shared" si="31"/>
        <v>N/A</v>
      </c>
      <c r="I206" s="12">
        <v>2.3260000000000001</v>
      </c>
      <c r="J206" s="12">
        <v>-11.4</v>
      </c>
      <c r="K206" s="14" t="s">
        <v>217</v>
      </c>
      <c r="L206" s="9" t="str">
        <f t="shared" si="32"/>
        <v>N/A</v>
      </c>
    </row>
    <row r="207" spans="1:12" x14ac:dyDescent="0.2">
      <c r="A207" s="2" t="s">
        <v>1628</v>
      </c>
      <c r="B207" s="34" t="s">
        <v>217</v>
      </c>
      <c r="C207" s="35">
        <v>17</v>
      </c>
      <c r="D207" s="43" t="str">
        <f t="shared" si="29"/>
        <v>N/A</v>
      </c>
      <c r="E207" s="35">
        <v>20</v>
      </c>
      <c r="F207" s="43" t="str">
        <f t="shared" si="30"/>
        <v>N/A</v>
      </c>
      <c r="G207" s="35">
        <v>25</v>
      </c>
      <c r="H207" s="43" t="str">
        <f t="shared" si="31"/>
        <v>N/A</v>
      </c>
      <c r="I207" s="12">
        <v>17.649999999999999</v>
      </c>
      <c r="J207" s="12">
        <v>25</v>
      </c>
      <c r="K207" s="14" t="s">
        <v>217</v>
      </c>
      <c r="L207" s="9" t="str">
        <f t="shared" si="32"/>
        <v>N/A</v>
      </c>
    </row>
    <row r="208" spans="1:12" x14ac:dyDescent="0.2">
      <c r="A208" s="2" t="s">
        <v>1629</v>
      </c>
      <c r="B208" s="34" t="s">
        <v>217</v>
      </c>
      <c r="C208" s="35">
        <v>208</v>
      </c>
      <c r="D208" s="43" t="str">
        <f t="shared" si="29"/>
        <v>N/A</v>
      </c>
      <c r="E208" s="35">
        <v>210</v>
      </c>
      <c r="F208" s="43" t="str">
        <f t="shared" si="30"/>
        <v>N/A</v>
      </c>
      <c r="G208" s="35">
        <v>204</v>
      </c>
      <c r="H208" s="43" t="str">
        <f t="shared" si="31"/>
        <v>N/A</v>
      </c>
      <c r="I208" s="12">
        <v>0.96150000000000002</v>
      </c>
      <c r="J208" s="12">
        <v>-2.86</v>
      </c>
      <c r="K208" s="14" t="s">
        <v>217</v>
      </c>
      <c r="L208" s="9" t="str">
        <f t="shared" si="32"/>
        <v>N/A</v>
      </c>
    </row>
    <row r="209" spans="1:12" x14ac:dyDescent="0.2">
      <c r="A209" s="2" t="s">
        <v>125</v>
      </c>
      <c r="B209" s="34" t="s">
        <v>217</v>
      </c>
      <c r="C209" s="46">
        <v>3316918</v>
      </c>
      <c r="D209" s="43" t="str">
        <f t="shared" si="29"/>
        <v>N/A</v>
      </c>
      <c r="E209" s="46">
        <v>1243987</v>
      </c>
      <c r="F209" s="43" t="str">
        <f t="shared" si="30"/>
        <v>N/A</v>
      </c>
      <c r="G209" s="46">
        <v>2364199</v>
      </c>
      <c r="H209" s="43" t="str">
        <f t="shared" si="31"/>
        <v>N/A</v>
      </c>
      <c r="I209" s="12">
        <v>-62.5</v>
      </c>
      <c r="J209" s="12">
        <v>90.05</v>
      </c>
      <c r="K209" s="14" t="s">
        <v>217</v>
      </c>
      <c r="L209" s="9" t="str">
        <f t="shared" si="32"/>
        <v>N/A</v>
      </c>
    </row>
    <row r="210" spans="1:12" x14ac:dyDescent="0.2">
      <c r="A210" s="45" t="s">
        <v>1624</v>
      </c>
      <c r="B210" s="34" t="s">
        <v>217</v>
      </c>
      <c r="C210" s="46">
        <v>3203201</v>
      </c>
      <c r="D210" s="43" t="str">
        <f t="shared" si="29"/>
        <v>N/A</v>
      </c>
      <c r="E210" s="46">
        <v>1240391</v>
      </c>
      <c r="F210" s="43" t="str">
        <f t="shared" si="30"/>
        <v>N/A</v>
      </c>
      <c r="G210" s="46">
        <v>2166363</v>
      </c>
      <c r="H210" s="43" t="str">
        <f t="shared" si="31"/>
        <v>N/A</v>
      </c>
      <c r="I210" s="12">
        <v>-61.3</v>
      </c>
      <c r="J210" s="12">
        <v>74.650000000000006</v>
      </c>
      <c r="K210" s="14" t="s">
        <v>217</v>
      </c>
      <c r="L210" s="9" t="str">
        <f t="shared" si="32"/>
        <v>N/A</v>
      </c>
    </row>
    <row r="211" spans="1:12" x14ac:dyDescent="0.2">
      <c r="A211" s="45" t="s">
        <v>1381</v>
      </c>
      <c r="B211" s="34" t="s">
        <v>217</v>
      </c>
      <c r="C211" s="46">
        <v>359276</v>
      </c>
      <c r="D211" s="43" t="str">
        <f t="shared" si="29"/>
        <v>N/A</v>
      </c>
      <c r="E211" s="46">
        <v>446503</v>
      </c>
      <c r="F211" s="43" t="str">
        <f t="shared" si="30"/>
        <v>N/A</v>
      </c>
      <c r="G211" s="46">
        <v>459570</v>
      </c>
      <c r="H211" s="43" t="str">
        <f t="shared" si="31"/>
        <v>N/A</v>
      </c>
      <c r="I211" s="12">
        <v>24.28</v>
      </c>
      <c r="J211" s="12">
        <v>2.927</v>
      </c>
      <c r="K211" s="14" t="s">
        <v>217</v>
      </c>
      <c r="L211" s="9" t="str">
        <f t="shared" si="32"/>
        <v>N/A</v>
      </c>
    </row>
    <row r="212" spans="1:12" x14ac:dyDescent="0.2">
      <c r="A212" s="45" t="s">
        <v>1618</v>
      </c>
      <c r="B212" s="34" t="s">
        <v>217</v>
      </c>
      <c r="C212" s="46">
        <v>1709853</v>
      </c>
      <c r="D212" s="43" t="str">
        <f t="shared" si="29"/>
        <v>N/A</v>
      </c>
      <c r="E212" s="46">
        <v>509653</v>
      </c>
      <c r="F212" s="43" t="str">
        <f t="shared" si="30"/>
        <v>N/A</v>
      </c>
      <c r="G212" s="46">
        <v>605393</v>
      </c>
      <c r="H212" s="43" t="str">
        <f t="shared" si="31"/>
        <v>N/A</v>
      </c>
      <c r="I212" s="12">
        <v>-70.2</v>
      </c>
      <c r="J212" s="12">
        <v>18.79</v>
      </c>
      <c r="K212" s="14" t="s">
        <v>217</v>
      </c>
      <c r="L212" s="9" t="str">
        <f t="shared" si="32"/>
        <v>N/A</v>
      </c>
    </row>
    <row r="213" spans="1:12" x14ac:dyDescent="0.2">
      <c r="A213" s="45" t="s">
        <v>1619</v>
      </c>
      <c r="B213" s="34" t="s">
        <v>217</v>
      </c>
      <c r="C213" s="46">
        <v>403018</v>
      </c>
      <c r="D213" s="43" t="str">
        <f t="shared" si="29"/>
        <v>N/A</v>
      </c>
      <c r="E213" s="46">
        <v>350890</v>
      </c>
      <c r="F213" s="43" t="str">
        <f t="shared" si="30"/>
        <v>N/A</v>
      </c>
      <c r="G213" s="46">
        <v>464968</v>
      </c>
      <c r="H213" s="43" t="str">
        <f t="shared" si="31"/>
        <v>N/A</v>
      </c>
      <c r="I213" s="12">
        <v>-12.9</v>
      </c>
      <c r="J213" s="12">
        <v>32.51</v>
      </c>
      <c r="K213" s="14" t="s">
        <v>217</v>
      </c>
      <c r="L213" s="9" t="str">
        <f t="shared" si="32"/>
        <v>N/A</v>
      </c>
    </row>
    <row r="214" spans="1:12" ht="25.5" x14ac:dyDescent="0.2">
      <c r="A214" s="2" t="s">
        <v>1382</v>
      </c>
      <c r="B214" s="34" t="s">
        <v>217</v>
      </c>
      <c r="C214" s="46">
        <v>598463</v>
      </c>
      <c r="D214" s="43" t="str">
        <f t="shared" ref="D214:D228" si="33">IF($B214="N/A","N/A",IF(C214&gt;10,"No",IF(C214&lt;-10,"No","Yes")))</f>
        <v>N/A</v>
      </c>
      <c r="E214" s="46">
        <v>672787</v>
      </c>
      <c r="F214" s="43" t="str">
        <f t="shared" ref="F214:F228" si="34">IF($B214="N/A","N/A",IF(E214&gt;10,"No",IF(E214&lt;-10,"No","Yes")))</f>
        <v>N/A</v>
      </c>
      <c r="G214" s="46">
        <v>496920</v>
      </c>
      <c r="H214" s="43" t="str">
        <f t="shared" ref="H214:H228" si="35">IF($B214="N/A","N/A",IF(G214&gt;10,"No",IF(G214&lt;-10,"No","Yes")))</f>
        <v>N/A</v>
      </c>
      <c r="I214" s="12">
        <v>12.42</v>
      </c>
      <c r="J214" s="12">
        <v>-26.1</v>
      </c>
      <c r="K214" s="44" t="s">
        <v>732</v>
      </c>
      <c r="L214" s="9" t="str">
        <f t="shared" ref="L214:L228" si="36">IF(J214="Div by 0", "N/A", IF(K214="N/A","N/A", IF(J214&gt;VALUE(MID(K214,1,2)), "No", IF(J214&lt;-1*VALUE(MID(K214,1,2)), "No", "Yes"))))</f>
        <v>Yes</v>
      </c>
    </row>
    <row r="215" spans="1:12" x14ac:dyDescent="0.2">
      <c r="A215" s="58" t="s">
        <v>649</v>
      </c>
      <c r="B215" s="34" t="s">
        <v>217</v>
      </c>
      <c r="C215" s="35">
        <v>1171</v>
      </c>
      <c r="D215" s="43" t="str">
        <f t="shared" si="33"/>
        <v>N/A</v>
      </c>
      <c r="E215" s="35">
        <v>1070</v>
      </c>
      <c r="F215" s="43" t="str">
        <f t="shared" si="34"/>
        <v>N/A</v>
      </c>
      <c r="G215" s="35">
        <v>878</v>
      </c>
      <c r="H215" s="43" t="str">
        <f t="shared" si="35"/>
        <v>N/A</v>
      </c>
      <c r="I215" s="12">
        <v>-8.6300000000000008</v>
      </c>
      <c r="J215" s="12">
        <v>-17.899999999999999</v>
      </c>
      <c r="K215" s="44" t="s">
        <v>732</v>
      </c>
      <c r="L215" s="9" t="str">
        <f t="shared" si="36"/>
        <v>Yes</v>
      </c>
    </row>
    <row r="216" spans="1:12" ht="25.5" x14ac:dyDescent="0.2">
      <c r="A216" s="4" t="s">
        <v>1383</v>
      </c>
      <c r="B216" s="34" t="s">
        <v>217</v>
      </c>
      <c r="C216" s="46">
        <v>511.07002562000002</v>
      </c>
      <c r="D216" s="43" t="str">
        <f t="shared" si="33"/>
        <v>N/A</v>
      </c>
      <c r="E216" s="46">
        <v>628.77289719999999</v>
      </c>
      <c r="F216" s="43" t="str">
        <f t="shared" si="34"/>
        <v>N/A</v>
      </c>
      <c r="G216" s="46">
        <v>565.96810933999996</v>
      </c>
      <c r="H216" s="43" t="str">
        <f t="shared" si="35"/>
        <v>N/A</v>
      </c>
      <c r="I216" s="12">
        <v>23.03</v>
      </c>
      <c r="J216" s="12">
        <v>-9.99</v>
      </c>
      <c r="K216" s="44" t="s">
        <v>732</v>
      </c>
      <c r="L216" s="9" t="str">
        <f t="shared" si="36"/>
        <v>Yes</v>
      </c>
    </row>
    <row r="217" spans="1:12" ht="25.5" x14ac:dyDescent="0.2">
      <c r="A217" s="2" t="s">
        <v>1384</v>
      </c>
      <c r="B217" s="34" t="s">
        <v>217</v>
      </c>
      <c r="C217" s="46">
        <v>0</v>
      </c>
      <c r="D217" s="43" t="str">
        <f t="shared" si="33"/>
        <v>N/A</v>
      </c>
      <c r="E217" s="46">
        <v>0</v>
      </c>
      <c r="F217" s="43" t="str">
        <f t="shared" si="34"/>
        <v>N/A</v>
      </c>
      <c r="G217" s="46">
        <v>0</v>
      </c>
      <c r="H217" s="43" t="str">
        <f t="shared" si="35"/>
        <v>N/A</v>
      </c>
      <c r="I217" s="12" t="s">
        <v>1743</v>
      </c>
      <c r="J217" s="12" t="s">
        <v>1743</v>
      </c>
      <c r="K217" s="44" t="s">
        <v>732</v>
      </c>
      <c r="L217" s="9" t="str">
        <f t="shared" si="36"/>
        <v>N/A</v>
      </c>
    </row>
    <row r="218" spans="1:12" x14ac:dyDescent="0.2">
      <c r="A218" s="4" t="s">
        <v>516</v>
      </c>
      <c r="B218" s="34" t="s">
        <v>217</v>
      </c>
      <c r="C218" s="35">
        <v>0</v>
      </c>
      <c r="D218" s="43" t="str">
        <f t="shared" si="33"/>
        <v>N/A</v>
      </c>
      <c r="E218" s="35">
        <v>0</v>
      </c>
      <c r="F218" s="43" t="str">
        <f t="shared" si="34"/>
        <v>N/A</v>
      </c>
      <c r="G218" s="35">
        <v>0</v>
      </c>
      <c r="H218" s="43" t="str">
        <f t="shared" si="35"/>
        <v>N/A</v>
      </c>
      <c r="I218" s="12" t="s">
        <v>1743</v>
      </c>
      <c r="J218" s="12" t="s">
        <v>1743</v>
      </c>
      <c r="K218" s="44" t="s">
        <v>732</v>
      </c>
      <c r="L218" s="9" t="str">
        <f t="shared" si="36"/>
        <v>N/A</v>
      </c>
    </row>
    <row r="219" spans="1:12" ht="25.5" x14ac:dyDescent="0.2">
      <c r="A219" s="2" t="s">
        <v>1385</v>
      </c>
      <c r="B219" s="34" t="s">
        <v>217</v>
      </c>
      <c r="C219" s="46" t="s">
        <v>1743</v>
      </c>
      <c r="D219" s="43" t="str">
        <f t="shared" si="33"/>
        <v>N/A</v>
      </c>
      <c r="E219" s="46" t="s">
        <v>1743</v>
      </c>
      <c r="F219" s="43" t="str">
        <f t="shared" si="34"/>
        <v>N/A</v>
      </c>
      <c r="G219" s="46" t="s">
        <v>1743</v>
      </c>
      <c r="H219" s="43" t="str">
        <f t="shared" si="35"/>
        <v>N/A</v>
      </c>
      <c r="I219" s="12" t="s">
        <v>1743</v>
      </c>
      <c r="J219" s="12" t="s">
        <v>1743</v>
      </c>
      <c r="K219" s="44" t="s">
        <v>732</v>
      </c>
      <c r="L219" s="9" t="str">
        <f t="shared" si="36"/>
        <v>N/A</v>
      </c>
    </row>
    <row r="220" spans="1:12" ht="25.5" x14ac:dyDescent="0.2">
      <c r="A220" s="2" t="s">
        <v>1386</v>
      </c>
      <c r="B220" s="34" t="s">
        <v>217</v>
      </c>
      <c r="C220" s="46">
        <v>1092988</v>
      </c>
      <c r="D220" s="43" t="str">
        <f t="shared" si="33"/>
        <v>N/A</v>
      </c>
      <c r="E220" s="46">
        <v>1268234</v>
      </c>
      <c r="F220" s="43" t="str">
        <f t="shared" si="34"/>
        <v>N/A</v>
      </c>
      <c r="G220" s="46">
        <v>1178459</v>
      </c>
      <c r="H220" s="43" t="str">
        <f t="shared" si="35"/>
        <v>N/A</v>
      </c>
      <c r="I220" s="12">
        <v>16.03</v>
      </c>
      <c r="J220" s="12">
        <v>-7.08</v>
      </c>
      <c r="K220" s="44" t="s">
        <v>732</v>
      </c>
      <c r="L220" s="9" t="str">
        <f t="shared" si="36"/>
        <v>Yes</v>
      </c>
    </row>
    <row r="221" spans="1:12" x14ac:dyDescent="0.2">
      <c r="A221" s="4" t="s">
        <v>517</v>
      </c>
      <c r="B221" s="34" t="s">
        <v>217</v>
      </c>
      <c r="C221" s="35">
        <v>2047</v>
      </c>
      <c r="D221" s="43" t="str">
        <f t="shared" si="33"/>
        <v>N/A</v>
      </c>
      <c r="E221" s="35">
        <v>2195</v>
      </c>
      <c r="F221" s="43" t="str">
        <f t="shared" si="34"/>
        <v>N/A</v>
      </c>
      <c r="G221" s="35">
        <v>2019</v>
      </c>
      <c r="H221" s="43" t="str">
        <f t="shared" si="35"/>
        <v>N/A</v>
      </c>
      <c r="I221" s="12">
        <v>7.23</v>
      </c>
      <c r="J221" s="12">
        <v>-8.02</v>
      </c>
      <c r="K221" s="44" t="s">
        <v>732</v>
      </c>
      <c r="L221" s="9" t="str">
        <f t="shared" si="36"/>
        <v>Yes</v>
      </c>
    </row>
    <row r="222" spans="1:12" ht="25.5" x14ac:dyDescent="0.2">
      <c r="A222" s="2" t="s">
        <v>1387</v>
      </c>
      <c r="B222" s="34" t="s">
        <v>217</v>
      </c>
      <c r="C222" s="46">
        <v>533.94626282000002</v>
      </c>
      <c r="D222" s="43" t="str">
        <f t="shared" si="33"/>
        <v>N/A</v>
      </c>
      <c r="E222" s="46">
        <v>577.78314350999995</v>
      </c>
      <c r="F222" s="43" t="str">
        <f t="shared" si="34"/>
        <v>N/A</v>
      </c>
      <c r="G222" s="46">
        <v>583.68449727999996</v>
      </c>
      <c r="H222" s="43" t="str">
        <f t="shared" si="35"/>
        <v>N/A</v>
      </c>
      <c r="I222" s="12">
        <v>8.2100000000000009</v>
      </c>
      <c r="J222" s="12">
        <v>1.0209999999999999</v>
      </c>
      <c r="K222" s="44" t="s">
        <v>732</v>
      </c>
      <c r="L222" s="9" t="str">
        <f t="shared" si="36"/>
        <v>Yes</v>
      </c>
    </row>
    <row r="223" spans="1:12" ht="25.5" x14ac:dyDescent="0.2">
      <c r="A223" s="2" t="s">
        <v>1388</v>
      </c>
      <c r="B223" s="34" t="s">
        <v>217</v>
      </c>
      <c r="C223" s="46">
        <v>0</v>
      </c>
      <c r="D223" s="43" t="str">
        <f t="shared" si="33"/>
        <v>N/A</v>
      </c>
      <c r="E223" s="46">
        <v>0</v>
      </c>
      <c r="F223" s="43" t="str">
        <f t="shared" si="34"/>
        <v>N/A</v>
      </c>
      <c r="G223" s="46">
        <v>0</v>
      </c>
      <c r="H223" s="43" t="str">
        <f t="shared" si="35"/>
        <v>N/A</v>
      </c>
      <c r="I223" s="12" t="s">
        <v>1743</v>
      </c>
      <c r="J223" s="12" t="s">
        <v>1743</v>
      </c>
      <c r="K223" s="44" t="s">
        <v>732</v>
      </c>
      <c r="L223" s="9" t="str">
        <f t="shared" si="36"/>
        <v>N/A</v>
      </c>
    </row>
    <row r="224" spans="1:12" x14ac:dyDescent="0.2">
      <c r="A224" s="2" t="s">
        <v>518</v>
      </c>
      <c r="B224" s="34" t="s">
        <v>217</v>
      </c>
      <c r="C224" s="35">
        <v>0</v>
      </c>
      <c r="D224" s="43" t="str">
        <f t="shared" si="33"/>
        <v>N/A</v>
      </c>
      <c r="E224" s="35">
        <v>0</v>
      </c>
      <c r="F224" s="43" t="str">
        <f t="shared" si="34"/>
        <v>N/A</v>
      </c>
      <c r="G224" s="35">
        <v>0</v>
      </c>
      <c r="H224" s="43" t="str">
        <f t="shared" si="35"/>
        <v>N/A</v>
      </c>
      <c r="I224" s="12" t="s">
        <v>1743</v>
      </c>
      <c r="J224" s="12" t="s">
        <v>1743</v>
      </c>
      <c r="K224" s="44" t="s">
        <v>732</v>
      </c>
      <c r="L224" s="9" t="str">
        <f t="shared" si="36"/>
        <v>N/A</v>
      </c>
    </row>
    <row r="225" spans="1:12" ht="25.5" x14ac:dyDescent="0.2">
      <c r="A225" s="2" t="s">
        <v>1389</v>
      </c>
      <c r="B225" s="34" t="s">
        <v>217</v>
      </c>
      <c r="C225" s="46" t="s">
        <v>1743</v>
      </c>
      <c r="D225" s="43" t="str">
        <f t="shared" si="33"/>
        <v>N/A</v>
      </c>
      <c r="E225" s="46" t="s">
        <v>1743</v>
      </c>
      <c r="F225" s="43" t="str">
        <f t="shared" si="34"/>
        <v>N/A</v>
      </c>
      <c r="G225" s="46" t="s">
        <v>1743</v>
      </c>
      <c r="H225" s="43" t="str">
        <f t="shared" si="35"/>
        <v>N/A</v>
      </c>
      <c r="I225" s="12" t="s">
        <v>1743</v>
      </c>
      <c r="J225" s="12" t="s">
        <v>1743</v>
      </c>
      <c r="K225" s="44" t="s">
        <v>732</v>
      </c>
      <c r="L225" s="9" t="str">
        <f t="shared" si="36"/>
        <v>N/A</v>
      </c>
    </row>
    <row r="226" spans="1:12" ht="25.5" x14ac:dyDescent="0.2">
      <c r="A226" s="2" t="s">
        <v>1390</v>
      </c>
      <c r="B226" s="34" t="s">
        <v>217</v>
      </c>
      <c r="C226" s="46">
        <v>35731152</v>
      </c>
      <c r="D226" s="43" t="str">
        <f t="shared" si="33"/>
        <v>N/A</v>
      </c>
      <c r="E226" s="46">
        <v>38416075</v>
      </c>
      <c r="F226" s="43" t="str">
        <f t="shared" si="34"/>
        <v>N/A</v>
      </c>
      <c r="G226" s="46">
        <v>40084657</v>
      </c>
      <c r="H226" s="43" t="str">
        <f t="shared" si="35"/>
        <v>N/A</v>
      </c>
      <c r="I226" s="12">
        <v>7.5140000000000002</v>
      </c>
      <c r="J226" s="12">
        <v>4.343</v>
      </c>
      <c r="K226" s="44" t="s">
        <v>732</v>
      </c>
      <c r="L226" s="9" t="str">
        <f t="shared" si="36"/>
        <v>Yes</v>
      </c>
    </row>
    <row r="227" spans="1:12" ht="25.5" x14ac:dyDescent="0.2">
      <c r="A227" s="2" t="s">
        <v>519</v>
      </c>
      <c r="B227" s="34" t="s">
        <v>217</v>
      </c>
      <c r="C227" s="35">
        <v>1013</v>
      </c>
      <c r="D227" s="43" t="str">
        <f t="shared" si="33"/>
        <v>N/A</v>
      </c>
      <c r="E227" s="35">
        <v>1056</v>
      </c>
      <c r="F227" s="43" t="str">
        <f t="shared" si="34"/>
        <v>N/A</v>
      </c>
      <c r="G227" s="35">
        <v>1072</v>
      </c>
      <c r="H227" s="43" t="str">
        <f t="shared" si="35"/>
        <v>N/A</v>
      </c>
      <c r="I227" s="12">
        <v>4.2450000000000001</v>
      </c>
      <c r="J227" s="12">
        <v>1.5149999999999999</v>
      </c>
      <c r="K227" s="44" t="s">
        <v>732</v>
      </c>
      <c r="L227" s="9" t="str">
        <f t="shared" si="36"/>
        <v>Yes</v>
      </c>
    </row>
    <row r="228" spans="1:12" ht="25.5" x14ac:dyDescent="0.2">
      <c r="A228" s="2" t="s">
        <v>1391</v>
      </c>
      <c r="B228" s="34" t="s">
        <v>217</v>
      </c>
      <c r="C228" s="46">
        <v>35272.608095000003</v>
      </c>
      <c r="D228" s="43" t="str">
        <f t="shared" si="33"/>
        <v>N/A</v>
      </c>
      <c r="E228" s="46">
        <v>36378.858902</v>
      </c>
      <c r="F228" s="43" t="str">
        <f t="shared" si="34"/>
        <v>N/A</v>
      </c>
      <c r="G228" s="46">
        <v>37392.403918000004</v>
      </c>
      <c r="H228" s="43" t="str">
        <f t="shared" si="35"/>
        <v>N/A</v>
      </c>
      <c r="I228" s="12">
        <v>3.1360000000000001</v>
      </c>
      <c r="J228" s="12">
        <v>2.786</v>
      </c>
      <c r="K228" s="44" t="s">
        <v>732</v>
      </c>
      <c r="L228" s="9" t="str">
        <f t="shared" si="36"/>
        <v>Yes</v>
      </c>
    </row>
    <row r="229" spans="1:12" x14ac:dyDescent="0.2">
      <c r="A229" s="2" t="s">
        <v>1392</v>
      </c>
      <c r="B229" s="34" t="s">
        <v>217</v>
      </c>
      <c r="C229" s="51">
        <v>138768475</v>
      </c>
      <c r="D229" s="43" t="str">
        <f t="shared" ref="D229:D252" si="37">IF($B229="N/A","N/A",IF(C229&gt;10,"No",IF(C229&lt;-10,"No","Yes")))</f>
        <v>N/A</v>
      </c>
      <c r="E229" s="51">
        <v>148245288</v>
      </c>
      <c r="F229" s="43" t="str">
        <f t="shared" ref="F229:F252" si="38">IF($B229="N/A","N/A",IF(E229&gt;10,"No",IF(E229&lt;-10,"No","Yes")))</f>
        <v>N/A</v>
      </c>
      <c r="G229" s="51">
        <v>148980107</v>
      </c>
      <c r="H229" s="43" t="str">
        <f t="shared" ref="H229:H252" si="39">IF($B229="N/A","N/A",IF(G229&gt;10,"No",IF(G229&lt;-10,"No","Yes")))</f>
        <v>N/A</v>
      </c>
      <c r="I229" s="12">
        <v>6.8289999999999997</v>
      </c>
      <c r="J229" s="12">
        <v>0.49569999999999997</v>
      </c>
      <c r="K229" s="44" t="s">
        <v>732</v>
      </c>
      <c r="L229" s="9" t="str">
        <f t="shared" ref="L229:L252" si="40">IF(J229="Div by 0", "N/A", IF(K229="N/A","N/A", IF(J229&gt;VALUE(MID(K229,1,2)), "No", IF(J229&lt;-1*VALUE(MID(K229,1,2)), "No", "Yes"))))</f>
        <v>Yes</v>
      </c>
    </row>
    <row r="230" spans="1:12" x14ac:dyDescent="0.2">
      <c r="A230" s="4" t="s">
        <v>1393</v>
      </c>
      <c r="B230" s="34" t="s">
        <v>217</v>
      </c>
      <c r="C230" s="49">
        <v>5220</v>
      </c>
      <c r="D230" s="43" t="str">
        <f t="shared" si="37"/>
        <v>N/A</v>
      </c>
      <c r="E230" s="49">
        <v>5281</v>
      </c>
      <c r="F230" s="43" t="str">
        <f t="shared" si="38"/>
        <v>N/A</v>
      </c>
      <c r="G230" s="49">
        <v>5578</v>
      </c>
      <c r="H230" s="43" t="str">
        <f t="shared" si="39"/>
        <v>N/A</v>
      </c>
      <c r="I230" s="12">
        <v>1.169</v>
      </c>
      <c r="J230" s="12">
        <v>5.6239999999999997</v>
      </c>
      <c r="K230" s="44" t="s">
        <v>732</v>
      </c>
      <c r="L230" s="9" t="str">
        <f t="shared" si="40"/>
        <v>Yes</v>
      </c>
    </row>
    <row r="231" spans="1:12" x14ac:dyDescent="0.2">
      <c r="A231" s="4" t="s">
        <v>1394</v>
      </c>
      <c r="B231" s="34" t="s">
        <v>217</v>
      </c>
      <c r="C231" s="51">
        <v>26583.999041999999</v>
      </c>
      <c r="D231" s="43" t="str">
        <f t="shared" si="37"/>
        <v>N/A</v>
      </c>
      <c r="E231" s="51">
        <v>28071.44253</v>
      </c>
      <c r="F231" s="43" t="str">
        <f t="shared" si="38"/>
        <v>N/A</v>
      </c>
      <c r="G231" s="51">
        <v>26708.516852000001</v>
      </c>
      <c r="H231" s="43" t="str">
        <f t="shared" si="39"/>
        <v>N/A</v>
      </c>
      <c r="I231" s="12">
        <v>5.5949999999999998</v>
      </c>
      <c r="J231" s="12">
        <v>-4.8600000000000003</v>
      </c>
      <c r="K231" s="44" t="s">
        <v>732</v>
      </c>
      <c r="L231" s="9" t="str">
        <f t="shared" si="40"/>
        <v>Yes</v>
      </c>
    </row>
    <row r="232" spans="1:12" ht="25.5" x14ac:dyDescent="0.2">
      <c r="A232" s="4" t="s">
        <v>1395</v>
      </c>
      <c r="B232" s="34" t="s">
        <v>217</v>
      </c>
      <c r="C232" s="51">
        <v>13520.069892</v>
      </c>
      <c r="D232" s="43" t="str">
        <f t="shared" si="37"/>
        <v>N/A</v>
      </c>
      <c r="E232" s="51">
        <v>14172.316456</v>
      </c>
      <c r="F232" s="43" t="str">
        <f t="shared" si="38"/>
        <v>N/A</v>
      </c>
      <c r="G232" s="51">
        <v>15945.452852</v>
      </c>
      <c r="H232" s="43" t="str">
        <f t="shared" si="39"/>
        <v>N/A</v>
      </c>
      <c r="I232" s="12">
        <v>4.8239999999999998</v>
      </c>
      <c r="J232" s="12">
        <v>12.51</v>
      </c>
      <c r="K232" s="44" t="s">
        <v>732</v>
      </c>
      <c r="L232" s="9" t="str">
        <f t="shared" si="40"/>
        <v>Yes</v>
      </c>
    </row>
    <row r="233" spans="1:12" ht="25.5" x14ac:dyDescent="0.2">
      <c r="A233" s="4" t="s">
        <v>1396</v>
      </c>
      <c r="B233" s="34" t="s">
        <v>217</v>
      </c>
      <c r="C233" s="51">
        <v>34213.877587000003</v>
      </c>
      <c r="D233" s="43" t="str">
        <f t="shared" si="37"/>
        <v>N/A</v>
      </c>
      <c r="E233" s="51">
        <v>35053.197096999997</v>
      </c>
      <c r="F233" s="43" t="str">
        <f t="shared" si="38"/>
        <v>N/A</v>
      </c>
      <c r="G233" s="51">
        <v>35095.221697000001</v>
      </c>
      <c r="H233" s="43" t="str">
        <f t="shared" si="39"/>
        <v>N/A</v>
      </c>
      <c r="I233" s="12">
        <v>2.4529999999999998</v>
      </c>
      <c r="J233" s="12">
        <v>0.11990000000000001</v>
      </c>
      <c r="K233" s="44" t="s">
        <v>732</v>
      </c>
      <c r="L233" s="9" t="str">
        <f t="shared" si="40"/>
        <v>Yes</v>
      </c>
    </row>
    <row r="234" spans="1:12" x14ac:dyDescent="0.2">
      <c r="A234" s="4" t="s">
        <v>1397</v>
      </c>
      <c r="B234" s="34" t="s">
        <v>217</v>
      </c>
      <c r="C234" s="51">
        <v>11978.266567999999</v>
      </c>
      <c r="D234" s="43" t="str">
        <f t="shared" si="37"/>
        <v>N/A</v>
      </c>
      <c r="E234" s="51">
        <v>13453.589399</v>
      </c>
      <c r="F234" s="43" t="str">
        <f t="shared" si="38"/>
        <v>N/A</v>
      </c>
      <c r="G234" s="51">
        <v>12659.741313</v>
      </c>
      <c r="H234" s="43" t="str">
        <f t="shared" si="39"/>
        <v>N/A</v>
      </c>
      <c r="I234" s="12">
        <v>12.32</v>
      </c>
      <c r="J234" s="12">
        <v>-5.9</v>
      </c>
      <c r="K234" s="44" t="s">
        <v>732</v>
      </c>
      <c r="L234" s="9" t="str">
        <f t="shared" si="40"/>
        <v>Yes</v>
      </c>
    </row>
    <row r="235" spans="1:12" ht="25.5" x14ac:dyDescent="0.2">
      <c r="A235" s="4" t="s">
        <v>1398</v>
      </c>
      <c r="B235" s="34" t="s">
        <v>217</v>
      </c>
      <c r="C235" s="51">
        <v>1435.7457626999999</v>
      </c>
      <c r="D235" s="43" t="str">
        <f t="shared" si="37"/>
        <v>N/A</v>
      </c>
      <c r="E235" s="51">
        <v>2033.35</v>
      </c>
      <c r="F235" s="43" t="str">
        <f t="shared" si="38"/>
        <v>N/A</v>
      </c>
      <c r="G235" s="51">
        <v>3938.1219511999998</v>
      </c>
      <c r="H235" s="43" t="str">
        <f t="shared" si="39"/>
        <v>N/A</v>
      </c>
      <c r="I235" s="12">
        <v>41.62</v>
      </c>
      <c r="J235" s="12">
        <v>93.68</v>
      </c>
      <c r="K235" s="44" t="s">
        <v>732</v>
      </c>
      <c r="L235" s="9" t="str">
        <f t="shared" si="40"/>
        <v>No</v>
      </c>
    </row>
    <row r="236" spans="1:12" x14ac:dyDescent="0.2">
      <c r="A236" s="4" t="s">
        <v>1399</v>
      </c>
      <c r="B236" s="34" t="s">
        <v>217</v>
      </c>
      <c r="C236" s="43">
        <v>8.5118872909000007</v>
      </c>
      <c r="D236" s="43" t="str">
        <f t="shared" si="37"/>
        <v>N/A</v>
      </c>
      <c r="E236" s="43">
        <v>8.2354775827999998</v>
      </c>
      <c r="F236" s="43" t="str">
        <f t="shared" si="38"/>
        <v>N/A</v>
      </c>
      <c r="G236" s="43">
        <v>9.8024743428000001</v>
      </c>
      <c r="H236" s="43" t="str">
        <f t="shared" si="39"/>
        <v>N/A</v>
      </c>
      <c r="I236" s="12">
        <v>-3.25</v>
      </c>
      <c r="J236" s="12">
        <v>19.03</v>
      </c>
      <c r="K236" s="44" t="s">
        <v>732</v>
      </c>
      <c r="L236" s="9" t="str">
        <f t="shared" si="40"/>
        <v>Yes</v>
      </c>
    </row>
    <row r="237" spans="1:12" x14ac:dyDescent="0.2">
      <c r="A237" s="4" t="s">
        <v>1400</v>
      </c>
      <c r="B237" s="34" t="s">
        <v>217</v>
      </c>
      <c r="C237" s="43">
        <v>7.5871915153999998</v>
      </c>
      <c r="D237" s="43" t="str">
        <f t="shared" si="37"/>
        <v>N/A</v>
      </c>
      <c r="E237" s="43">
        <v>7.7133372388000003</v>
      </c>
      <c r="F237" s="43" t="str">
        <f t="shared" si="38"/>
        <v>N/A</v>
      </c>
      <c r="G237" s="43">
        <v>11.154395533000001</v>
      </c>
      <c r="H237" s="43" t="str">
        <f t="shared" si="39"/>
        <v>N/A</v>
      </c>
      <c r="I237" s="12">
        <v>1.663</v>
      </c>
      <c r="J237" s="12">
        <v>44.61</v>
      </c>
      <c r="K237" s="44" t="s">
        <v>732</v>
      </c>
      <c r="L237" s="9" t="str">
        <f t="shared" si="40"/>
        <v>No</v>
      </c>
    </row>
    <row r="238" spans="1:12" x14ac:dyDescent="0.2">
      <c r="A238" s="58" t="s">
        <v>1401</v>
      </c>
      <c r="B238" s="34" t="s">
        <v>217</v>
      </c>
      <c r="C238" s="43">
        <v>21.177705079999999</v>
      </c>
      <c r="D238" s="43" t="str">
        <f t="shared" si="37"/>
        <v>N/A</v>
      </c>
      <c r="E238" s="43">
        <v>19.572700945000001</v>
      </c>
      <c r="F238" s="43" t="str">
        <f t="shared" si="38"/>
        <v>N/A</v>
      </c>
      <c r="G238" s="43">
        <v>22.362506610000001</v>
      </c>
      <c r="H238" s="43" t="str">
        <f t="shared" si="39"/>
        <v>N/A</v>
      </c>
      <c r="I238" s="12">
        <v>-7.58</v>
      </c>
      <c r="J238" s="12">
        <v>14.25</v>
      </c>
      <c r="K238" s="44" t="s">
        <v>732</v>
      </c>
      <c r="L238" s="9" t="str">
        <f t="shared" si="40"/>
        <v>Yes</v>
      </c>
    </row>
    <row r="239" spans="1:12" x14ac:dyDescent="0.2">
      <c r="A239" s="58" t="s">
        <v>1402</v>
      </c>
      <c r="B239" s="34" t="s">
        <v>217</v>
      </c>
      <c r="C239" s="43">
        <v>7.5181309860000001</v>
      </c>
      <c r="D239" s="43" t="str">
        <f t="shared" si="37"/>
        <v>N/A</v>
      </c>
      <c r="E239" s="43">
        <v>6.1535465654000001</v>
      </c>
      <c r="F239" s="43" t="str">
        <f t="shared" si="38"/>
        <v>N/A</v>
      </c>
      <c r="G239" s="43">
        <v>8.5750231757000002</v>
      </c>
      <c r="H239" s="43" t="str">
        <f t="shared" si="39"/>
        <v>N/A</v>
      </c>
      <c r="I239" s="12">
        <v>-18.2</v>
      </c>
      <c r="J239" s="12">
        <v>39.35</v>
      </c>
      <c r="K239" s="44" t="s">
        <v>732</v>
      </c>
      <c r="L239" s="9" t="str">
        <f t="shared" si="40"/>
        <v>No</v>
      </c>
    </row>
    <row r="240" spans="1:12" x14ac:dyDescent="0.2">
      <c r="A240" s="58" t="s">
        <v>1403</v>
      </c>
      <c r="B240" s="34" t="s">
        <v>217</v>
      </c>
      <c r="C240" s="43">
        <v>0.26625750259999997</v>
      </c>
      <c r="D240" s="43" t="str">
        <f t="shared" si="37"/>
        <v>N/A</v>
      </c>
      <c r="E240" s="43">
        <v>0.1983930166</v>
      </c>
      <c r="F240" s="43" t="str">
        <f t="shared" si="38"/>
        <v>N/A</v>
      </c>
      <c r="G240" s="43">
        <v>0.21609655829999999</v>
      </c>
      <c r="H240" s="43" t="str">
        <f t="shared" si="39"/>
        <v>N/A</v>
      </c>
      <c r="I240" s="12">
        <v>-25.5</v>
      </c>
      <c r="J240" s="12">
        <v>8.923</v>
      </c>
      <c r="K240" s="44" t="s">
        <v>732</v>
      </c>
      <c r="L240" s="9" t="str">
        <f t="shared" si="40"/>
        <v>Yes</v>
      </c>
    </row>
    <row r="241" spans="1:12" ht="25.5" x14ac:dyDescent="0.2">
      <c r="A241" s="58" t="s">
        <v>1404</v>
      </c>
      <c r="B241" s="34" t="s">
        <v>217</v>
      </c>
      <c r="C241" s="51">
        <v>35731152</v>
      </c>
      <c r="D241" s="43" t="str">
        <f t="shared" si="37"/>
        <v>N/A</v>
      </c>
      <c r="E241" s="51">
        <v>38416075</v>
      </c>
      <c r="F241" s="43" t="str">
        <f t="shared" si="38"/>
        <v>N/A</v>
      </c>
      <c r="G241" s="51">
        <v>40084657</v>
      </c>
      <c r="H241" s="43" t="str">
        <f t="shared" si="39"/>
        <v>N/A</v>
      </c>
      <c r="I241" s="12">
        <v>7.5140000000000002</v>
      </c>
      <c r="J241" s="12">
        <v>4.343</v>
      </c>
      <c r="K241" s="44" t="s">
        <v>732</v>
      </c>
      <c r="L241" s="9" t="str">
        <f t="shared" si="40"/>
        <v>Yes</v>
      </c>
    </row>
    <row r="242" spans="1:12" x14ac:dyDescent="0.2">
      <c r="A242" s="58" t="s">
        <v>1405</v>
      </c>
      <c r="B242" s="34" t="s">
        <v>217</v>
      </c>
      <c r="C242" s="49">
        <v>1013</v>
      </c>
      <c r="D242" s="43" t="str">
        <f t="shared" si="37"/>
        <v>N/A</v>
      </c>
      <c r="E242" s="49">
        <v>1056</v>
      </c>
      <c r="F242" s="43" t="str">
        <f t="shared" si="38"/>
        <v>N/A</v>
      </c>
      <c r="G242" s="49">
        <v>1072</v>
      </c>
      <c r="H242" s="43" t="str">
        <f t="shared" si="39"/>
        <v>N/A</v>
      </c>
      <c r="I242" s="12">
        <v>4.2450000000000001</v>
      </c>
      <c r="J242" s="12">
        <v>1.5149999999999999</v>
      </c>
      <c r="K242" s="44" t="s">
        <v>732</v>
      </c>
      <c r="L242" s="9" t="str">
        <f t="shared" si="40"/>
        <v>Yes</v>
      </c>
    </row>
    <row r="243" spans="1:12" ht="25.5" x14ac:dyDescent="0.2">
      <c r="A243" s="58" t="s">
        <v>1406</v>
      </c>
      <c r="B243" s="34" t="s">
        <v>217</v>
      </c>
      <c r="C243" s="51">
        <v>35272.608095000003</v>
      </c>
      <c r="D243" s="43" t="str">
        <f t="shared" si="37"/>
        <v>N/A</v>
      </c>
      <c r="E243" s="51">
        <v>36378.858902</v>
      </c>
      <c r="F243" s="43" t="str">
        <f t="shared" si="38"/>
        <v>N/A</v>
      </c>
      <c r="G243" s="51">
        <v>37392.403918000004</v>
      </c>
      <c r="H243" s="43" t="str">
        <f t="shared" si="39"/>
        <v>N/A</v>
      </c>
      <c r="I243" s="12">
        <v>3.1360000000000001</v>
      </c>
      <c r="J243" s="12">
        <v>2.786</v>
      </c>
      <c r="K243" s="44" t="s">
        <v>732</v>
      </c>
      <c r="L243" s="9" t="str">
        <f t="shared" si="40"/>
        <v>Yes</v>
      </c>
    </row>
    <row r="244" spans="1:12" ht="25.5" x14ac:dyDescent="0.2">
      <c r="A244" s="58" t="s">
        <v>1407</v>
      </c>
      <c r="B244" s="34" t="s">
        <v>217</v>
      </c>
      <c r="C244" s="51">
        <v>34585.285713999998</v>
      </c>
      <c r="D244" s="43" t="str">
        <f t="shared" si="37"/>
        <v>N/A</v>
      </c>
      <c r="E244" s="51">
        <v>37543.652778000003</v>
      </c>
      <c r="F244" s="43" t="str">
        <f t="shared" si="38"/>
        <v>N/A</v>
      </c>
      <c r="G244" s="51">
        <v>39121.014633999999</v>
      </c>
      <c r="H244" s="43" t="str">
        <f t="shared" si="39"/>
        <v>N/A</v>
      </c>
      <c r="I244" s="12">
        <v>8.5540000000000003</v>
      </c>
      <c r="J244" s="12">
        <v>4.2009999999999996</v>
      </c>
      <c r="K244" s="44" t="s">
        <v>732</v>
      </c>
      <c r="L244" s="9" t="str">
        <f t="shared" si="40"/>
        <v>Yes</v>
      </c>
    </row>
    <row r="245" spans="1:12" ht="25.5" x14ac:dyDescent="0.2">
      <c r="A245" s="58" t="s">
        <v>1408</v>
      </c>
      <c r="B245" s="34" t="s">
        <v>217</v>
      </c>
      <c r="C245" s="51">
        <v>35642.139784999999</v>
      </c>
      <c r="D245" s="43" t="str">
        <f t="shared" si="37"/>
        <v>N/A</v>
      </c>
      <c r="E245" s="51">
        <v>36524.015480000002</v>
      </c>
      <c r="F245" s="43" t="str">
        <f t="shared" si="38"/>
        <v>N/A</v>
      </c>
      <c r="G245" s="51">
        <v>37031.245862999996</v>
      </c>
      <c r="H245" s="43" t="str">
        <f t="shared" si="39"/>
        <v>N/A</v>
      </c>
      <c r="I245" s="12">
        <v>2.4740000000000002</v>
      </c>
      <c r="J245" s="12">
        <v>1.389</v>
      </c>
      <c r="K245" s="44" t="s">
        <v>732</v>
      </c>
      <c r="L245" s="9" t="str">
        <f t="shared" si="40"/>
        <v>Yes</v>
      </c>
    </row>
    <row r="246" spans="1:12" ht="25.5" x14ac:dyDescent="0.2">
      <c r="A246" s="58" t="s">
        <v>1409</v>
      </c>
      <c r="B246" s="34" t="s">
        <v>217</v>
      </c>
      <c r="C246" s="51">
        <v>12103.916667</v>
      </c>
      <c r="D246" s="43" t="str">
        <f t="shared" si="37"/>
        <v>N/A</v>
      </c>
      <c r="E246" s="51">
        <v>21410.733333</v>
      </c>
      <c r="F246" s="43" t="str">
        <f t="shared" si="38"/>
        <v>N/A</v>
      </c>
      <c r="G246" s="51">
        <v>31356.1</v>
      </c>
      <c r="H246" s="43" t="str">
        <f t="shared" si="39"/>
        <v>N/A</v>
      </c>
      <c r="I246" s="12">
        <v>76.89</v>
      </c>
      <c r="J246" s="12">
        <v>46.45</v>
      </c>
      <c r="K246" s="44" t="s">
        <v>732</v>
      </c>
      <c r="L246" s="9" t="str">
        <f t="shared" si="40"/>
        <v>No</v>
      </c>
    </row>
    <row r="247" spans="1:12" ht="25.5" x14ac:dyDescent="0.2">
      <c r="A247" s="58" t="s">
        <v>1410</v>
      </c>
      <c r="B247" s="34" t="s">
        <v>217</v>
      </c>
      <c r="C247" s="51">
        <v>17745</v>
      </c>
      <c r="D247" s="43" t="str">
        <f t="shared" si="37"/>
        <v>N/A</v>
      </c>
      <c r="E247" s="51" t="s">
        <v>1743</v>
      </c>
      <c r="F247" s="43" t="str">
        <f t="shared" si="38"/>
        <v>N/A</v>
      </c>
      <c r="G247" s="51">
        <v>109293</v>
      </c>
      <c r="H247" s="43" t="str">
        <f t="shared" si="39"/>
        <v>N/A</v>
      </c>
      <c r="I247" s="12" t="s">
        <v>1743</v>
      </c>
      <c r="J247" s="12" t="s">
        <v>1743</v>
      </c>
      <c r="K247" s="44" t="s">
        <v>732</v>
      </c>
      <c r="L247" s="9" t="str">
        <f t="shared" si="40"/>
        <v>N/A</v>
      </c>
    </row>
    <row r="248" spans="1:12" ht="25.5" x14ac:dyDescent="0.2">
      <c r="A248" s="58" t="s">
        <v>1411</v>
      </c>
      <c r="B248" s="34" t="s">
        <v>217</v>
      </c>
      <c r="C248" s="43">
        <v>1.6518279359000001</v>
      </c>
      <c r="D248" s="43" t="str">
        <f t="shared" si="37"/>
        <v>N/A</v>
      </c>
      <c r="E248" s="43">
        <v>1.6467836256999999</v>
      </c>
      <c r="F248" s="43" t="str">
        <f t="shared" si="38"/>
        <v>N/A</v>
      </c>
      <c r="G248" s="43">
        <v>1.8838745958000001</v>
      </c>
      <c r="H248" s="43" t="str">
        <f t="shared" si="39"/>
        <v>N/A</v>
      </c>
      <c r="I248" s="12">
        <v>-0.30499999999999999</v>
      </c>
      <c r="J248" s="12">
        <v>14.4</v>
      </c>
      <c r="K248" s="44" t="s">
        <v>732</v>
      </c>
      <c r="L248" s="9" t="str">
        <f t="shared" si="40"/>
        <v>Yes</v>
      </c>
    </row>
    <row r="249" spans="1:12" ht="25.5" x14ac:dyDescent="0.2">
      <c r="A249" s="58" t="s">
        <v>1412</v>
      </c>
      <c r="B249" s="34" t="s">
        <v>217</v>
      </c>
      <c r="C249" s="43">
        <v>1.4276973282000001</v>
      </c>
      <c r="D249" s="43" t="str">
        <f t="shared" si="37"/>
        <v>N/A</v>
      </c>
      <c r="E249" s="43">
        <v>1.4059753954</v>
      </c>
      <c r="F249" s="43" t="str">
        <f t="shared" si="38"/>
        <v>N/A</v>
      </c>
      <c r="G249" s="43">
        <v>2.6619919490999999</v>
      </c>
      <c r="H249" s="43" t="str">
        <f t="shared" si="39"/>
        <v>N/A</v>
      </c>
      <c r="I249" s="12">
        <v>-1.52</v>
      </c>
      <c r="J249" s="12">
        <v>89.33</v>
      </c>
      <c r="K249" s="44" t="s">
        <v>732</v>
      </c>
      <c r="L249" s="9" t="str">
        <f t="shared" si="40"/>
        <v>No</v>
      </c>
    </row>
    <row r="250" spans="1:12" ht="25.5" x14ac:dyDescent="0.2">
      <c r="A250" s="58" t="s">
        <v>1413</v>
      </c>
      <c r="B250" s="34" t="s">
        <v>217</v>
      </c>
      <c r="C250" s="43">
        <v>5.7403863958999999</v>
      </c>
      <c r="D250" s="43" t="str">
        <f t="shared" si="37"/>
        <v>N/A</v>
      </c>
      <c r="E250" s="43">
        <v>5.2947926343000002</v>
      </c>
      <c r="F250" s="43" t="str">
        <f t="shared" si="38"/>
        <v>N/A</v>
      </c>
      <c r="G250" s="43">
        <v>5.5922792172999998</v>
      </c>
      <c r="H250" s="43" t="str">
        <f t="shared" si="39"/>
        <v>N/A</v>
      </c>
      <c r="I250" s="12">
        <v>-7.76</v>
      </c>
      <c r="J250" s="12">
        <v>5.6180000000000003</v>
      </c>
      <c r="K250" s="44" t="s">
        <v>732</v>
      </c>
      <c r="L250" s="9" t="str">
        <f t="shared" si="40"/>
        <v>Yes</v>
      </c>
    </row>
    <row r="251" spans="1:12" ht="25.5" x14ac:dyDescent="0.2">
      <c r="A251" s="58" t="s">
        <v>1414</v>
      </c>
      <c r="B251" s="34" t="s">
        <v>217</v>
      </c>
      <c r="C251" s="43">
        <v>6.6434147200000002E-2</v>
      </c>
      <c r="D251" s="43" t="str">
        <f t="shared" si="37"/>
        <v>N/A</v>
      </c>
      <c r="E251" s="43">
        <v>7.3024682300000004E-2</v>
      </c>
      <c r="F251" s="43" t="str">
        <f t="shared" si="38"/>
        <v>N/A</v>
      </c>
      <c r="G251" s="43">
        <v>0.1324327904</v>
      </c>
      <c r="H251" s="43" t="str">
        <f t="shared" si="39"/>
        <v>N/A</v>
      </c>
      <c r="I251" s="12">
        <v>9.92</v>
      </c>
      <c r="J251" s="12">
        <v>81.349999999999994</v>
      </c>
      <c r="K251" s="44" t="s">
        <v>732</v>
      </c>
      <c r="L251" s="9" t="str">
        <f t="shared" si="40"/>
        <v>No</v>
      </c>
    </row>
    <row r="252" spans="1:12" ht="25.5" x14ac:dyDescent="0.2">
      <c r="A252" s="58" t="s">
        <v>1415</v>
      </c>
      <c r="B252" s="34" t="s">
        <v>217</v>
      </c>
      <c r="C252" s="43">
        <v>4.5128390000000003E-3</v>
      </c>
      <c r="D252" s="43" t="str">
        <f t="shared" si="37"/>
        <v>N/A</v>
      </c>
      <c r="E252" s="43">
        <v>0</v>
      </c>
      <c r="F252" s="43" t="str">
        <f t="shared" si="38"/>
        <v>N/A</v>
      </c>
      <c r="G252" s="43">
        <v>5.2706478000000001E-3</v>
      </c>
      <c r="H252" s="43" t="str">
        <f t="shared" si="39"/>
        <v>N/A</v>
      </c>
      <c r="I252" s="12">
        <v>-100</v>
      </c>
      <c r="J252" s="12" t="s">
        <v>1743</v>
      </c>
      <c r="K252" s="44" t="s">
        <v>732</v>
      </c>
      <c r="L252" s="9" t="str">
        <f t="shared" si="40"/>
        <v>N/A</v>
      </c>
    </row>
    <row r="253" spans="1:12" x14ac:dyDescent="0.2">
      <c r="A253" s="173" t="s">
        <v>1649</v>
      </c>
      <c r="B253" s="174"/>
      <c r="C253" s="174"/>
      <c r="D253" s="174"/>
      <c r="E253" s="174"/>
      <c r="F253" s="174"/>
      <c r="G253" s="174"/>
      <c r="H253" s="174"/>
      <c r="I253" s="174"/>
      <c r="J253" s="174"/>
      <c r="K253" s="174"/>
      <c r="L253" s="175"/>
    </row>
    <row r="254" spans="1:12" x14ac:dyDescent="0.2">
      <c r="A254" s="167" t="s">
        <v>1647</v>
      </c>
      <c r="B254" s="168"/>
      <c r="C254" s="168"/>
      <c r="D254" s="168"/>
      <c r="E254" s="168"/>
      <c r="F254" s="168"/>
      <c r="G254" s="168"/>
      <c r="H254" s="168"/>
      <c r="I254" s="168"/>
      <c r="J254" s="168"/>
      <c r="K254" s="168"/>
      <c r="L254" s="169"/>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1611</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5" t="s">
        <v>5</v>
      </c>
      <c r="B6" s="34" t="s">
        <v>217</v>
      </c>
      <c r="C6" s="35">
        <v>72430</v>
      </c>
      <c r="D6" s="43" t="str">
        <f t="shared" ref="D6:D37" si="0">IF($B6="N/A","N/A",IF(C6&gt;10,"No",IF(C6&lt;-10,"No","Yes")))</f>
        <v>N/A</v>
      </c>
      <c r="E6" s="35">
        <v>75324</v>
      </c>
      <c r="F6" s="43" t="str">
        <f t="shared" ref="F6:F37" si="1">IF($B6="N/A","N/A",IF(E6&gt;10,"No",IF(E6&lt;-10,"No","Yes")))</f>
        <v>N/A</v>
      </c>
      <c r="G6" s="35">
        <v>78736</v>
      </c>
      <c r="H6" s="43" t="str">
        <f t="shared" ref="H6:H37" si="2">IF($B6="N/A","N/A",IF(G6&gt;10,"No",IF(G6&lt;-10,"No","Yes")))</f>
        <v>N/A</v>
      </c>
      <c r="I6" s="12">
        <v>3.996</v>
      </c>
      <c r="J6" s="12">
        <v>4.53</v>
      </c>
      <c r="K6" s="44" t="s">
        <v>732</v>
      </c>
      <c r="L6" s="9" t="str">
        <f t="shared" ref="L6:L39" si="3">IF(J6="Div by 0", "N/A", IF(K6="N/A","N/A", IF(J6&gt;VALUE(MID(K6,1,2)), "No", IF(J6&lt;-1*VALUE(MID(K6,1,2)), "No", "Yes"))))</f>
        <v>Yes</v>
      </c>
    </row>
    <row r="7" spans="1:12" x14ac:dyDescent="0.2">
      <c r="A7" s="45" t="s">
        <v>6</v>
      </c>
      <c r="B7" s="34" t="s">
        <v>217</v>
      </c>
      <c r="C7" s="35">
        <v>66758</v>
      </c>
      <c r="D7" s="43" t="str">
        <f t="shared" si="0"/>
        <v>N/A</v>
      </c>
      <c r="E7" s="35">
        <v>69251</v>
      </c>
      <c r="F7" s="43" t="str">
        <f t="shared" si="1"/>
        <v>N/A</v>
      </c>
      <c r="G7" s="35">
        <v>71771</v>
      </c>
      <c r="H7" s="43" t="str">
        <f t="shared" si="2"/>
        <v>N/A</v>
      </c>
      <c r="I7" s="12">
        <v>3.734</v>
      </c>
      <c r="J7" s="12">
        <v>3.6389999999999998</v>
      </c>
      <c r="K7" s="44" t="s">
        <v>732</v>
      </c>
      <c r="L7" s="9" t="str">
        <f t="shared" si="3"/>
        <v>Yes</v>
      </c>
    </row>
    <row r="8" spans="1:12" x14ac:dyDescent="0.2">
      <c r="A8" s="45" t="s">
        <v>364</v>
      </c>
      <c r="B8" s="34" t="s">
        <v>217</v>
      </c>
      <c r="C8" s="35" t="s">
        <v>217</v>
      </c>
      <c r="D8" s="43" t="str">
        <f t="shared" si="0"/>
        <v>N/A</v>
      </c>
      <c r="E8" s="35" t="s">
        <v>217</v>
      </c>
      <c r="F8" s="43" t="str">
        <f t="shared" si="1"/>
        <v>N/A</v>
      </c>
      <c r="G8" s="8">
        <v>91.153982929999998</v>
      </c>
      <c r="H8" s="43" t="str">
        <f t="shared" si="2"/>
        <v>N/A</v>
      </c>
      <c r="I8" s="12" t="s">
        <v>217</v>
      </c>
      <c r="J8" s="12" t="s">
        <v>217</v>
      </c>
      <c r="K8" s="44" t="s">
        <v>732</v>
      </c>
      <c r="L8" s="9" t="str">
        <f t="shared" si="3"/>
        <v>No</v>
      </c>
    </row>
    <row r="9" spans="1:12" x14ac:dyDescent="0.2">
      <c r="A9" s="4" t="s">
        <v>88</v>
      </c>
      <c r="B9" s="47" t="s">
        <v>217</v>
      </c>
      <c r="C9" s="1">
        <v>64099.51</v>
      </c>
      <c r="D9" s="11" t="str">
        <f t="shared" si="0"/>
        <v>N/A</v>
      </c>
      <c r="E9" s="1">
        <v>67044.490000000005</v>
      </c>
      <c r="F9" s="11" t="str">
        <f t="shared" si="1"/>
        <v>N/A</v>
      </c>
      <c r="G9" s="1">
        <v>70199.100000000006</v>
      </c>
      <c r="H9" s="11" t="str">
        <f t="shared" si="2"/>
        <v>N/A</v>
      </c>
      <c r="I9" s="12">
        <v>4.5940000000000003</v>
      </c>
      <c r="J9" s="12">
        <v>4.7050000000000001</v>
      </c>
      <c r="K9" s="47" t="s">
        <v>732</v>
      </c>
      <c r="L9" s="9" t="str">
        <f t="shared" si="3"/>
        <v>Yes</v>
      </c>
    </row>
    <row r="10" spans="1:12" x14ac:dyDescent="0.2">
      <c r="A10" s="4" t="s">
        <v>1416</v>
      </c>
      <c r="B10" s="34" t="s">
        <v>217</v>
      </c>
      <c r="C10" s="8">
        <v>1.1707855861000001</v>
      </c>
      <c r="D10" s="43" t="str">
        <f t="shared" si="0"/>
        <v>N/A</v>
      </c>
      <c r="E10" s="8">
        <v>1.3103393341</v>
      </c>
      <c r="F10" s="43" t="str">
        <f t="shared" si="1"/>
        <v>N/A</v>
      </c>
      <c r="G10" s="8">
        <v>1.4237451737</v>
      </c>
      <c r="H10" s="43" t="str">
        <f t="shared" si="2"/>
        <v>N/A</v>
      </c>
      <c r="I10" s="12">
        <v>11.92</v>
      </c>
      <c r="J10" s="12">
        <v>8.6549999999999994</v>
      </c>
      <c r="K10" s="44" t="s">
        <v>732</v>
      </c>
      <c r="L10" s="9" t="str">
        <f t="shared" si="3"/>
        <v>Yes</v>
      </c>
    </row>
    <row r="11" spans="1:12" x14ac:dyDescent="0.2">
      <c r="A11" s="4" t="s">
        <v>1417</v>
      </c>
      <c r="B11" s="34" t="s">
        <v>217</v>
      </c>
      <c r="C11" s="8">
        <v>1.3157531410000001</v>
      </c>
      <c r="D11" s="43" t="str">
        <f t="shared" si="0"/>
        <v>N/A</v>
      </c>
      <c r="E11" s="8">
        <v>1.3010461472999999</v>
      </c>
      <c r="F11" s="43" t="str">
        <f t="shared" si="1"/>
        <v>N/A</v>
      </c>
      <c r="G11" s="8">
        <v>1.4466063808</v>
      </c>
      <c r="H11" s="43" t="str">
        <f t="shared" si="2"/>
        <v>N/A</v>
      </c>
      <c r="I11" s="12">
        <v>-1.1200000000000001</v>
      </c>
      <c r="J11" s="12">
        <v>11.19</v>
      </c>
      <c r="K11" s="44" t="s">
        <v>732</v>
      </c>
      <c r="L11" s="9" t="str">
        <f t="shared" si="3"/>
        <v>Yes</v>
      </c>
    </row>
    <row r="12" spans="1:12" x14ac:dyDescent="0.2">
      <c r="A12" s="4" t="s">
        <v>1418</v>
      </c>
      <c r="B12" s="34" t="s">
        <v>217</v>
      </c>
      <c r="C12" s="8">
        <v>68.394311748999996</v>
      </c>
      <c r="D12" s="43" t="str">
        <f t="shared" si="0"/>
        <v>N/A</v>
      </c>
      <c r="E12" s="8">
        <v>69.167861505000005</v>
      </c>
      <c r="F12" s="43" t="str">
        <f t="shared" si="1"/>
        <v>N/A</v>
      </c>
      <c r="G12" s="8">
        <v>70.034037796999996</v>
      </c>
      <c r="H12" s="43" t="str">
        <f t="shared" si="2"/>
        <v>N/A</v>
      </c>
      <c r="I12" s="12">
        <v>1.131</v>
      </c>
      <c r="J12" s="12">
        <v>1.252</v>
      </c>
      <c r="K12" s="44" t="s">
        <v>732</v>
      </c>
      <c r="L12" s="9" t="str">
        <f t="shared" si="3"/>
        <v>Yes</v>
      </c>
    </row>
    <row r="13" spans="1:12" x14ac:dyDescent="0.2">
      <c r="A13" s="4" t="s">
        <v>1419</v>
      </c>
      <c r="B13" s="34" t="s">
        <v>217</v>
      </c>
      <c r="C13" s="8">
        <v>0.64476045839999996</v>
      </c>
      <c r="D13" s="43" t="str">
        <f t="shared" si="0"/>
        <v>N/A</v>
      </c>
      <c r="E13" s="8">
        <v>0.70893739050000004</v>
      </c>
      <c r="F13" s="43" t="str">
        <f t="shared" si="1"/>
        <v>N/A</v>
      </c>
      <c r="G13" s="8">
        <v>0.7175878886</v>
      </c>
      <c r="H13" s="43" t="str">
        <f t="shared" si="2"/>
        <v>N/A</v>
      </c>
      <c r="I13" s="12">
        <v>9.9540000000000006</v>
      </c>
      <c r="J13" s="12">
        <v>1.22</v>
      </c>
      <c r="K13" s="44" t="s">
        <v>732</v>
      </c>
      <c r="L13" s="9" t="str">
        <f t="shared" si="3"/>
        <v>Yes</v>
      </c>
    </row>
    <row r="14" spans="1:12" x14ac:dyDescent="0.2">
      <c r="A14" s="4" t="s">
        <v>1420</v>
      </c>
      <c r="B14" s="34" t="s">
        <v>217</v>
      </c>
      <c r="C14" s="8">
        <v>0</v>
      </c>
      <c r="D14" s="43" t="str">
        <f t="shared" si="0"/>
        <v>N/A</v>
      </c>
      <c r="E14" s="8">
        <v>0</v>
      </c>
      <c r="F14" s="43" t="str">
        <f t="shared" si="1"/>
        <v>N/A</v>
      </c>
      <c r="G14" s="8">
        <v>0</v>
      </c>
      <c r="H14" s="43" t="str">
        <f t="shared" si="2"/>
        <v>N/A</v>
      </c>
      <c r="I14" s="12" t="s">
        <v>1743</v>
      </c>
      <c r="J14" s="12" t="s">
        <v>1743</v>
      </c>
      <c r="K14" s="44" t="s">
        <v>732</v>
      </c>
      <c r="L14" s="9" t="str">
        <f t="shared" si="3"/>
        <v>N/A</v>
      </c>
    </row>
    <row r="15" spans="1:12" x14ac:dyDescent="0.2">
      <c r="A15" s="4" t="s">
        <v>1421</v>
      </c>
      <c r="B15" s="34" t="s">
        <v>217</v>
      </c>
      <c r="C15" s="8">
        <v>0</v>
      </c>
      <c r="D15" s="43" t="str">
        <f t="shared" si="0"/>
        <v>N/A</v>
      </c>
      <c r="E15" s="8">
        <v>0</v>
      </c>
      <c r="F15" s="43" t="str">
        <f t="shared" si="1"/>
        <v>N/A</v>
      </c>
      <c r="G15" s="8">
        <v>0</v>
      </c>
      <c r="H15" s="43" t="str">
        <f t="shared" si="2"/>
        <v>N/A</v>
      </c>
      <c r="I15" s="12" t="s">
        <v>1743</v>
      </c>
      <c r="J15" s="12" t="s">
        <v>1743</v>
      </c>
      <c r="K15" s="44" t="s">
        <v>732</v>
      </c>
      <c r="L15" s="9" t="str">
        <f t="shared" si="3"/>
        <v>N/A</v>
      </c>
    </row>
    <row r="16" spans="1:12" x14ac:dyDescent="0.2">
      <c r="A16" s="4" t="s">
        <v>1422</v>
      </c>
      <c r="B16" s="34" t="s">
        <v>217</v>
      </c>
      <c r="C16" s="8">
        <v>0.29269639650000001</v>
      </c>
      <c r="D16" s="43" t="str">
        <f t="shared" si="0"/>
        <v>N/A</v>
      </c>
      <c r="E16" s="8">
        <v>0.37039987260000001</v>
      </c>
      <c r="F16" s="43" t="str">
        <f t="shared" si="1"/>
        <v>N/A</v>
      </c>
      <c r="G16" s="8">
        <v>0.37975005080000002</v>
      </c>
      <c r="H16" s="43" t="str">
        <f t="shared" si="2"/>
        <v>N/A</v>
      </c>
      <c r="I16" s="12">
        <v>26.55</v>
      </c>
      <c r="J16" s="12">
        <v>2.524</v>
      </c>
      <c r="K16" s="44" t="s">
        <v>732</v>
      </c>
      <c r="L16" s="9" t="str">
        <f t="shared" si="3"/>
        <v>Yes</v>
      </c>
    </row>
    <row r="17" spans="1:12" x14ac:dyDescent="0.2">
      <c r="A17" s="4" t="s">
        <v>1423</v>
      </c>
      <c r="B17" s="34" t="s">
        <v>217</v>
      </c>
      <c r="C17" s="8">
        <v>0</v>
      </c>
      <c r="D17" s="43" t="str">
        <f t="shared" si="0"/>
        <v>N/A</v>
      </c>
      <c r="E17" s="8">
        <v>0</v>
      </c>
      <c r="F17" s="43" t="str">
        <f t="shared" si="1"/>
        <v>N/A</v>
      </c>
      <c r="G17" s="8">
        <v>0</v>
      </c>
      <c r="H17" s="43" t="str">
        <f t="shared" si="2"/>
        <v>N/A</v>
      </c>
      <c r="I17" s="12" t="s">
        <v>1743</v>
      </c>
      <c r="J17" s="12" t="s">
        <v>1743</v>
      </c>
      <c r="K17" s="44" t="s">
        <v>732</v>
      </c>
      <c r="L17" s="9" t="str">
        <f t="shared" si="3"/>
        <v>N/A</v>
      </c>
    </row>
    <row r="18" spans="1:12" x14ac:dyDescent="0.2">
      <c r="A18" s="4" t="s">
        <v>1424</v>
      </c>
      <c r="B18" s="34" t="s">
        <v>217</v>
      </c>
      <c r="C18" s="8">
        <v>28.181692669</v>
      </c>
      <c r="D18" s="43" t="str">
        <f t="shared" si="0"/>
        <v>N/A</v>
      </c>
      <c r="E18" s="8">
        <v>27.141415751</v>
      </c>
      <c r="F18" s="43" t="str">
        <f t="shared" si="1"/>
        <v>N/A</v>
      </c>
      <c r="G18" s="8">
        <v>25.998272708999998</v>
      </c>
      <c r="H18" s="43" t="str">
        <f t="shared" si="2"/>
        <v>N/A</v>
      </c>
      <c r="I18" s="12">
        <v>-3.69</v>
      </c>
      <c r="J18" s="12">
        <v>-4.21</v>
      </c>
      <c r="K18" s="44" t="s">
        <v>732</v>
      </c>
      <c r="L18" s="9" t="str">
        <f t="shared" si="3"/>
        <v>Yes</v>
      </c>
    </row>
    <row r="19" spans="1:12" x14ac:dyDescent="0.2">
      <c r="A19" s="4" t="s">
        <v>1425</v>
      </c>
      <c r="B19" s="34" t="s">
        <v>217</v>
      </c>
      <c r="C19" s="8">
        <v>0</v>
      </c>
      <c r="D19" s="43" t="str">
        <f t="shared" si="0"/>
        <v>N/A</v>
      </c>
      <c r="E19" s="8">
        <v>0</v>
      </c>
      <c r="F19" s="43" t="str">
        <f t="shared" si="1"/>
        <v>N/A</v>
      </c>
      <c r="G19" s="8">
        <v>0</v>
      </c>
      <c r="H19" s="43" t="str">
        <f t="shared" si="2"/>
        <v>N/A</v>
      </c>
      <c r="I19" s="12" t="s">
        <v>1743</v>
      </c>
      <c r="J19" s="12" t="s">
        <v>1743</v>
      </c>
      <c r="K19" s="44" t="s">
        <v>732</v>
      </c>
      <c r="L19" s="9" t="str">
        <f t="shared" si="3"/>
        <v>N/A</v>
      </c>
    </row>
    <row r="20" spans="1:12" x14ac:dyDescent="0.2">
      <c r="A20" s="2" t="s">
        <v>968</v>
      </c>
      <c r="B20" s="34" t="s">
        <v>217</v>
      </c>
      <c r="C20" s="8">
        <v>97.746790004000005</v>
      </c>
      <c r="D20" s="43" t="str">
        <f t="shared" si="0"/>
        <v>N/A</v>
      </c>
      <c r="E20" s="8">
        <v>97.619616590000007</v>
      </c>
      <c r="F20" s="43" t="str">
        <f t="shared" si="1"/>
        <v>N/A</v>
      </c>
      <c r="G20" s="8">
        <v>97.456055680000006</v>
      </c>
      <c r="H20" s="43" t="str">
        <f t="shared" si="2"/>
        <v>N/A</v>
      </c>
      <c r="I20" s="12">
        <v>-0.13</v>
      </c>
      <c r="J20" s="12">
        <v>-0.16800000000000001</v>
      </c>
      <c r="K20" s="44" t="s">
        <v>732</v>
      </c>
      <c r="L20" s="9" t="str">
        <f t="shared" si="3"/>
        <v>Yes</v>
      </c>
    </row>
    <row r="21" spans="1:12" x14ac:dyDescent="0.2">
      <c r="A21" s="2" t="s">
        <v>969</v>
      </c>
      <c r="B21" s="34" t="s">
        <v>217</v>
      </c>
      <c r="C21" s="8">
        <v>2.2532099958999998</v>
      </c>
      <c r="D21" s="43" t="str">
        <f t="shared" si="0"/>
        <v>N/A</v>
      </c>
      <c r="E21" s="8">
        <v>2.3803834102999999</v>
      </c>
      <c r="F21" s="43" t="str">
        <f t="shared" si="1"/>
        <v>N/A</v>
      </c>
      <c r="G21" s="8">
        <v>2.5439443203000001</v>
      </c>
      <c r="H21" s="43" t="str">
        <f t="shared" si="2"/>
        <v>N/A</v>
      </c>
      <c r="I21" s="12">
        <v>5.6440000000000001</v>
      </c>
      <c r="J21" s="12">
        <v>6.8710000000000004</v>
      </c>
      <c r="K21" s="44" t="s">
        <v>732</v>
      </c>
      <c r="L21" s="9" t="str">
        <f t="shared" si="3"/>
        <v>Yes</v>
      </c>
    </row>
    <row r="22" spans="1:12" x14ac:dyDescent="0.2">
      <c r="A22" s="3" t="s">
        <v>1728</v>
      </c>
      <c r="B22" s="34" t="s">
        <v>217</v>
      </c>
      <c r="C22" s="35">
        <v>35433</v>
      </c>
      <c r="D22" s="43" t="str">
        <f t="shared" si="0"/>
        <v>N/A</v>
      </c>
      <c r="E22" s="35">
        <v>35981</v>
      </c>
      <c r="F22" s="43" t="str">
        <f t="shared" si="1"/>
        <v>N/A</v>
      </c>
      <c r="G22" s="35">
        <v>45392</v>
      </c>
      <c r="H22" s="43" t="str">
        <f t="shared" si="2"/>
        <v>N/A</v>
      </c>
      <c r="I22" s="12">
        <v>1.5469999999999999</v>
      </c>
      <c r="J22" s="12">
        <v>26.16</v>
      </c>
      <c r="K22" s="44" t="s">
        <v>732</v>
      </c>
      <c r="L22" s="9" t="str">
        <f t="shared" si="3"/>
        <v>Yes</v>
      </c>
    </row>
    <row r="23" spans="1:12" x14ac:dyDescent="0.2">
      <c r="A23" s="3" t="s">
        <v>984</v>
      </c>
      <c r="B23" s="34" t="s">
        <v>217</v>
      </c>
      <c r="C23" s="35">
        <v>16300</v>
      </c>
      <c r="D23" s="43" t="str">
        <f t="shared" si="0"/>
        <v>N/A</v>
      </c>
      <c r="E23" s="35">
        <v>16609</v>
      </c>
      <c r="F23" s="43" t="str">
        <f t="shared" si="1"/>
        <v>N/A</v>
      </c>
      <c r="G23" s="35">
        <v>23386</v>
      </c>
      <c r="H23" s="43" t="str">
        <f t="shared" si="2"/>
        <v>N/A</v>
      </c>
      <c r="I23" s="12">
        <v>1.8959999999999999</v>
      </c>
      <c r="J23" s="12">
        <v>40.799999999999997</v>
      </c>
      <c r="K23" s="44" t="s">
        <v>732</v>
      </c>
      <c r="L23" s="9" t="str">
        <f t="shared" si="3"/>
        <v>No</v>
      </c>
    </row>
    <row r="24" spans="1:12" x14ac:dyDescent="0.2">
      <c r="A24" s="3" t="s">
        <v>985</v>
      </c>
      <c r="B24" s="34" t="s">
        <v>217</v>
      </c>
      <c r="C24" s="35">
        <v>18381</v>
      </c>
      <c r="D24" s="43" t="str">
        <f t="shared" si="0"/>
        <v>N/A</v>
      </c>
      <c r="E24" s="35">
        <v>18516</v>
      </c>
      <c r="F24" s="43" t="str">
        <f t="shared" si="1"/>
        <v>N/A</v>
      </c>
      <c r="G24" s="35">
        <v>19024</v>
      </c>
      <c r="H24" s="43" t="str">
        <f t="shared" si="2"/>
        <v>N/A</v>
      </c>
      <c r="I24" s="12">
        <v>0.73450000000000004</v>
      </c>
      <c r="J24" s="12">
        <v>2.7440000000000002</v>
      </c>
      <c r="K24" s="44" t="s">
        <v>732</v>
      </c>
      <c r="L24" s="9" t="str">
        <f t="shared" si="3"/>
        <v>Yes</v>
      </c>
    </row>
    <row r="25" spans="1:12" x14ac:dyDescent="0.2">
      <c r="A25" s="3" t="s">
        <v>986</v>
      </c>
      <c r="B25" s="34" t="s">
        <v>217</v>
      </c>
      <c r="C25" s="35">
        <v>732</v>
      </c>
      <c r="D25" s="43" t="str">
        <f t="shared" si="0"/>
        <v>N/A</v>
      </c>
      <c r="E25" s="35">
        <v>841</v>
      </c>
      <c r="F25" s="43" t="str">
        <f t="shared" si="1"/>
        <v>N/A</v>
      </c>
      <c r="G25" s="35">
        <v>909</v>
      </c>
      <c r="H25" s="43" t="str">
        <f t="shared" si="2"/>
        <v>N/A</v>
      </c>
      <c r="I25" s="12">
        <v>14.89</v>
      </c>
      <c r="J25" s="12">
        <v>8.0860000000000003</v>
      </c>
      <c r="K25" s="44" t="s">
        <v>732</v>
      </c>
      <c r="L25" s="9" t="str">
        <f t="shared" si="3"/>
        <v>Yes</v>
      </c>
    </row>
    <row r="26" spans="1:12" x14ac:dyDescent="0.2">
      <c r="A26" s="3" t="s">
        <v>987</v>
      </c>
      <c r="B26" s="34" t="s">
        <v>217</v>
      </c>
      <c r="C26" s="35">
        <v>20</v>
      </c>
      <c r="D26" s="43" t="str">
        <f t="shared" si="0"/>
        <v>N/A</v>
      </c>
      <c r="E26" s="35">
        <v>15</v>
      </c>
      <c r="F26" s="43" t="str">
        <f t="shared" si="1"/>
        <v>N/A</v>
      </c>
      <c r="G26" s="35">
        <v>2073</v>
      </c>
      <c r="H26" s="43" t="str">
        <f t="shared" si="2"/>
        <v>N/A</v>
      </c>
      <c r="I26" s="12">
        <v>-25</v>
      </c>
      <c r="J26" s="12">
        <v>13720</v>
      </c>
      <c r="K26" s="44" t="s">
        <v>732</v>
      </c>
      <c r="L26" s="9" t="str">
        <f t="shared" si="3"/>
        <v>No</v>
      </c>
    </row>
    <row r="27" spans="1:12" x14ac:dyDescent="0.2">
      <c r="A27" s="3" t="s">
        <v>988</v>
      </c>
      <c r="B27" s="34" t="s">
        <v>217</v>
      </c>
      <c r="C27" s="35">
        <v>0</v>
      </c>
      <c r="D27" s="43" t="str">
        <f t="shared" si="0"/>
        <v>N/A</v>
      </c>
      <c r="E27" s="35">
        <v>0</v>
      </c>
      <c r="F27" s="43" t="str">
        <f t="shared" si="1"/>
        <v>N/A</v>
      </c>
      <c r="G27" s="35">
        <v>0</v>
      </c>
      <c r="H27" s="43" t="str">
        <f t="shared" si="2"/>
        <v>N/A</v>
      </c>
      <c r="I27" s="12" t="s">
        <v>1743</v>
      </c>
      <c r="J27" s="12" t="s">
        <v>1743</v>
      </c>
      <c r="K27" s="44" t="s">
        <v>732</v>
      </c>
      <c r="L27" s="9" t="str">
        <f t="shared" si="3"/>
        <v>N/A</v>
      </c>
    </row>
    <row r="28" spans="1:12" x14ac:dyDescent="0.2">
      <c r="A28" s="3" t="s">
        <v>103</v>
      </c>
      <c r="B28" s="34" t="s">
        <v>217</v>
      </c>
      <c r="C28" s="35">
        <v>35867</v>
      </c>
      <c r="D28" s="43" t="str">
        <f t="shared" si="0"/>
        <v>N/A</v>
      </c>
      <c r="E28" s="35">
        <v>37162</v>
      </c>
      <c r="F28" s="43" t="str">
        <f t="shared" si="1"/>
        <v>N/A</v>
      </c>
      <c r="G28" s="35">
        <v>29953</v>
      </c>
      <c r="H28" s="43" t="str">
        <f t="shared" si="2"/>
        <v>N/A</v>
      </c>
      <c r="I28" s="12">
        <v>3.6110000000000002</v>
      </c>
      <c r="J28" s="12">
        <v>-19.399999999999999</v>
      </c>
      <c r="K28" s="44" t="s">
        <v>732</v>
      </c>
      <c r="L28" s="9" t="str">
        <f t="shared" si="3"/>
        <v>Yes</v>
      </c>
    </row>
    <row r="29" spans="1:12" x14ac:dyDescent="0.2">
      <c r="A29" s="3" t="s">
        <v>989</v>
      </c>
      <c r="B29" s="34" t="s">
        <v>217</v>
      </c>
      <c r="C29" s="35">
        <v>26405</v>
      </c>
      <c r="D29" s="43" t="str">
        <f t="shared" si="0"/>
        <v>N/A</v>
      </c>
      <c r="E29" s="35">
        <v>27092</v>
      </c>
      <c r="F29" s="43" t="str">
        <f t="shared" si="1"/>
        <v>N/A</v>
      </c>
      <c r="G29" s="35">
        <v>21967</v>
      </c>
      <c r="H29" s="43" t="str">
        <f t="shared" si="2"/>
        <v>N/A</v>
      </c>
      <c r="I29" s="12">
        <v>2.6019999999999999</v>
      </c>
      <c r="J29" s="12">
        <v>-18.899999999999999</v>
      </c>
      <c r="K29" s="44" t="s">
        <v>732</v>
      </c>
      <c r="L29" s="9" t="str">
        <f t="shared" si="3"/>
        <v>Yes</v>
      </c>
    </row>
    <row r="30" spans="1:12" x14ac:dyDescent="0.2">
      <c r="A30" s="3" t="s">
        <v>990</v>
      </c>
      <c r="B30" s="34" t="s">
        <v>217</v>
      </c>
      <c r="C30" s="35">
        <v>4176</v>
      </c>
      <c r="D30" s="43" t="str">
        <f t="shared" si="0"/>
        <v>N/A</v>
      </c>
      <c r="E30" s="35">
        <v>4237</v>
      </c>
      <c r="F30" s="43" t="str">
        <f t="shared" si="1"/>
        <v>N/A</v>
      </c>
      <c r="G30" s="35">
        <v>3895</v>
      </c>
      <c r="H30" s="43" t="str">
        <f t="shared" si="2"/>
        <v>N/A</v>
      </c>
      <c r="I30" s="12">
        <v>1.4610000000000001</v>
      </c>
      <c r="J30" s="12">
        <v>-8.07</v>
      </c>
      <c r="K30" s="44" t="s">
        <v>732</v>
      </c>
      <c r="L30" s="9" t="str">
        <f t="shared" si="3"/>
        <v>Yes</v>
      </c>
    </row>
    <row r="31" spans="1:12" x14ac:dyDescent="0.2">
      <c r="A31" s="3" t="s">
        <v>991</v>
      </c>
      <c r="B31" s="34" t="s">
        <v>217</v>
      </c>
      <c r="C31" s="35">
        <v>930</v>
      </c>
      <c r="D31" s="43" t="str">
        <f t="shared" si="0"/>
        <v>N/A</v>
      </c>
      <c r="E31" s="35">
        <v>974</v>
      </c>
      <c r="F31" s="43" t="str">
        <f t="shared" si="1"/>
        <v>N/A</v>
      </c>
      <c r="G31" s="35">
        <v>1139</v>
      </c>
      <c r="H31" s="43" t="str">
        <f t="shared" si="2"/>
        <v>N/A</v>
      </c>
      <c r="I31" s="12">
        <v>4.7309999999999999</v>
      </c>
      <c r="J31" s="12">
        <v>16.940000000000001</v>
      </c>
      <c r="K31" s="44" t="s">
        <v>732</v>
      </c>
      <c r="L31" s="9" t="str">
        <f t="shared" si="3"/>
        <v>Yes</v>
      </c>
    </row>
    <row r="32" spans="1:12" x14ac:dyDescent="0.2">
      <c r="A32" s="3" t="s">
        <v>992</v>
      </c>
      <c r="B32" s="34" t="s">
        <v>217</v>
      </c>
      <c r="C32" s="35">
        <v>4356</v>
      </c>
      <c r="D32" s="43" t="str">
        <f t="shared" si="0"/>
        <v>N/A</v>
      </c>
      <c r="E32" s="35">
        <v>4859</v>
      </c>
      <c r="F32" s="43" t="str">
        <f t="shared" si="1"/>
        <v>N/A</v>
      </c>
      <c r="G32" s="35">
        <v>2952</v>
      </c>
      <c r="H32" s="43" t="str">
        <f t="shared" si="2"/>
        <v>N/A</v>
      </c>
      <c r="I32" s="12">
        <v>11.55</v>
      </c>
      <c r="J32" s="12">
        <v>-39.200000000000003</v>
      </c>
      <c r="K32" s="44" t="s">
        <v>732</v>
      </c>
      <c r="L32" s="9" t="str">
        <f t="shared" si="3"/>
        <v>No</v>
      </c>
    </row>
    <row r="33" spans="1:12" x14ac:dyDescent="0.2">
      <c r="A33" s="3" t="s">
        <v>993</v>
      </c>
      <c r="B33" s="34" t="s">
        <v>217</v>
      </c>
      <c r="C33" s="35">
        <v>0</v>
      </c>
      <c r="D33" s="43" t="str">
        <f t="shared" si="0"/>
        <v>N/A</v>
      </c>
      <c r="E33" s="35">
        <v>0</v>
      </c>
      <c r="F33" s="43" t="str">
        <f t="shared" si="1"/>
        <v>N/A</v>
      </c>
      <c r="G33" s="35">
        <v>0</v>
      </c>
      <c r="H33" s="43" t="str">
        <f t="shared" si="2"/>
        <v>N/A</v>
      </c>
      <c r="I33" s="12" t="s">
        <v>1743</v>
      </c>
      <c r="J33" s="12" t="s">
        <v>1743</v>
      </c>
      <c r="K33" s="44" t="s">
        <v>732</v>
      </c>
      <c r="L33" s="9" t="str">
        <f t="shared" si="3"/>
        <v>N/A</v>
      </c>
    </row>
    <row r="34" spans="1:12" x14ac:dyDescent="0.2">
      <c r="A34" s="45" t="s">
        <v>84</v>
      </c>
      <c r="B34" s="34" t="s">
        <v>217</v>
      </c>
      <c r="C34" s="46">
        <v>1677863646</v>
      </c>
      <c r="D34" s="43" t="str">
        <f t="shared" si="0"/>
        <v>N/A</v>
      </c>
      <c r="E34" s="46">
        <v>1707994129</v>
      </c>
      <c r="F34" s="43" t="str">
        <f t="shared" si="1"/>
        <v>N/A</v>
      </c>
      <c r="G34" s="46">
        <v>1729296307</v>
      </c>
      <c r="H34" s="43" t="str">
        <f t="shared" si="2"/>
        <v>N/A</v>
      </c>
      <c r="I34" s="12">
        <v>1.796</v>
      </c>
      <c r="J34" s="12">
        <v>1.2470000000000001</v>
      </c>
      <c r="K34" s="44" t="s">
        <v>732</v>
      </c>
      <c r="L34" s="9" t="str">
        <f t="shared" si="3"/>
        <v>Yes</v>
      </c>
    </row>
    <row r="35" spans="1:12" x14ac:dyDescent="0.2">
      <c r="A35" s="45" t="s">
        <v>1426</v>
      </c>
      <c r="B35" s="34" t="s">
        <v>217</v>
      </c>
      <c r="C35" s="46">
        <v>23165.313351000001</v>
      </c>
      <c r="D35" s="43" t="str">
        <f t="shared" si="0"/>
        <v>N/A</v>
      </c>
      <c r="E35" s="46">
        <v>22675.297767</v>
      </c>
      <c r="F35" s="43" t="str">
        <f t="shared" si="1"/>
        <v>N/A</v>
      </c>
      <c r="G35" s="46">
        <v>21963.222757</v>
      </c>
      <c r="H35" s="43" t="str">
        <f t="shared" si="2"/>
        <v>N/A</v>
      </c>
      <c r="I35" s="12">
        <v>-2.12</v>
      </c>
      <c r="J35" s="12">
        <v>-3.14</v>
      </c>
      <c r="K35" s="44" t="s">
        <v>732</v>
      </c>
      <c r="L35" s="9" t="str">
        <f t="shared" si="3"/>
        <v>Yes</v>
      </c>
    </row>
    <row r="36" spans="1:12" x14ac:dyDescent="0.2">
      <c r="A36" s="45" t="s">
        <v>1427</v>
      </c>
      <c r="B36" s="34" t="s">
        <v>217</v>
      </c>
      <c r="C36" s="46">
        <v>25133.521765000001</v>
      </c>
      <c r="D36" s="43" t="str">
        <f t="shared" si="0"/>
        <v>N/A</v>
      </c>
      <c r="E36" s="46">
        <v>24663.818992</v>
      </c>
      <c r="F36" s="43" t="str">
        <f t="shared" si="1"/>
        <v>N/A</v>
      </c>
      <c r="G36" s="46">
        <v>24094.638600999999</v>
      </c>
      <c r="H36" s="43" t="str">
        <f t="shared" si="2"/>
        <v>N/A</v>
      </c>
      <c r="I36" s="12">
        <v>-1.87</v>
      </c>
      <c r="J36" s="12">
        <v>-2.31</v>
      </c>
      <c r="K36" s="44" t="s">
        <v>732</v>
      </c>
      <c r="L36" s="9" t="str">
        <f t="shared" si="3"/>
        <v>Yes</v>
      </c>
    </row>
    <row r="37" spans="1:12" x14ac:dyDescent="0.2">
      <c r="A37" s="4" t="s">
        <v>107</v>
      </c>
      <c r="B37" s="34" t="s">
        <v>217</v>
      </c>
      <c r="C37" s="46">
        <v>13258</v>
      </c>
      <c r="D37" s="43" t="str">
        <f t="shared" si="0"/>
        <v>N/A</v>
      </c>
      <c r="E37" s="46">
        <v>36925</v>
      </c>
      <c r="F37" s="43" t="str">
        <f t="shared" si="1"/>
        <v>N/A</v>
      </c>
      <c r="G37" s="46">
        <v>57949</v>
      </c>
      <c r="H37" s="43" t="str">
        <f t="shared" si="2"/>
        <v>N/A</v>
      </c>
      <c r="I37" s="12">
        <v>178.5</v>
      </c>
      <c r="J37" s="12">
        <v>56.94</v>
      </c>
      <c r="K37" s="44" t="s">
        <v>732</v>
      </c>
      <c r="L37" s="9" t="str">
        <f t="shared" si="3"/>
        <v>No</v>
      </c>
    </row>
    <row r="38" spans="1:12" x14ac:dyDescent="0.2">
      <c r="A38" s="45" t="s">
        <v>162</v>
      </c>
      <c r="B38" s="47" t="s">
        <v>221</v>
      </c>
      <c r="C38" s="1">
        <v>11</v>
      </c>
      <c r="D38" s="43" t="str">
        <f>IF($B38="N/A","N/A",IF(C38&gt;0,"No",IF(C38&lt;0,"No","Yes")))</f>
        <v>No</v>
      </c>
      <c r="E38" s="1">
        <v>14</v>
      </c>
      <c r="F38" s="43" t="str">
        <f>IF($B38="N/A","N/A",IF(E38&gt;0,"No",IF(E38&lt;0,"No","Yes")))</f>
        <v>No</v>
      </c>
      <c r="G38" s="1">
        <v>17</v>
      </c>
      <c r="H38" s="43" t="str">
        <f>IF($B38="N/A","N/A",IF(G38&gt;0,"No",IF(G38&lt;0,"No","Yes")))</f>
        <v>No</v>
      </c>
      <c r="I38" s="12">
        <v>75</v>
      </c>
      <c r="J38" s="12">
        <v>21.43</v>
      </c>
      <c r="K38" s="44" t="s">
        <v>732</v>
      </c>
      <c r="L38" s="9" t="str">
        <f t="shared" si="3"/>
        <v>Yes</v>
      </c>
    </row>
    <row r="39" spans="1:12" x14ac:dyDescent="0.2">
      <c r="A39" s="45" t="s">
        <v>160</v>
      </c>
      <c r="B39" s="34" t="s">
        <v>217</v>
      </c>
      <c r="C39" s="46">
        <v>13258</v>
      </c>
      <c r="D39" s="43" t="str">
        <f t="shared" ref="D39:D40" si="4">IF($B39="N/A","N/A",IF(C39&gt;10,"No",IF(C39&lt;-10,"No","Yes")))</f>
        <v>N/A</v>
      </c>
      <c r="E39" s="46">
        <v>36925</v>
      </c>
      <c r="F39" s="43" t="str">
        <f t="shared" ref="F39:F40" si="5">IF($B39="N/A","N/A",IF(E39&gt;10,"No",IF(E39&lt;-10,"No","Yes")))</f>
        <v>N/A</v>
      </c>
      <c r="G39" s="46">
        <v>57949</v>
      </c>
      <c r="H39" s="43" t="str">
        <f t="shared" ref="H39:H40" si="6">IF($B39="N/A","N/A",IF(G39&gt;10,"No",IF(G39&lt;-10,"No","Yes")))</f>
        <v>N/A</v>
      </c>
      <c r="I39" s="12">
        <v>178.5</v>
      </c>
      <c r="J39" s="12">
        <v>56.94</v>
      </c>
      <c r="K39" s="44" t="s">
        <v>732</v>
      </c>
      <c r="L39" s="9" t="str">
        <f t="shared" si="3"/>
        <v>No</v>
      </c>
    </row>
    <row r="40" spans="1:12" x14ac:dyDescent="0.2">
      <c r="A40" s="45" t="s">
        <v>1290</v>
      </c>
      <c r="B40" s="34" t="s">
        <v>217</v>
      </c>
      <c r="C40" s="46">
        <v>1657.25</v>
      </c>
      <c r="D40" s="43" t="str">
        <f t="shared" si="4"/>
        <v>N/A</v>
      </c>
      <c r="E40" s="46">
        <v>2637.5</v>
      </c>
      <c r="F40" s="43" t="str">
        <f t="shared" si="5"/>
        <v>N/A</v>
      </c>
      <c r="G40" s="46">
        <v>3408.7647059000001</v>
      </c>
      <c r="H40" s="43" t="str">
        <f t="shared" si="6"/>
        <v>N/A</v>
      </c>
      <c r="I40" s="12">
        <v>59.15</v>
      </c>
      <c r="J40" s="12">
        <v>29.24</v>
      </c>
      <c r="K40" s="44" t="s">
        <v>732</v>
      </c>
      <c r="L40" s="9" t="str">
        <f>IF(J40="Div by 0", "N/A", IF(OR(J40="N/A",K40="N/A"),"N/A", IF(J40&gt;VALUE(MID(K40,1,2)), "No", IF(J40&lt;-1*VALUE(MID(K40,1,2)), "No", "Yes"))))</f>
        <v>Yes</v>
      </c>
    </row>
    <row r="41" spans="1:12" x14ac:dyDescent="0.2">
      <c r="A41" s="3" t="s">
        <v>1428</v>
      </c>
      <c r="B41" s="34" t="s">
        <v>217</v>
      </c>
      <c r="C41" s="46">
        <v>25765.360540000001</v>
      </c>
      <c r="D41" s="43" t="str">
        <f t="shared" ref="D41:D52" si="7">IF($B41="N/A","N/A",IF(C41&gt;10,"No",IF(C41&lt;-10,"No","Yes")))</f>
        <v>N/A</v>
      </c>
      <c r="E41" s="46">
        <v>25514.609044000001</v>
      </c>
      <c r="F41" s="43" t="str">
        <f t="shared" ref="F41:F52" si="8">IF($B41="N/A","N/A",IF(E41&gt;10,"No",IF(E41&lt;-10,"No","Yes")))</f>
        <v>N/A</v>
      </c>
      <c r="G41" s="46">
        <v>23662.155975000001</v>
      </c>
      <c r="H41" s="43" t="str">
        <f t="shared" ref="H41:H52" si="9">IF($B41="N/A","N/A",IF(G41&gt;10,"No",IF(G41&lt;-10,"No","Yes")))</f>
        <v>N/A</v>
      </c>
      <c r="I41" s="12">
        <v>-0.97299999999999998</v>
      </c>
      <c r="J41" s="12">
        <v>-7.26</v>
      </c>
      <c r="K41" s="44" t="s">
        <v>732</v>
      </c>
      <c r="L41" s="9" t="str">
        <f t="shared" ref="L41:L52" si="10">IF(J41="Div by 0", "N/A", IF(K41="N/A","N/A", IF(J41&gt;VALUE(MID(K41,1,2)), "No", IF(J41&lt;-1*VALUE(MID(K41,1,2)), "No", "Yes"))))</f>
        <v>Yes</v>
      </c>
    </row>
    <row r="42" spans="1:12" x14ac:dyDescent="0.2">
      <c r="A42" s="3" t="s">
        <v>1429</v>
      </c>
      <c r="B42" s="34" t="s">
        <v>217</v>
      </c>
      <c r="C42" s="46">
        <v>8566.1282209000001</v>
      </c>
      <c r="D42" s="43" t="str">
        <f t="shared" si="7"/>
        <v>N/A</v>
      </c>
      <c r="E42" s="46">
        <v>8847.1299295999997</v>
      </c>
      <c r="F42" s="43" t="str">
        <f t="shared" si="8"/>
        <v>N/A</v>
      </c>
      <c r="G42" s="46">
        <v>8952.7064054999992</v>
      </c>
      <c r="H42" s="43" t="str">
        <f t="shared" si="9"/>
        <v>N/A</v>
      </c>
      <c r="I42" s="12">
        <v>3.28</v>
      </c>
      <c r="J42" s="12">
        <v>1.1930000000000001</v>
      </c>
      <c r="K42" s="44" t="s">
        <v>732</v>
      </c>
      <c r="L42" s="9" t="str">
        <f t="shared" si="10"/>
        <v>Yes</v>
      </c>
    </row>
    <row r="43" spans="1:12" x14ac:dyDescent="0.2">
      <c r="A43" s="3" t="s">
        <v>1430</v>
      </c>
      <c r="B43" s="34" t="s">
        <v>217</v>
      </c>
      <c r="C43" s="46">
        <v>41940.190795000002</v>
      </c>
      <c r="D43" s="43" t="str">
        <f t="shared" si="7"/>
        <v>N/A</v>
      </c>
      <c r="E43" s="46">
        <v>41511.432653000003</v>
      </c>
      <c r="F43" s="43" t="str">
        <f t="shared" si="8"/>
        <v>N/A</v>
      </c>
      <c r="G43" s="46">
        <v>41582.064392</v>
      </c>
      <c r="H43" s="43" t="str">
        <f t="shared" si="9"/>
        <v>N/A</v>
      </c>
      <c r="I43" s="12">
        <v>-1.02</v>
      </c>
      <c r="J43" s="12">
        <v>0.17019999999999999</v>
      </c>
      <c r="K43" s="44" t="s">
        <v>732</v>
      </c>
      <c r="L43" s="9" t="str">
        <f t="shared" si="10"/>
        <v>Yes</v>
      </c>
    </row>
    <row r="44" spans="1:12" x14ac:dyDescent="0.2">
      <c r="A44" s="3" t="s">
        <v>1431</v>
      </c>
      <c r="B44" s="34" t="s">
        <v>217</v>
      </c>
      <c r="C44" s="46">
        <v>3178.9467212999998</v>
      </c>
      <c r="D44" s="43" t="str">
        <f t="shared" si="7"/>
        <v>N/A</v>
      </c>
      <c r="E44" s="46">
        <v>2822.7966706000002</v>
      </c>
      <c r="F44" s="43" t="str">
        <f t="shared" si="8"/>
        <v>N/A</v>
      </c>
      <c r="G44" s="46">
        <v>2888.2728272999998</v>
      </c>
      <c r="H44" s="43" t="str">
        <f t="shared" si="9"/>
        <v>N/A</v>
      </c>
      <c r="I44" s="12">
        <v>-11.2</v>
      </c>
      <c r="J44" s="12">
        <v>2.3199999999999998</v>
      </c>
      <c r="K44" s="44" t="s">
        <v>732</v>
      </c>
      <c r="L44" s="9" t="str">
        <f t="shared" si="10"/>
        <v>Yes</v>
      </c>
    </row>
    <row r="45" spans="1:12" x14ac:dyDescent="0.2">
      <c r="A45" s="3" t="s">
        <v>1432</v>
      </c>
      <c r="B45" s="34" t="s">
        <v>217</v>
      </c>
      <c r="C45" s="46">
        <v>4324.7</v>
      </c>
      <c r="D45" s="43" t="str">
        <f t="shared" si="7"/>
        <v>N/A</v>
      </c>
      <c r="E45" s="46">
        <v>6633.8666666999998</v>
      </c>
      <c r="F45" s="43" t="str">
        <f t="shared" si="8"/>
        <v>N/A</v>
      </c>
      <c r="G45" s="46">
        <v>34260.472262000003</v>
      </c>
      <c r="H45" s="43" t="str">
        <f t="shared" si="9"/>
        <v>N/A</v>
      </c>
      <c r="I45" s="12">
        <v>53.39</v>
      </c>
      <c r="J45" s="12">
        <v>416.4</v>
      </c>
      <c r="K45" s="44" t="s">
        <v>732</v>
      </c>
      <c r="L45" s="9" t="str">
        <f t="shared" si="10"/>
        <v>No</v>
      </c>
    </row>
    <row r="46" spans="1:12" x14ac:dyDescent="0.2">
      <c r="A46" s="3" t="s">
        <v>1433</v>
      </c>
      <c r="B46" s="34" t="s">
        <v>217</v>
      </c>
      <c r="C46" s="46" t="s">
        <v>1743</v>
      </c>
      <c r="D46" s="43" t="str">
        <f t="shared" si="7"/>
        <v>N/A</v>
      </c>
      <c r="E46" s="46" t="s">
        <v>1743</v>
      </c>
      <c r="F46" s="43" t="str">
        <f t="shared" si="8"/>
        <v>N/A</v>
      </c>
      <c r="G46" s="46" t="s">
        <v>1743</v>
      </c>
      <c r="H46" s="43" t="str">
        <f t="shared" si="9"/>
        <v>N/A</v>
      </c>
      <c r="I46" s="12" t="s">
        <v>1743</v>
      </c>
      <c r="J46" s="12" t="s">
        <v>1743</v>
      </c>
      <c r="K46" s="44" t="s">
        <v>732</v>
      </c>
      <c r="L46" s="9" t="str">
        <f t="shared" si="10"/>
        <v>N/A</v>
      </c>
    </row>
    <row r="47" spans="1:12" x14ac:dyDescent="0.2">
      <c r="A47" s="3" t="s">
        <v>1434</v>
      </c>
      <c r="B47" s="34" t="s">
        <v>217</v>
      </c>
      <c r="C47" s="46">
        <v>21201.986171</v>
      </c>
      <c r="D47" s="43" t="str">
        <f t="shared" si="7"/>
        <v>N/A</v>
      </c>
      <c r="E47" s="46">
        <v>21075.644906000001</v>
      </c>
      <c r="F47" s="43" t="str">
        <f t="shared" si="8"/>
        <v>N/A</v>
      </c>
      <c r="G47" s="46">
        <v>21573.723065999999</v>
      </c>
      <c r="H47" s="43" t="str">
        <f t="shared" si="9"/>
        <v>N/A</v>
      </c>
      <c r="I47" s="12">
        <v>-0.59599999999999997</v>
      </c>
      <c r="J47" s="12">
        <v>2.363</v>
      </c>
      <c r="K47" s="44" t="s">
        <v>732</v>
      </c>
      <c r="L47" s="9" t="str">
        <f t="shared" si="10"/>
        <v>Yes</v>
      </c>
    </row>
    <row r="48" spans="1:12" x14ac:dyDescent="0.2">
      <c r="A48" s="3" t="s">
        <v>1435</v>
      </c>
      <c r="B48" s="47" t="s">
        <v>217</v>
      </c>
      <c r="C48" s="14">
        <v>14310.076084</v>
      </c>
      <c r="D48" s="11" t="str">
        <f t="shared" si="7"/>
        <v>N/A</v>
      </c>
      <c r="E48" s="14">
        <v>14463.868301</v>
      </c>
      <c r="F48" s="11" t="str">
        <f t="shared" si="8"/>
        <v>N/A</v>
      </c>
      <c r="G48" s="14">
        <v>16160.288933</v>
      </c>
      <c r="H48" s="11" t="str">
        <f t="shared" si="9"/>
        <v>N/A</v>
      </c>
      <c r="I48" s="56">
        <v>1.075</v>
      </c>
      <c r="J48" s="56">
        <v>11.73</v>
      </c>
      <c r="K48" s="47" t="s">
        <v>732</v>
      </c>
      <c r="L48" s="9" t="str">
        <f t="shared" si="10"/>
        <v>Yes</v>
      </c>
    </row>
    <row r="49" spans="1:12" ht="25.5" x14ac:dyDescent="0.2">
      <c r="A49" s="3" t="s">
        <v>1436</v>
      </c>
      <c r="B49" s="47" t="s">
        <v>217</v>
      </c>
      <c r="C49" s="14">
        <v>49461.137452000003</v>
      </c>
      <c r="D49" s="11" t="str">
        <f t="shared" si="7"/>
        <v>N/A</v>
      </c>
      <c r="E49" s="14">
        <v>45770.638658999997</v>
      </c>
      <c r="F49" s="11" t="str">
        <f t="shared" si="8"/>
        <v>N/A</v>
      </c>
      <c r="G49" s="14">
        <v>41053.270346999998</v>
      </c>
      <c r="H49" s="11" t="str">
        <f t="shared" si="9"/>
        <v>N/A</v>
      </c>
      <c r="I49" s="56">
        <v>-7.46</v>
      </c>
      <c r="J49" s="56">
        <v>-10.3</v>
      </c>
      <c r="K49" s="47" t="s">
        <v>732</v>
      </c>
      <c r="L49" s="9" t="str">
        <f t="shared" si="10"/>
        <v>Yes</v>
      </c>
    </row>
    <row r="50" spans="1:12" x14ac:dyDescent="0.2">
      <c r="A50" s="3" t="s">
        <v>1437</v>
      </c>
      <c r="B50" s="47" t="s">
        <v>217</v>
      </c>
      <c r="C50" s="14">
        <v>3903.3903226000002</v>
      </c>
      <c r="D50" s="11" t="str">
        <f t="shared" si="7"/>
        <v>N/A</v>
      </c>
      <c r="E50" s="14">
        <v>5125.2813142000005</v>
      </c>
      <c r="F50" s="11" t="str">
        <f t="shared" si="8"/>
        <v>N/A</v>
      </c>
      <c r="G50" s="14">
        <v>5141.1360843000002</v>
      </c>
      <c r="H50" s="11" t="str">
        <f t="shared" si="9"/>
        <v>N/A</v>
      </c>
      <c r="I50" s="56">
        <v>31.3</v>
      </c>
      <c r="J50" s="56">
        <v>0.30930000000000002</v>
      </c>
      <c r="K50" s="47" t="s">
        <v>732</v>
      </c>
      <c r="L50" s="9" t="str">
        <f t="shared" si="10"/>
        <v>Yes</v>
      </c>
    </row>
    <row r="51" spans="1:12" x14ac:dyDescent="0.2">
      <c r="A51" s="3" t="s">
        <v>1438</v>
      </c>
      <c r="B51" s="47" t="s">
        <v>217</v>
      </c>
      <c r="C51" s="14">
        <v>39580.857667999997</v>
      </c>
      <c r="D51" s="11" t="str">
        <f t="shared" si="7"/>
        <v>N/A</v>
      </c>
      <c r="E51" s="14">
        <v>39603.987652000003</v>
      </c>
      <c r="F51" s="11" t="str">
        <f t="shared" si="8"/>
        <v>N/A</v>
      </c>
      <c r="G51" s="14">
        <v>42495.399051</v>
      </c>
      <c r="H51" s="11" t="str">
        <f t="shared" si="9"/>
        <v>N/A</v>
      </c>
      <c r="I51" s="56">
        <v>5.8400000000000001E-2</v>
      </c>
      <c r="J51" s="56">
        <v>7.3010000000000002</v>
      </c>
      <c r="K51" s="47" t="s">
        <v>732</v>
      </c>
      <c r="L51" s="9" t="str">
        <f t="shared" si="10"/>
        <v>Yes</v>
      </c>
    </row>
    <row r="52" spans="1:12" x14ac:dyDescent="0.2">
      <c r="A52" s="3" t="s">
        <v>1439</v>
      </c>
      <c r="B52" s="47" t="s">
        <v>217</v>
      </c>
      <c r="C52" s="14" t="s">
        <v>1743</v>
      </c>
      <c r="D52" s="11" t="str">
        <f t="shared" si="7"/>
        <v>N/A</v>
      </c>
      <c r="E52" s="14" t="s">
        <v>1743</v>
      </c>
      <c r="F52" s="11" t="str">
        <f t="shared" si="8"/>
        <v>N/A</v>
      </c>
      <c r="G52" s="14" t="s">
        <v>1743</v>
      </c>
      <c r="H52" s="11" t="str">
        <f t="shared" si="9"/>
        <v>N/A</v>
      </c>
      <c r="I52" s="56" t="s">
        <v>1743</v>
      </c>
      <c r="J52" s="56" t="s">
        <v>1743</v>
      </c>
      <c r="K52" s="47" t="s">
        <v>732</v>
      </c>
      <c r="L52" s="9" t="str">
        <f t="shared" si="10"/>
        <v>N/A</v>
      </c>
    </row>
    <row r="53" spans="1:12" x14ac:dyDescent="0.2">
      <c r="A53" s="45" t="s">
        <v>1613</v>
      </c>
      <c r="B53" s="34" t="s">
        <v>217</v>
      </c>
      <c r="C53" s="46">
        <v>80246342</v>
      </c>
      <c r="D53" s="43" t="str">
        <f t="shared" ref="D53:D122" si="11">IF($B53="N/A","N/A",IF(C53&gt;10,"No",IF(C53&lt;-10,"No","Yes")))</f>
        <v>N/A</v>
      </c>
      <c r="E53" s="46">
        <v>84059599</v>
      </c>
      <c r="F53" s="43" t="str">
        <f t="shared" ref="F53:F122" si="12">IF($B53="N/A","N/A",IF(E53&gt;10,"No",IF(E53&lt;-10,"No","Yes")))</f>
        <v>N/A</v>
      </c>
      <c r="G53" s="46">
        <v>70382397</v>
      </c>
      <c r="H53" s="43" t="str">
        <f t="shared" ref="H53:H122" si="13">IF($B53="N/A","N/A",IF(G53&gt;10,"No",IF(G53&lt;-10,"No","Yes")))</f>
        <v>N/A</v>
      </c>
      <c r="I53" s="12">
        <v>4.7519999999999998</v>
      </c>
      <c r="J53" s="12">
        <v>-16.3</v>
      </c>
      <c r="K53" s="44" t="s">
        <v>732</v>
      </c>
      <c r="L53" s="9" t="str">
        <f t="shared" ref="L53:L113" si="14">IF(J53="Div by 0", "N/A", IF(K53="N/A","N/A", IF(J53&gt;VALUE(MID(K53,1,2)), "No", IF(J53&lt;-1*VALUE(MID(K53,1,2)), "No", "Yes"))))</f>
        <v>Yes</v>
      </c>
    </row>
    <row r="54" spans="1:12" x14ac:dyDescent="0.2">
      <c r="A54" s="45" t="s">
        <v>598</v>
      </c>
      <c r="B54" s="34" t="s">
        <v>217</v>
      </c>
      <c r="C54" s="35">
        <v>16883</v>
      </c>
      <c r="D54" s="43" t="str">
        <f t="shared" si="11"/>
        <v>N/A</v>
      </c>
      <c r="E54" s="35">
        <v>17443</v>
      </c>
      <c r="F54" s="43" t="str">
        <f t="shared" si="12"/>
        <v>N/A</v>
      </c>
      <c r="G54" s="35">
        <v>17356</v>
      </c>
      <c r="H54" s="43" t="str">
        <f t="shared" si="13"/>
        <v>N/A</v>
      </c>
      <c r="I54" s="12">
        <v>3.3170000000000002</v>
      </c>
      <c r="J54" s="12">
        <v>-0.499</v>
      </c>
      <c r="K54" s="44" t="s">
        <v>732</v>
      </c>
      <c r="L54" s="9" t="str">
        <f t="shared" si="14"/>
        <v>Yes</v>
      </c>
    </row>
    <row r="55" spans="1:12" x14ac:dyDescent="0.2">
      <c r="A55" s="45" t="s">
        <v>1440</v>
      </c>
      <c r="B55" s="34" t="s">
        <v>217</v>
      </c>
      <c r="C55" s="46">
        <v>4753.0854706</v>
      </c>
      <c r="D55" s="43" t="str">
        <f t="shared" si="11"/>
        <v>N/A</v>
      </c>
      <c r="E55" s="46">
        <v>4819.1021613000003</v>
      </c>
      <c r="F55" s="43" t="str">
        <f t="shared" si="12"/>
        <v>N/A</v>
      </c>
      <c r="G55" s="46">
        <v>4055.2199239000001</v>
      </c>
      <c r="H55" s="43" t="str">
        <f t="shared" si="13"/>
        <v>N/A</v>
      </c>
      <c r="I55" s="12">
        <v>1.389</v>
      </c>
      <c r="J55" s="12">
        <v>-15.9</v>
      </c>
      <c r="K55" s="44" t="s">
        <v>732</v>
      </c>
      <c r="L55" s="9" t="str">
        <f t="shared" si="14"/>
        <v>Yes</v>
      </c>
    </row>
    <row r="56" spans="1:12" x14ac:dyDescent="0.2">
      <c r="A56" s="45" t="s">
        <v>1441</v>
      </c>
      <c r="B56" s="34" t="s">
        <v>217</v>
      </c>
      <c r="C56" s="35">
        <v>2.1481371793999999</v>
      </c>
      <c r="D56" s="43" t="str">
        <f t="shared" si="11"/>
        <v>N/A</v>
      </c>
      <c r="E56" s="35">
        <v>1.9690420226000001</v>
      </c>
      <c r="F56" s="43" t="str">
        <f t="shared" si="12"/>
        <v>N/A</v>
      </c>
      <c r="G56" s="35">
        <v>1.2908504264</v>
      </c>
      <c r="H56" s="43" t="str">
        <f t="shared" si="13"/>
        <v>N/A</v>
      </c>
      <c r="I56" s="12">
        <v>-8.34</v>
      </c>
      <c r="J56" s="12">
        <v>-34.4</v>
      </c>
      <c r="K56" s="44" t="s">
        <v>732</v>
      </c>
      <c r="L56" s="9" t="str">
        <f t="shared" si="14"/>
        <v>No</v>
      </c>
    </row>
    <row r="57" spans="1:12" ht="25.5" x14ac:dyDescent="0.2">
      <c r="A57" s="45" t="s">
        <v>599</v>
      </c>
      <c r="B57" s="34" t="s">
        <v>217</v>
      </c>
      <c r="C57" s="46">
        <v>2714649</v>
      </c>
      <c r="D57" s="43" t="str">
        <f t="shared" si="11"/>
        <v>N/A</v>
      </c>
      <c r="E57" s="46">
        <v>2649257</v>
      </c>
      <c r="F57" s="43" t="str">
        <f t="shared" si="12"/>
        <v>N/A</v>
      </c>
      <c r="G57" s="46">
        <v>2530619</v>
      </c>
      <c r="H57" s="43" t="str">
        <f t="shared" si="13"/>
        <v>N/A</v>
      </c>
      <c r="I57" s="12">
        <v>-2.41</v>
      </c>
      <c r="J57" s="12">
        <v>-4.4800000000000004</v>
      </c>
      <c r="K57" s="44" t="s">
        <v>732</v>
      </c>
      <c r="L57" s="9" t="str">
        <f t="shared" si="14"/>
        <v>Yes</v>
      </c>
    </row>
    <row r="58" spans="1:12" x14ac:dyDescent="0.2">
      <c r="A58" s="45" t="s">
        <v>600</v>
      </c>
      <c r="B58" s="34" t="s">
        <v>217</v>
      </c>
      <c r="C58" s="35">
        <v>26</v>
      </c>
      <c r="D58" s="43" t="str">
        <f t="shared" si="11"/>
        <v>N/A</v>
      </c>
      <c r="E58" s="35">
        <v>24</v>
      </c>
      <c r="F58" s="43" t="str">
        <f t="shared" si="12"/>
        <v>N/A</v>
      </c>
      <c r="G58" s="35">
        <v>19</v>
      </c>
      <c r="H58" s="43" t="str">
        <f t="shared" si="13"/>
        <v>N/A</v>
      </c>
      <c r="I58" s="12">
        <v>-7.69</v>
      </c>
      <c r="J58" s="12">
        <v>-20.8</v>
      </c>
      <c r="K58" s="44" t="s">
        <v>732</v>
      </c>
      <c r="L58" s="9" t="str">
        <f t="shared" si="14"/>
        <v>Yes</v>
      </c>
    </row>
    <row r="59" spans="1:12" x14ac:dyDescent="0.2">
      <c r="A59" s="45" t="s">
        <v>1442</v>
      </c>
      <c r="B59" s="34" t="s">
        <v>217</v>
      </c>
      <c r="C59" s="46">
        <v>104409.57692000001</v>
      </c>
      <c r="D59" s="43" t="str">
        <f t="shared" si="11"/>
        <v>N/A</v>
      </c>
      <c r="E59" s="46">
        <v>110385.70832999999</v>
      </c>
      <c r="F59" s="43" t="str">
        <f t="shared" si="12"/>
        <v>N/A</v>
      </c>
      <c r="G59" s="46">
        <v>133190.47368</v>
      </c>
      <c r="H59" s="43" t="str">
        <f t="shared" si="13"/>
        <v>N/A</v>
      </c>
      <c r="I59" s="12">
        <v>5.7240000000000002</v>
      </c>
      <c r="J59" s="12">
        <v>20.66</v>
      </c>
      <c r="K59" s="44" t="s">
        <v>732</v>
      </c>
      <c r="L59" s="9" t="str">
        <f t="shared" si="14"/>
        <v>Yes</v>
      </c>
    </row>
    <row r="60" spans="1:12" ht="25.5" x14ac:dyDescent="0.2">
      <c r="A60" s="45" t="s">
        <v>601</v>
      </c>
      <c r="B60" s="34" t="s">
        <v>217</v>
      </c>
      <c r="C60" s="46">
        <v>261130</v>
      </c>
      <c r="D60" s="43" t="str">
        <f t="shared" si="11"/>
        <v>N/A</v>
      </c>
      <c r="E60" s="46">
        <v>434649</v>
      </c>
      <c r="F60" s="43" t="str">
        <f t="shared" si="12"/>
        <v>N/A</v>
      </c>
      <c r="G60" s="46">
        <v>358469</v>
      </c>
      <c r="H60" s="43" t="str">
        <f t="shared" si="13"/>
        <v>N/A</v>
      </c>
      <c r="I60" s="12">
        <v>66.45</v>
      </c>
      <c r="J60" s="12">
        <v>-17.5</v>
      </c>
      <c r="K60" s="44" t="s">
        <v>732</v>
      </c>
      <c r="L60" s="9" t="str">
        <f t="shared" si="14"/>
        <v>Yes</v>
      </c>
    </row>
    <row r="61" spans="1:12" x14ac:dyDescent="0.2">
      <c r="A61" s="4" t="s">
        <v>602</v>
      </c>
      <c r="B61" s="47" t="s">
        <v>217</v>
      </c>
      <c r="C61" s="1">
        <v>11</v>
      </c>
      <c r="D61" s="11" t="str">
        <f t="shared" si="11"/>
        <v>N/A</v>
      </c>
      <c r="E61" s="1">
        <v>11</v>
      </c>
      <c r="F61" s="11" t="str">
        <f t="shared" si="12"/>
        <v>N/A</v>
      </c>
      <c r="G61" s="1">
        <v>11</v>
      </c>
      <c r="H61" s="11" t="str">
        <f t="shared" si="13"/>
        <v>N/A</v>
      </c>
      <c r="I61" s="56">
        <v>100</v>
      </c>
      <c r="J61" s="56">
        <v>0</v>
      </c>
      <c r="K61" s="47" t="s">
        <v>732</v>
      </c>
      <c r="L61" s="9" t="str">
        <f t="shared" si="14"/>
        <v>Yes</v>
      </c>
    </row>
    <row r="62" spans="1:12" ht="25.5" x14ac:dyDescent="0.2">
      <c r="A62" s="4" t="s">
        <v>1443</v>
      </c>
      <c r="B62" s="47" t="s">
        <v>217</v>
      </c>
      <c r="C62" s="14">
        <v>130565</v>
      </c>
      <c r="D62" s="11" t="str">
        <f t="shared" si="11"/>
        <v>N/A</v>
      </c>
      <c r="E62" s="14">
        <v>108662.25</v>
      </c>
      <c r="F62" s="11" t="str">
        <f t="shared" si="12"/>
        <v>N/A</v>
      </c>
      <c r="G62" s="14">
        <v>89617.25</v>
      </c>
      <c r="H62" s="11" t="str">
        <f t="shared" si="13"/>
        <v>N/A</v>
      </c>
      <c r="I62" s="56">
        <v>-16.8</v>
      </c>
      <c r="J62" s="56">
        <v>-17.5</v>
      </c>
      <c r="K62" s="47" t="s">
        <v>732</v>
      </c>
      <c r="L62" s="9" t="str">
        <f t="shared" si="14"/>
        <v>Yes</v>
      </c>
    </row>
    <row r="63" spans="1:12" x14ac:dyDescent="0.2">
      <c r="A63" s="4" t="s">
        <v>603</v>
      </c>
      <c r="B63" s="47" t="s">
        <v>217</v>
      </c>
      <c r="C63" s="14">
        <v>48713204</v>
      </c>
      <c r="D63" s="11" t="str">
        <f t="shared" si="11"/>
        <v>N/A</v>
      </c>
      <c r="E63" s="14">
        <v>31047698</v>
      </c>
      <c r="F63" s="11" t="str">
        <f t="shared" si="12"/>
        <v>N/A</v>
      </c>
      <c r="G63" s="14">
        <v>23171785</v>
      </c>
      <c r="H63" s="11" t="str">
        <f t="shared" si="13"/>
        <v>N/A</v>
      </c>
      <c r="I63" s="56">
        <v>-36.299999999999997</v>
      </c>
      <c r="J63" s="56">
        <v>-25.4</v>
      </c>
      <c r="K63" s="47" t="s">
        <v>732</v>
      </c>
      <c r="L63" s="9" t="str">
        <f t="shared" si="14"/>
        <v>Yes</v>
      </c>
    </row>
    <row r="64" spans="1:12" x14ac:dyDescent="0.2">
      <c r="A64" s="4" t="s">
        <v>604</v>
      </c>
      <c r="B64" s="47" t="s">
        <v>217</v>
      </c>
      <c r="C64" s="1">
        <v>232</v>
      </c>
      <c r="D64" s="11" t="str">
        <f t="shared" si="11"/>
        <v>N/A</v>
      </c>
      <c r="E64" s="1">
        <v>187</v>
      </c>
      <c r="F64" s="11" t="str">
        <f t="shared" si="12"/>
        <v>N/A</v>
      </c>
      <c r="G64" s="1">
        <v>119</v>
      </c>
      <c r="H64" s="11" t="str">
        <f t="shared" si="13"/>
        <v>N/A</v>
      </c>
      <c r="I64" s="56">
        <v>-19.399999999999999</v>
      </c>
      <c r="J64" s="56">
        <v>-36.4</v>
      </c>
      <c r="K64" s="47" t="s">
        <v>732</v>
      </c>
      <c r="L64" s="9" t="str">
        <f t="shared" si="14"/>
        <v>No</v>
      </c>
    </row>
    <row r="65" spans="1:12" x14ac:dyDescent="0.2">
      <c r="A65" s="4" t="s">
        <v>1444</v>
      </c>
      <c r="B65" s="47" t="s">
        <v>217</v>
      </c>
      <c r="C65" s="14">
        <v>209970.70689999999</v>
      </c>
      <c r="D65" s="11" t="str">
        <f t="shared" si="11"/>
        <v>N/A</v>
      </c>
      <c r="E65" s="14">
        <v>166030.47059000001</v>
      </c>
      <c r="F65" s="11" t="str">
        <f t="shared" si="12"/>
        <v>N/A</v>
      </c>
      <c r="G65" s="14">
        <v>194720.88235</v>
      </c>
      <c r="H65" s="11" t="str">
        <f t="shared" si="13"/>
        <v>N/A</v>
      </c>
      <c r="I65" s="56">
        <v>-20.9</v>
      </c>
      <c r="J65" s="56">
        <v>17.28</v>
      </c>
      <c r="K65" s="47" t="s">
        <v>732</v>
      </c>
      <c r="L65" s="9" t="str">
        <f t="shared" si="14"/>
        <v>Yes</v>
      </c>
    </row>
    <row r="66" spans="1:12" x14ac:dyDescent="0.2">
      <c r="A66" s="4" t="s">
        <v>605</v>
      </c>
      <c r="B66" s="47" t="s">
        <v>217</v>
      </c>
      <c r="C66" s="14">
        <v>878034907</v>
      </c>
      <c r="D66" s="11" t="str">
        <f t="shared" si="11"/>
        <v>N/A</v>
      </c>
      <c r="E66" s="14">
        <v>874633019</v>
      </c>
      <c r="F66" s="11" t="str">
        <f t="shared" si="12"/>
        <v>N/A</v>
      </c>
      <c r="G66" s="14">
        <v>878794390</v>
      </c>
      <c r="H66" s="11" t="str">
        <f t="shared" si="13"/>
        <v>N/A</v>
      </c>
      <c r="I66" s="56">
        <v>-0.38700000000000001</v>
      </c>
      <c r="J66" s="56">
        <v>0.4758</v>
      </c>
      <c r="K66" s="47" t="s">
        <v>732</v>
      </c>
      <c r="L66" s="9" t="str">
        <f t="shared" si="14"/>
        <v>Yes</v>
      </c>
    </row>
    <row r="67" spans="1:12" x14ac:dyDescent="0.2">
      <c r="A67" s="4" t="s">
        <v>606</v>
      </c>
      <c r="B67" s="47" t="s">
        <v>217</v>
      </c>
      <c r="C67" s="1">
        <v>19198</v>
      </c>
      <c r="D67" s="11" t="str">
        <f t="shared" si="11"/>
        <v>N/A</v>
      </c>
      <c r="E67" s="1">
        <v>19177</v>
      </c>
      <c r="F67" s="11" t="str">
        <f t="shared" si="12"/>
        <v>N/A</v>
      </c>
      <c r="G67" s="1">
        <v>19004</v>
      </c>
      <c r="H67" s="11" t="str">
        <f t="shared" si="13"/>
        <v>N/A</v>
      </c>
      <c r="I67" s="56">
        <v>-0.109</v>
      </c>
      <c r="J67" s="56">
        <v>-0.90200000000000002</v>
      </c>
      <c r="K67" s="47" t="s">
        <v>732</v>
      </c>
      <c r="L67" s="9" t="str">
        <f t="shared" si="14"/>
        <v>Yes</v>
      </c>
    </row>
    <row r="68" spans="1:12" x14ac:dyDescent="0.2">
      <c r="A68" s="4" t="s">
        <v>1445</v>
      </c>
      <c r="B68" s="47" t="s">
        <v>217</v>
      </c>
      <c r="C68" s="14">
        <v>45735.748879999999</v>
      </c>
      <c r="D68" s="11" t="str">
        <f t="shared" si="11"/>
        <v>N/A</v>
      </c>
      <c r="E68" s="14">
        <v>45608.438180999998</v>
      </c>
      <c r="F68" s="11" t="str">
        <f t="shared" si="12"/>
        <v>N/A</v>
      </c>
      <c r="G68" s="14">
        <v>46242.601030999998</v>
      </c>
      <c r="H68" s="11" t="str">
        <f t="shared" si="13"/>
        <v>N/A</v>
      </c>
      <c r="I68" s="56">
        <v>-0.27800000000000002</v>
      </c>
      <c r="J68" s="56">
        <v>1.39</v>
      </c>
      <c r="K68" s="47" t="s">
        <v>732</v>
      </c>
      <c r="L68" s="9" t="str">
        <f t="shared" si="14"/>
        <v>Yes</v>
      </c>
    </row>
    <row r="69" spans="1:12" ht="25.5" x14ac:dyDescent="0.2">
      <c r="A69" s="4" t="s">
        <v>607</v>
      </c>
      <c r="B69" s="47" t="s">
        <v>217</v>
      </c>
      <c r="C69" s="14">
        <v>27300054</v>
      </c>
      <c r="D69" s="11" t="str">
        <f t="shared" si="11"/>
        <v>N/A</v>
      </c>
      <c r="E69" s="14">
        <v>29752191</v>
      </c>
      <c r="F69" s="11" t="str">
        <f t="shared" si="12"/>
        <v>N/A</v>
      </c>
      <c r="G69" s="14">
        <v>24950200</v>
      </c>
      <c r="H69" s="11" t="str">
        <f t="shared" si="13"/>
        <v>N/A</v>
      </c>
      <c r="I69" s="56">
        <v>8.9819999999999993</v>
      </c>
      <c r="J69" s="56">
        <v>-16.100000000000001</v>
      </c>
      <c r="K69" s="47" t="s">
        <v>732</v>
      </c>
      <c r="L69" s="9" t="str">
        <f t="shared" si="14"/>
        <v>Yes</v>
      </c>
    </row>
    <row r="70" spans="1:12" x14ac:dyDescent="0.2">
      <c r="A70" s="4" t="s">
        <v>608</v>
      </c>
      <c r="B70" s="47" t="s">
        <v>217</v>
      </c>
      <c r="C70" s="1">
        <v>55724</v>
      </c>
      <c r="D70" s="11" t="str">
        <f t="shared" si="11"/>
        <v>N/A</v>
      </c>
      <c r="E70" s="1">
        <v>57244</v>
      </c>
      <c r="F70" s="11" t="str">
        <f t="shared" si="12"/>
        <v>N/A</v>
      </c>
      <c r="G70" s="1">
        <v>56170</v>
      </c>
      <c r="H70" s="11" t="str">
        <f t="shared" si="13"/>
        <v>N/A</v>
      </c>
      <c r="I70" s="56">
        <v>2.7280000000000002</v>
      </c>
      <c r="J70" s="56">
        <v>-1.88</v>
      </c>
      <c r="K70" s="47" t="s">
        <v>732</v>
      </c>
      <c r="L70" s="9" t="str">
        <f t="shared" si="14"/>
        <v>Yes</v>
      </c>
    </row>
    <row r="71" spans="1:12" x14ac:dyDescent="0.2">
      <c r="A71" s="4" t="s">
        <v>1446</v>
      </c>
      <c r="B71" s="47" t="s">
        <v>217</v>
      </c>
      <c r="C71" s="14">
        <v>489.91554805999999</v>
      </c>
      <c r="D71" s="11" t="str">
        <f t="shared" si="11"/>
        <v>N/A</v>
      </c>
      <c r="E71" s="14">
        <v>519.74339669000005</v>
      </c>
      <c r="F71" s="11" t="str">
        <f t="shared" si="12"/>
        <v>N/A</v>
      </c>
      <c r="G71" s="14">
        <v>444.19084921000001</v>
      </c>
      <c r="H71" s="11" t="str">
        <f t="shared" si="13"/>
        <v>N/A</v>
      </c>
      <c r="I71" s="56">
        <v>6.0880000000000001</v>
      </c>
      <c r="J71" s="56">
        <v>-14.5</v>
      </c>
      <c r="K71" s="47" t="s">
        <v>732</v>
      </c>
      <c r="L71" s="9" t="str">
        <f t="shared" si="14"/>
        <v>Yes</v>
      </c>
    </row>
    <row r="72" spans="1:12" x14ac:dyDescent="0.2">
      <c r="A72" s="4" t="s">
        <v>609</v>
      </c>
      <c r="B72" s="47" t="s">
        <v>217</v>
      </c>
      <c r="C72" s="14">
        <v>11728</v>
      </c>
      <c r="D72" s="11" t="str">
        <f t="shared" si="11"/>
        <v>N/A</v>
      </c>
      <c r="E72" s="14">
        <v>27510</v>
      </c>
      <c r="F72" s="11" t="str">
        <f t="shared" si="12"/>
        <v>N/A</v>
      </c>
      <c r="G72" s="14">
        <v>92736</v>
      </c>
      <c r="H72" s="11" t="str">
        <f t="shared" si="13"/>
        <v>N/A</v>
      </c>
      <c r="I72" s="56">
        <v>134.6</v>
      </c>
      <c r="J72" s="56">
        <v>237.1</v>
      </c>
      <c r="K72" s="47" t="s">
        <v>732</v>
      </c>
      <c r="L72" s="9" t="str">
        <f t="shared" si="14"/>
        <v>No</v>
      </c>
    </row>
    <row r="73" spans="1:12" x14ac:dyDescent="0.2">
      <c r="A73" s="4" t="s">
        <v>610</v>
      </c>
      <c r="B73" s="47" t="s">
        <v>217</v>
      </c>
      <c r="C73" s="1">
        <v>70</v>
      </c>
      <c r="D73" s="11" t="str">
        <f t="shared" si="11"/>
        <v>N/A</v>
      </c>
      <c r="E73" s="1">
        <v>186</v>
      </c>
      <c r="F73" s="11" t="str">
        <f t="shared" si="12"/>
        <v>N/A</v>
      </c>
      <c r="G73" s="1">
        <v>296</v>
      </c>
      <c r="H73" s="11" t="str">
        <f t="shared" si="13"/>
        <v>N/A</v>
      </c>
      <c r="I73" s="56">
        <v>165.7</v>
      </c>
      <c r="J73" s="56">
        <v>59.14</v>
      </c>
      <c r="K73" s="47" t="s">
        <v>732</v>
      </c>
      <c r="L73" s="9" t="str">
        <f t="shared" si="14"/>
        <v>No</v>
      </c>
    </row>
    <row r="74" spans="1:12" x14ac:dyDescent="0.2">
      <c r="A74" s="4" t="s">
        <v>1447</v>
      </c>
      <c r="B74" s="47" t="s">
        <v>217</v>
      </c>
      <c r="C74" s="14">
        <v>167.54285714</v>
      </c>
      <c r="D74" s="11" t="str">
        <f t="shared" si="11"/>
        <v>N/A</v>
      </c>
      <c r="E74" s="14">
        <v>147.90322581000001</v>
      </c>
      <c r="F74" s="11" t="str">
        <f t="shared" si="12"/>
        <v>N/A</v>
      </c>
      <c r="G74" s="14">
        <v>313.29729730000003</v>
      </c>
      <c r="H74" s="11" t="str">
        <f t="shared" si="13"/>
        <v>N/A</v>
      </c>
      <c r="I74" s="56">
        <v>-11.7</v>
      </c>
      <c r="J74" s="56">
        <v>111.8</v>
      </c>
      <c r="K74" s="47" t="s">
        <v>732</v>
      </c>
      <c r="L74" s="9" t="str">
        <f t="shared" si="14"/>
        <v>No</v>
      </c>
    </row>
    <row r="75" spans="1:12" ht="25.5" x14ac:dyDescent="0.2">
      <c r="A75" s="4" t="s">
        <v>611</v>
      </c>
      <c r="B75" s="47" t="s">
        <v>217</v>
      </c>
      <c r="C75" s="14">
        <v>849850</v>
      </c>
      <c r="D75" s="11" t="str">
        <f t="shared" si="11"/>
        <v>N/A</v>
      </c>
      <c r="E75" s="14">
        <v>853218</v>
      </c>
      <c r="F75" s="11" t="str">
        <f t="shared" si="12"/>
        <v>N/A</v>
      </c>
      <c r="G75" s="14">
        <v>610263</v>
      </c>
      <c r="H75" s="11" t="str">
        <f t="shared" si="13"/>
        <v>N/A</v>
      </c>
      <c r="I75" s="56">
        <v>0.39629999999999999</v>
      </c>
      <c r="J75" s="56">
        <v>-28.5</v>
      </c>
      <c r="K75" s="47" t="s">
        <v>732</v>
      </c>
      <c r="L75" s="9" t="str">
        <f t="shared" si="14"/>
        <v>Yes</v>
      </c>
    </row>
    <row r="76" spans="1:12" x14ac:dyDescent="0.2">
      <c r="A76" s="45" t="s">
        <v>612</v>
      </c>
      <c r="B76" s="34" t="s">
        <v>217</v>
      </c>
      <c r="C76" s="35">
        <v>17489</v>
      </c>
      <c r="D76" s="43" t="str">
        <f t="shared" si="11"/>
        <v>N/A</v>
      </c>
      <c r="E76" s="35">
        <v>16542</v>
      </c>
      <c r="F76" s="43" t="str">
        <f t="shared" si="12"/>
        <v>N/A</v>
      </c>
      <c r="G76" s="35">
        <v>12514</v>
      </c>
      <c r="H76" s="43" t="str">
        <f t="shared" si="13"/>
        <v>N/A</v>
      </c>
      <c r="I76" s="12">
        <v>-5.41</v>
      </c>
      <c r="J76" s="12">
        <v>-24.4</v>
      </c>
      <c r="K76" s="44" t="s">
        <v>732</v>
      </c>
      <c r="L76" s="9" t="str">
        <f t="shared" si="14"/>
        <v>Yes</v>
      </c>
    </row>
    <row r="77" spans="1:12" ht="25.5" x14ac:dyDescent="0.2">
      <c r="A77" s="45" t="s">
        <v>1448</v>
      </c>
      <c r="B77" s="34" t="s">
        <v>217</v>
      </c>
      <c r="C77" s="46">
        <v>48.593401567000001</v>
      </c>
      <c r="D77" s="43" t="str">
        <f t="shared" si="11"/>
        <v>N/A</v>
      </c>
      <c r="E77" s="46">
        <v>51.578890098000002</v>
      </c>
      <c r="F77" s="43" t="str">
        <f t="shared" si="12"/>
        <v>N/A</v>
      </c>
      <c r="G77" s="46">
        <v>48.766421608000002</v>
      </c>
      <c r="H77" s="43" t="str">
        <f t="shared" si="13"/>
        <v>N/A</v>
      </c>
      <c r="I77" s="12">
        <v>6.1440000000000001</v>
      </c>
      <c r="J77" s="12">
        <v>-5.45</v>
      </c>
      <c r="K77" s="44" t="s">
        <v>732</v>
      </c>
      <c r="L77" s="9" t="str">
        <f t="shared" si="14"/>
        <v>Yes</v>
      </c>
    </row>
    <row r="78" spans="1:12" ht="25.5" x14ac:dyDescent="0.2">
      <c r="A78" s="45" t="s">
        <v>613</v>
      </c>
      <c r="B78" s="34" t="s">
        <v>217</v>
      </c>
      <c r="C78" s="46">
        <v>17718883</v>
      </c>
      <c r="D78" s="43" t="str">
        <f t="shared" si="11"/>
        <v>N/A</v>
      </c>
      <c r="E78" s="46">
        <v>17364098</v>
      </c>
      <c r="F78" s="43" t="str">
        <f t="shared" si="12"/>
        <v>N/A</v>
      </c>
      <c r="G78" s="46">
        <v>18182182</v>
      </c>
      <c r="H78" s="43" t="str">
        <f t="shared" si="13"/>
        <v>N/A</v>
      </c>
      <c r="I78" s="12">
        <v>-2</v>
      </c>
      <c r="J78" s="12">
        <v>4.7110000000000003</v>
      </c>
      <c r="K78" s="44" t="s">
        <v>732</v>
      </c>
      <c r="L78" s="9" t="str">
        <f t="shared" si="14"/>
        <v>Yes</v>
      </c>
    </row>
    <row r="79" spans="1:12" x14ac:dyDescent="0.2">
      <c r="A79" s="45" t="s">
        <v>614</v>
      </c>
      <c r="B79" s="34" t="s">
        <v>217</v>
      </c>
      <c r="C79" s="35">
        <v>27148</v>
      </c>
      <c r="D79" s="43" t="str">
        <f t="shared" si="11"/>
        <v>N/A</v>
      </c>
      <c r="E79" s="35">
        <v>26156</v>
      </c>
      <c r="F79" s="43" t="str">
        <f t="shared" si="12"/>
        <v>N/A</v>
      </c>
      <c r="G79" s="35">
        <v>24671</v>
      </c>
      <c r="H79" s="43" t="str">
        <f t="shared" si="13"/>
        <v>N/A</v>
      </c>
      <c r="I79" s="12">
        <v>-3.65</v>
      </c>
      <c r="J79" s="12">
        <v>-5.68</v>
      </c>
      <c r="K79" s="44" t="s">
        <v>732</v>
      </c>
      <c r="L79" s="9" t="str">
        <f t="shared" si="14"/>
        <v>Yes</v>
      </c>
    </row>
    <row r="80" spans="1:12" x14ac:dyDescent="0.2">
      <c r="A80" s="45" t="s">
        <v>1449</v>
      </c>
      <c r="B80" s="34" t="s">
        <v>217</v>
      </c>
      <c r="C80" s="46">
        <v>652.67728746</v>
      </c>
      <c r="D80" s="43" t="str">
        <f t="shared" si="11"/>
        <v>N/A</v>
      </c>
      <c r="E80" s="46">
        <v>663.86672274</v>
      </c>
      <c r="F80" s="43" t="str">
        <f t="shared" si="12"/>
        <v>N/A</v>
      </c>
      <c r="G80" s="46">
        <v>736.98601597000004</v>
      </c>
      <c r="H80" s="43" t="str">
        <f t="shared" si="13"/>
        <v>N/A</v>
      </c>
      <c r="I80" s="12">
        <v>1.714</v>
      </c>
      <c r="J80" s="12">
        <v>11.01</v>
      </c>
      <c r="K80" s="44" t="s">
        <v>732</v>
      </c>
      <c r="L80" s="9" t="str">
        <f t="shared" si="14"/>
        <v>Yes</v>
      </c>
    </row>
    <row r="81" spans="1:12" x14ac:dyDescent="0.2">
      <c r="A81" s="45" t="s">
        <v>615</v>
      </c>
      <c r="B81" s="34" t="s">
        <v>217</v>
      </c>
      <c r="C81" s="46">
        <v>521457</v>
      </c>
      <c r="D81" s="43" t="str">
        <f t="shared" si="11"/>
        <v>N/A</v>
      </c>
      <c r="E81" s="46">
        <v>551920</v>
      </c>
      <c r="F81" s="43" t="str">
        <f t="shared" si="12"/>
        <v>N/A</v>
      </c>
      <c r="G81" s="46">
        <v>494321</v>
      </c>
      <c r="H81" s="43" t="str">
        <f t="shared" si="13"/>
        <v>N/A</v>
      </c>
      <c r="I81" s="12">
        <v>5.8419999999999996</v>
      </c>
      <c r="J81" s="12">
        <v>-10.4</v>
      </c>
      <c r="K81" s="44" t="s">
        <v>732</v>
      </c>
      <c r="L81" s="9" t="str">
        <f t="shared" si="14"/>
        <v>Yes</v>
      </c>
    </row>
    <row r="82" spans="1:12" x14ac:dyDescent="0.2">
      <c r="A82" s="45" t="s">
        <v>616</v>
      </c>
      <c r="B82" s="34" t="s">
        <v>217</v>
      </c>
      <c r="C82" s="35">
        <v>4414</v>
      </c>
      <c r="D82" s="43" t="str">
        <f t="shared" si="11"/>
        <v>N/A</v>
      </c>
      <c r="E82" s="35">
        <v>4125</v>
      </c>
      <c r="F82" s="43" t="str">
        <f t="shared" si="12"/>
        <v>N/A</v>
      </c>
      <c r="G82" s="35">
        <v>4185</v>
      </c>
      <c r="H82" s="43" t="str">
        <f t="shared" si="13"/>
        <v>N/A</v>
      </c>
      <c r="I82" s="12">
        <v>-6.55</v>
      </c>
      <c r="J82" s="12">
        <v>1.4550000000000001</v>
      </c>
      <c r="K82" s="44" t="s">
        <v>732</v>
      </c>
      <c r="L82" s="9" t="str">
        <f t="shared" si="14"/>
        <v>Yes</v>
      </c>
    </row>
    <row r="83" spans="1:12" x14ac:dyDescent="0.2">
      <c r="A83" s="45" t="s">
        <v>1450</v>
      </c>
      <c r="B83" s="34" t="s">
        <v>217</v>
      </c>
      <c r="C83" s="46">
        <v>118.13706388999999</v>
      </c>
      <c r="D83" s="43" t="str">
        <f t="shared" si="11"/>
        <v>N/A</v>
      </c>
      <c r="E83" s="46">
        <v>133.79878787999999</v>
      </c>
      <c r="F83" s="43" t="str">
        <f t="shared" si="12"/>
        <v>N/A</v>
      </c>
      <c r="G83" s="46">
        <v>118.11732378000001</v>
      </c>
      <c r="H83" s="43" t="str">
        <f t="shared" si="13"/>
        <v>N/A</v>
      </c>
      <c r="I83" s="12">
        <v>13.26</v>
      </c>
      <c r="J83" s="12">
        <v>-11.7</v>
      </c>
      <c r="K83" s="44" t="s">
        <v>732</v>
      </c>
      <c r="L83" s="9" t="str">
        <f t="shared" si="14"/>
        <v>Yes</v>
      </c>
    </row>
    <row r="84" spans="1:12" ht="25.5" x14ac:dyDescent="0.2">
      <c r="A84" s="45" t="s">
        <v>617</v>
      </c>
      <c r="B84" s="34" t="s">
        <v>217</v>
      </c>
      <c r="C84" s="46">
        <v>114829839</v>
      </c>
      <c r="D84" s="43" t="str">
        <f t="shared" si="11"/>
        <v>N/A</v>
      </c>
      <c r="E84" s="46">
        <v>125284776</v>
      </c>
      <c r="F84" s="43" t="str">
        <f t="shared" si="12"/>
        <v>N/A</v>
      </c>
      <c r="G84" s="46">
        <v>131797793</v>
      </c>
      <c r="H84" s="43" t="str">
        <f t="shared" si="13"/>
        <v>N/A</v>
      </c>
      <c r="I84" s="12">
        <v>9.1050000000000004</v>
      </c>
      <c r="J84" s="12">
        <v>5.1989999999999998</v>
      </c>
      <c r="K84" s="44" t="s">
        <v>732</v>
      </c>
      <c r="L84" s="9" t="str">
        <f t="shared" si="14"/>
        <v>Yes</v>
      </c>
    </row>
    <row r="85" spans="1:12" x14ac:dyDescent="0.2">
      <c r="A85" s="45" t="s">
        <v>618</v>
      </c>
      <c r="B85" s="34" t="s">
        <v>217</v>
      </c>
      <c r="C85" s="35">
        <v>7746</v>
      </c>
      <c r="D85" s="43" t="str">
        <f t="shared" si="11"/>
        <v>N/A</v>
      </c>
      <c r="E85" s="35">
        <v>8100</v>
      </c>
      <c r="F85" s="43" t="str">
        <f t="shared" si="12"/>
        <v>N/A</v>
      </c>
      <c r="G85" s="35">
        <v>8542</v>
      </c>
      <c r="H85" s="43" t="str">
        <f t="shared" si="13"/>
        <v>N/A</v>
      </c>
      <c r="I85" s="12">
        <v>4.57</v>
      </c>
      <c r="J85" s="12">
        <v>5.4569999999999999</v>
      </c>
      <c r="K85" s="44" t="s">
        <v>732</v>
      </c>
      <c r="L85" s="9" t="str">
        <f t="shared" si="14"/>
        <v>Yes</v>
      </c>
    </row>
    <row r="86" spans="1:12" ht="25.5" x14ac:dyDescent="0.2">
      <c r="A86" s="45" t="s">
        <v>1451</v>
      </c>
      <c r="B86" s="34" t="s">
        <v>217</v>
      </c>
      <c r="C86" s="46">
        <v>14824.404725</v>
      </c>
      <c r="D86" s="43" t="str">
        <f t="shared" si="11"/>
        <v>N/A</v>
      </c>
      <c r="E86" s="46">
        <v>15467.256296</v>
      </c>
      <c r="F86" s="43" t="str">
        <f t="shared" si="12"/>
        <v>N/A</v>
      </c>
      <c r="G86" s="46">
        <v>15429.383400000001</v>
      </c>
      <c r="H86" s="43" t="str">
        <f t="shared" si="13"/>
        <v>N/A</v>
      </c>
      <c r="I86" s="12">
        <v>4.3360000000000003</v>
      </c>
      <c r="J86" s="12">
        <v>-0.245</v>
      </c>
      <c r="K86" s="44" t="s">
        <v>732</v>
      </c>
      <c r="L86" s="9" t="str">
        <f t="shared" si="14"/>
        <v>Yes</v>
      </c>
    </row>
    <row r="87" spans="1:12" ht="25.5" x14ac:dyDescent="0.2">
      <c r="A87" s="45" t="s">
        <v>619</v>
      </c>
      <c r="B87" s="34" t="s">
        <v>217</v>
      </c>
      <c r="C87" s="46">
        <v>10036701</v>
      </c>
      <c r="D87" s="43" t="str">
        <f t="shared" si="11"/>
        <v>N/A</v>
      </c>
      <c r="E87" s="46">
        <v>11136628</v>
      </c>
      <c r="F87" s="43" t="str">
        <f t="shared" si="12"/>
        <v>N/A</v>
      </c>
      <c r="G87" s="46">
        <v>10438716</v>
      </c>
      <c r="H87" s="43" t="str">
        <f t="shared" si="13"/>
        <v>N/A</v>
      </c>
      <c r="I87" s="12">
        <v>10.96</v>
      </c>
      <c r="J87" s="12">
        <v>-6.27</v>
      </c>
      <c r="K87" s="44" t="s">
        <v>732</v>
      </c>
      <c r="L87" s="9" t="str">
        <f t="shared" si="14"/>
        <v>Yes</v>
      </c>
    </row>
    <row r="88" spans="1:12" x14ac:dyDescent="0.2">
      <c r="A88" s="45" t="s">
        <v>620</v>
      </c>
      <c r="B88" s="34" t="s">
        <v>217</v>
      </c>
      <c r="C88" s="35">
        <v>42273</v>
      </c>
      <c r="D88" s="43" t="str">
        <f t="shared" si="11"/>
        <v>N/A</v>
      </c>
      <c r="E88" s="35">
        <v>43307</v>
      </c>
      <c r="F88" s="43" t="str">
        <f t="shared" si="12"/>
        <v>N/A</v>
      </c>
      <c r="G88" s="35">
        <v>40215</v>
      </c>
      <c r="H88" s="43" t="str">
        <f t="shared" si="13"/>
        <v>N/A</v>
      </c>
      <c r="I88" s="12">
        <v>2.4460000000000002</v>
      </c>
      <c r="J88" s="12">
        <v>-7.14</v>
      </c>
      <c r="K88" s="44" t="s">
        <v>732</v>
      </c>
      <c r="L88" s="9" t="str">
        <f t="shared" si="14"/>
        <v>Yes</v>
      </c>
    </row>
    <row r="89" spans="1:12" x14ac:dyDescent="0.2">
      <c r="A89" s="45" t="s">
        <v>1452</v>
      </c>
      <c r="B89" s="34" t="s">
        <v>217</v>
      </c>
      <c r="C89" s="46">
        <v>237.42580369999999</v>
      </c>
      <c r="D89" s="43" t="str">
        <f t="shared" si="11"/>
        <v>N/A</v>
      </c>
      <c r="E89" s="46">
        <v>257.15537904000001</v>
      </c>
      <c r="F89" s="43" t="str">
        <f t="shared" si="12"/>
        <v>N/A</v>
      </c>
      <c r="G89" s="46">
        <v>259.57269674999998</v>
      </c>
      <c r="H89" s="43" t="str">
        <f t="shared" si="13"/>
        <v>N/A</v>
      </c>
      <c r="I89" s="12">
        <v>8.31</v>
      </c>
      <c r="J89" s="12">
        <v>0.94</v>
      </c>
      <c r="K89" s="44" t="s">
        <v>732</v>
      </c>
      <c r="L89" s="9" t="str">
        <f t="shared" si="14"/>
        <v>Yes</v>
      </c>
    </row>
    <row r="90" spans="1:12" x14ac:dyDescent="0.2">
      <c r="A90" s="45" t="s">
        <v>621</v>
      </c>
      <c r="B90" s="34" t="s">
        <v>217</v>
      </c>
      <c r="C90" s="46">
        <v>8572551</v>
      </c>
      <c r="D90" s="43" t="str">
        <f t="shared" si="11"/>
        <v>N/A</v>
      </c>
      <c r="E90" s="46">
        <v>7948365</v>
      </c>
      <c r="F90" s="43" t="str">
        <f t="shared" si="12"/>
        <v>N/A</v>
      </c>
      <c r="G90" s="46">
        <v>6755475</v>
      </c>
      <c r="H90" s="43" t="str">
        <f t="shared" si="13"/>
        <v>N/A</v>
      </c>
      <c r="I90" s="12">
        <v>-7.28</v>
      </c>
      <c r="J90" s="12">
        <v>-15</v>
      </c>
      <c r="K90" s="44" t="s">
        <v>732</v>
      </c>
      <c r="L90" s="9" t="str">
        <f t="shared" si="14"/>
        <v>Yes</v>
      </c>
    </row>
    <row r="91" spans="1:12" x14ac:dyDescent="0.2">
      <c r="A91" s="45" t="s">
        <v>622</v>
      </c>
      <c r="B91" s="34" t="s">
        <v>217</v>
      </c>
      <c r="C91" s="35">
        <v>26896</v>
      </c>
      <c r="D91" s="43" t="str">
        <f t="shared" si="11"/>
        <v>N/A</v>
      </c>
      <c r="E91" s="35">
        <v>26832</v>
      </c>
      <c r="F91" s="43" t="str">
        <f t="shared" si="12"/>
        <v>N/A</v>
      </c>
      <c r="G91" s="35">
        <v>26733</v>
      </c>
      <c r="H91" s="43" t="str">
        <f t="shared" si="13"/>
        <v>N/A</v>
      </c>
      <c r="I91" s="12">
        <v>-0.23799999999999999</v>
      </c>
      <c r="J91" s="12">
        <v>-0.36899999999999999</v>
      </c>
      <c r="K91" s="44" t="s">
        <v>732</v>
      </c>
      <c r="L91" s="9" t="str">
        <f t="shared" si="14"/>
        <v>Yes</v>
      </c>
    </row>
    <row r="92" spans="1:12" x14ac:dyDescent="0.2">
      <c r="A92" s="45" t="s">
        <v>1453</v>
      </c>
      <c r="B92" s="34" t="s">
        <v>217</v>
      </c>
      <c r="C92" s="46">
        <v>318.72958804000001</v>
      </c>
      <c r="D92" s="43" t="str">
        <f t="shared" si="11"/>
        <v>N/A</v>
      </c>
      <c r="E92" s="46">
        <v>296.22707960999998</v>
      </c>
      <c r="F92" s="43" t="str">
        <f t="shared" si="12"/>
        <v>N/A</v>
      </c>
      <c r="G92" s="46">
        <v>252.70171697999999</v>
      </c>
      <c r="H92" s="43" t="str">
        <f t="shared" si="13"/>
        <v>N/A</v>
      </c>
      <c r="I92" s="12">
        <v>-7.06</v>
      </c>
      <c r="J92" s="12">
        <v>-14.7</v>
      </c>
      <c r="K92" s="44" t="s">
        <v>732</v>
      </c>
      <c r="L92" s="9" t="str">
        <f t="shared" si="14"/>
        <v>Yes</v>
      </c>
    </row>
    <row r="93" spans="1:12" ht="25.5" x14ac:dyDescent="0.2">
      <c r="A93" s="45" t="s">
        <v>623</v>
      </c>
      <c r="B93" s="34" t="s">
        <v>217</v>
      </c>
      <c r="C93" s="46">
        <v>23958076</v>
      </c>
      <c r="D93" s="43" t="str">
        <f t="shared" si="11"/>
        <v>N/A</v>
      </c>
      <c r="E93" s="46">
        <v>22427309</v>
      </c>
      <c r="F93" s="43" t="str">
        <f t="shared" si="12"/>
        <v>N/A</v>
      </c>
      <c r="G93" s="46">
        <v>24480571</v>
      </c>
      <c r="H93" s="43" t="str">
        <f t="shared" si="13"/>
        <v>N/A</v>
      </c>
      <c r="I93" s="12">
        <v>-6.39</v>
      </c>
      <c r="J93" s="12">
        <v>9.1549999999999994</v>
      </c>
      <c r="K93" s="44" t="s">
        <v>732</v>
      </c>
      <c r="L93" s="9" t="str">
        <f t="shared" si="14"/>
        <v>Yes</v>
      </c>
    </row>
    <row r="94" spans="1:12" x14ac:dyDescent="0.2">
      <c r="A94" s="48" t="s">
        <v>624</v>
      </c>
      <c r="B94" s="35" t="s">
        <v>217</v>
      </c>
      <c r="C94" s="35">
        <v>12654</v>
      </c>
      <c r="D94" s="43" t="str">
        <f t="shared" si="11"/>
        <v>N/A</v>
      </c>
      <c r="E94" s="35">
        <v>14056</v>
      </c>
      <c r="F94" s="43" t="str">
        <f t="shared" si="12"/>
        <v>N/A</v>
      </c>
      <c r="G94" s="35">
        <v>13384</v>
      </c>
      <c r="H94" s="43" t="str">
        <f t="shared" si="13"/>
        <v>N/A</v>
      </c>
      <c r="I94" s="12">
        <v>11.08</v>
      </c>
      <c r="J94" s="12">
        <v>-4.78</v>
      </c>
      <c r="K94" s="49" t="s">
        <v>732</v>
      </c>
      <c r="L94" s="9" t="str">
        <f t="shared" si="14"/>
        <v>Yes</v>
      </c>
    </row>
    <row r="95" spans="1:12" ht="25.5" x14ac:dyDescent="0.2">
      <c r="A95" s="45" t="s">
        <v>1454</v>
      </c>
      <c r="B95" s="34" t="s">
        <v>217</v>
      </c>
      <c r="C95" s="46">
        <v>1893.320373</v>
      </c>
      <c r="D95" s="43" t="str">
        <f t="shared" si="11"/>
        <v>N/A</v>
      </c>
      <c r="E95" s="46">
        <v>1595.5683693999999</v>
      </c>
      <c r="F95" s="43" t="str">
        <f t="shared" si="12"/>
        <v>N/A</v>
      </c>
      <c r="G95" s="46">
        <v>1829.0922744</v>
      </c>
      <c r="H95" s="43" t="str">
        <f t="shared" si="13"/>
        <v>N/A</v>
      </c>
      <c r="I95" s="12">
        <v>-15.7</v>
      </c>
      <c r="J95" s="12">
        <v>14.64</v>
      </c>
      <c r="K95" s="44" t="s">
        <v>732</v>
      </c>
      <c r="L95" s="9" t="str">
        <f t="shared" si="14"/>
        <v>Yes</v>
      </c>
    </row>
    <row r="96" spans="1:12" ht="25.5" x14ac:dyDescent="0.2">
      <c r="A96" s="45" t="s">
        <v>625</v>
      </c>
      <c r="B96" s="34" t="s">
        <v>217</v>
      </c>
      <c r="C96" s="46">
        <v>2578832</v>
      </c>
      <c r="D96" s="43" t="str">
        <f t="shared" si="11"/>
        <v>N/A</v>
      </c>
      <c r="E96" s="46">
        <v>3149772</v>
      </c>
      <c r="F96" s="43" t="str">
        <f t="shared" si="12"/>
        <v>N/A</v>
      </c>
      <c r="G96" s="46">
        <v>3121601</v>
      </c>
      <c r="H96" s="43" t="str">
        <f t="shared" si="13"/>
        <v>N/A</v>
      </c>
      <c r="I96" s="12">
        <v>22.14</v>
      </c>
      <c r="J96" s="12">
        <v>-0.89400000000000002</v>
      </c>
      <c r="K96" s="44" t="s">
        <v>732</v>
      </c>
      <c r="L96" s="9" t="str">
        <f t="shared" si="14"/>
        <v>Yes</v>
      </c>
    </row>
    <row r="97" spans="1:12" x14ac:dyDescent="0.2">
      <c r="A97" s="45" t="s">
        <v>626</v>
      </c>
      <c r="B97" s="34" t="s">
        <v>217</v>
      </c>
      <c r="C97" s="35">
        <v>12269</v>
      </c>
      <c r="D97" s="43" t="str">
        <f t="shared" si="11"/>
        <v>N/A</v>
      </c>
      <c r="E97" s="35">
        <v>13036</v>
      </c>
      <c r="F97" s="43" t="str">
        <f t="shared" si="12"/>
        <v>N/A</v>
      </c>
      <c r="G97" s="35">
        <v>12744</v>
      </c>
      <c r="H97" s="43" t="str">
        <f t="shared" si="13"/>
        <v>N/A</v>
      </c>
      <c r="I97" s="12">
        <v>6.2519999999999998</v>
      </c>
      <c r="J97" s="12">
        <v>-2.2400000000000002</v>
      </c>
      <c r="K97" s="44" t="s">
        <v>732</v>
      </c>
      <c r="L97" s="9" t="str">
        <f t="shared" si="14"/>
        <v>Yes</v>
      </c>
    </row>
    <row r="98" spans="1:12" ht="25.5" x14ac:dyDescent="0.2">
      <c r="A98" s="45" t="s">
        <v>1455</v>
      </c>
      <c r="B98" s="34" t="s">
        <v>217</v>
      </c>
      <c r="C98" s="46">
        <v>210.1908876</v>
      </c>
      <c r="D98" s="43" t="str">
        <f t="shared" si="11"/>
        <v>N/A</v>
      </c>
      <c r="E98" s="46">
        <v>241.6210494</v>
      </c>
      <c r="F98" s="43" t="str">
        <f t="shared" si="12"/>
        <v>N/A</v>
      </c>
      <c r="G98" s="46">
        <v>244.94672002999999</v>
      </c>
      <c r="H98" s="43" t="str">
        <f t="shared" si="13"/>
        <v>N/A</v>
      </c>
      <c r="I98" s="12">
        <v>14.95</v>
      </c>
      <c r="J98" s="12">
        <v>1.3759999999999999</v>
      </c>
      <c r="K98" s="44" t="s">
        <v>732</v>
      </c>
      <c r="L98" s="9" t="str">
        <f t="shared" si="14"/>
        <v>Yes</v>
      </c>
    </row>
    <row r="99" spans="1:12" ht="25.5" x14ac:dyDescent="0.2">
      <c r="A99" s="45" t="s">
        <v>627</v>
      </c>
      <c r="B99" s="34" t="s">
        <v>217</v>
      </c>
      <c r="C99" s="46">
        <v>23760342</v>
      </c>
      <c r="D99" s="43" t="str">
        <f t="shared" si="11"/>
        <v>N/A</v>
      </c>
      <c r="E99" s="46">
        <v>24896508</v>
      </c>
      <c r="F99" s="43" t="str">
        <f t="shared" si="12"/>
        <v>N/A</v>
      </c>
      <c r="G99" s="46">
        <v>26318737</v>
      </c>
      <c r="H99" s="43" t="str">
        <f t="shared" si="13"/>
        <v>N/A</v>
      </c>
      <c r="I99" s="12">
        <v>4.782</v>
      </c>
      <c r="J99" s="12">
        <v>5.7130000000000001</v>
      </c>
      <c r="K99" s="44" t="s">
        <v>732</v>
      </c>
      <c r="L99" s="9" t="str">
        <f t="shared" si="14"/>
        <v>Yes</v>
      </c>
    </row>
    <row r="100" spans="1:12" x14ac:dyDescent="0.2">
      <c r="A100" s="45" t="s">
        <v>628</v>
      </c>
      <c r="B100" s="34" t="s">
        <v>217</v>
      </c>
      <c r="C100" s="35">
        <v>3262</v>
      </c>
      <c r="D100" s="43" t="str">
        <f t="shared" si="11"/>
        <v>N/A</v>
      </c>
      <c r="E100" s="35">
        <v>3458</v>
      </c>
      <c r="F100" s="43" t="str">
        <f t="shared" si="12"/>
        <v>N/A</v>
      </c>
      <c r="G100" s="35">
        <v>3672</v>
      </c>
      <c r="H100" s="43" t="str">
        <f t="shared" si="13"/>
        <v>N/A</v>
      </c>
      <c r="I100" s="12">
        <v>6.0090000000000003</v>
      </c>
      <c r="J100" s="12">
        <v>6.1890000000000001</v>
      </c>
      <c r="K100" s="44" t="s">
        <v>732</v>
      </c>
      <c r="L100" s="9" t="str">
        <f t="shared" si="14"/>
        <v>Yes</v>
      </c>
    </row>
    <row r="101" spans="1:12" ht="25.5" x14ac:dyDescent="0.2">
      <c r="A101" s="45" t="s">
        <v>1456</v>
      </c>
      <c r="B101" s="34" t="s">
        <v>217</v>
      </c>
      <c r="C101" s="46">
        <v>7283.9797669999998</v>
      </c>
      <c r="D101" s="43" t="str">
        <f t="shared" si="11"/>
        <v>N/A</v>
      </c>
      <c r="E101" s="46">
        <v>7199.6842104999996</v>
      </c>
      <c r="F101" s="43" t="str">
        <f t="shared" si="12"/>
        <v>N/A</v>
      </c>
      <c r="G101" s="46">
        <v>7167.4120370000001</v>
      </c>
      <c r="H101" s="43" t="str">
        <f t="shared" si="13"/>
        <v>N/A</v>
      </c>
      <c r="I101" s="12">
        <v>-1.1599999999999999</v>
      </c>
      <c r="J101" s="12">
        <v>-0.44800000000000001</v>
      </c>
      <c r="K101" s="44" t="s">
        <v>732</v>
      </c>
      <c r="L101" s="9" t="str">
        <f t="shared" si="14"/>
        <v>Yes</v>
      </c>
    </row>
    <row r="102" spans="1:12" ht="25.5" x14ac:dyDescent="0.2">
      <c r="A102" s="45" t="s">
        <v>629</v>
      </c>
      <c r="B102" s="34" t="s">
        <v>217</v>
      </c>
      <c r="C102" s="46">
        <v>316455</v>
      </c>
      <c r="D102" s="43" t="str">
        <f t="shared" si="11"/>
        <v>N/A</v>
      </c>
      <c r="E102" s="46">
        <v>321435</v>
      </c>
      <c r="F102" s="43" t="str">
        <f t="shared" si="12"/>
        <v>N/A</v>
      </c>
      <c r="G102" s="46">
        <v>322910</v>
      </c>
      <c r="H102" s="43" t="str">
        <f t="shared" si="13"/>
        <v>N/A</v>
      </c>
      <c r="I102" s="12">
        <v>1.5740000000000001</v>
      </c>
      <c r="J102" s="12">
        <v>0.45889999999999997</v>
      </c>
      <c r="K102" s="44" t="s">
        <v>732</v>
      </c>
      <c r="L102" s="9" t="str">
        <f t="shared" si="14"/>
        <v>Yes</v>
      </c>
    </row>
    <row r="103" spans="1:12" ht="25.5" x14ac:dyDescent="0.2">
      <c r="A103" s="45" t="s">
        <v>630</v>
      </c>
      <c r="B103" s="34" t="s">
        <v>217</v>
      </c>
      <c r="C103" s="35">
        <v>1184</v>
      </c>
      <c r="D103" s="43" t="str">
        <f t="shared" si="11"/>
        <v>N/A</v>
      </c>
      <c r="E103" s="35">
        <v>1207</v>
      </c>
      <c r="F103" s="43" t="str">
        <f t="shared" si="12"/>
        <v>N/A</v>
      </c>
      <c r="G103" s="35">
        <v>1279</v>
      </c>
      <c r="H103" s="43" t="str">
        <f t="shared" si="13"/>
        <v>N/A</v>
      </c>
      <c r="I103" s="12">
        <v>1.9430000000000001</v>
      </c>
      <c r="J103" s="12">
        <v>5.9649999999999999</v>
      </c>
      <c r="K103" s="44" t="s">
        <v>732</v>
      </c>
      <c r="L103" s="9" t="str">
        <f t="shared" si="14"/>
        <v>Yes</v>
      </c>
    </row>
    <row r="104" spans="1:12" ht="25.5" x14ac:dyDescent="0.2">
      <c r="A104" s="45" t="s">
        <v>1457</v>
      </c>
      <c r="B104" s="34" t="s">
        <v>217</v>
      </c>
      <c r="C104" s="46">
        <v>267.27618243000001</v>
      </c>
      <c r="D104" s="43" t="str">
        <f t="shared" si="11"/>
        <v>N/A</v>
      </c>
      <c r="E104" s="46">
        <v>266.30903065000001</v>
      </c>
      <c r="F104" s="43" t="str">
        <f t="shared" si="12"/>
        <v>N/A</v>
      </c>
      <c r="G104" s="46">
        <v>252.47068021999999</v>
      </c>
      <c r="H104" s="43" t="str">
        <f t="shared" si="13"/>
        <v>N/A</v>
      </c>
      <c r="I104" s="12">
        <v>-0.36199999999999999</v>
      </c>
      <c r="J104" s="12">
        <v>-5.2</v>
      </c>
      <c r="K104" s="44" t="s">
        <v>732</v>
      </c>
      <c r="L104" s="9" t="str">
        <f t="shared" si="14"/>
        <v>Yes</v>
      </c>
    </row>
    <row r="105" spans="1:12" ht="25.5" x14ac:dyDescent="0.2">
      <c r="A105" s="45" t="s">
        <v>631</v>
      </c>
      <c r="B105" s="34" t="s">
        <v>217</v>
      </c>
      <c r="C105" s="46">
        <v>61386</v>
      </c>
      <c r="D105" s="43" t="str">
        <f t="shared" si="11"/>
        <v>N/A</v>
      </c>
      <c r="E105" s="46">
        <v>48132</v>
      </c>
      <c r="F105" s="43" t="str">
        <f t="shared" si="12"/>
        <v>N/A</v>
      </c>
      <c r="G105" s="46">
        <v>45736</v>
      </c>
      <c r="H105" s="43" t="str">
        <f t="shared" si="13"/>
        <v>N/A</v>
      </c>
      <c r="I105" s="12">
        <v>-21.6</v>
      </c>
      <c r="J105" s="12">
        <v>-4.9800000000000004</v>
      </c>
      <c r="K105" s="44" t="s">
        <v>732</v>
      </c>
      <c r="L105" s="9" t="str">
        <f t="shared" si="14"/>
        <v>Yes</v>
      </c>
    </row>
    <row r="106" spans="1:12" x14ac:dyDescent="0.2">
      <c r="A106" s="45" t="s">
        <v>632</v>
      </c>
      <c r="B106" s="34" t="s">
        <v>217</v>
      </c>
      <c r="C106" s="35">
        <v>54</v>
      </c>
      <c r="D106" s="43" t="str">
        <f t="shared" si="11"/>
        <v>N/A</v>
      </c>
      <c r="E106" s="35">
        <v>56</v>
      </c>
      <c r="F106" s="43" t="str">
        <f t="shared" si="12"/>
        <v>N/A</v>
      </c>
      <c r="G106" s="35">
        <v>46</v>
      </c>
      <c r="H106" s="43" t="str">
        <f t="shared" si="13"/>
        <v>N/A</v>
      </c>
      <c r="I106" s="12">
        <v>3.7040000000000002</v>
      </c>
      <c r="J106" s="12">
        <v>-17.899999999999999</v>
      </c>
      <c r="K106" s="44" t="s">
        <v>732</v>
      </c>
      <c r="L106" s="9" t="str">
        <f t="shared" si="14"/>
        <v>Yes</v>
      </c>
    </row>
    <row r="107" spans="1:12" ht="25.5" x14ac:dyDescent="0.2">
      <c r="A107" s="45" t="s">
        <v>1458</v>
      </c>
      <c r="B107" s="34" t="s">
        <v>217</v>
      </c>
      <c r="C107" s="46">
        <v>1136.7777778</v>
      </c>
      <c r="D107" s="43" t="str">
        <f t="shared" si="11"/>
        <v>N/A</v>
      </c>
      <c r="E107" s="46">
        <v>859.5</v>
      </c>
      <c r="F107" s="43" t="str">
        <f t="shared" si="12"/>
        <v>N/A</v>
      </c>
      <c r="G107" s="46">
        <v>994.26086956999995</v>
      </c>
      <c r="H107" s="43" t="str">
        <f t="shared" si="13"/>
        <v>N/A</v>
      </c>
      <c r="I107" s="12">
        <v>-24.4</v>
      </c>
      <c r="J107" s="12">
        <v>15.68</v>
      </c>
      <c r="K107" s="44" t="s">
        <v>732</v>
      </c>
      <c r="L107" s="9" t="str">
        <f t="shared" si="14"/>
        <v>Yes</v>
      </c>
    </row>
    <row r="108" spans="1:12" ht="25.5" x14ac:dyDescent="0.2">
      <c r="A108" s="45" t="s">
        <v>633</v>
      </c>
      <c r="B108" s="34" t="s">
        <v>217</v>
      </c>
      <c r="C108" s="46">
        <v>2979192</v>
      </c>
      <c r="D108" s="43" t="str">
        <f t="shared" si="11"/>
        <v>N/A</v>
      </c>
      <c r="E108" s="46">
        <v>3515133</v>
      </c>
      <c r="F108" s="43" t="str">
        <f t="shared" si="12"/>
        <v>N/A</v>
      </c>
      <c r="G108" s="46">
        <v>3558614</v>
      </c>
      <c r="H108" s="43" t="str">
        <f t="shared" si="13"/>
        <v>N/A</v>
      </c>
      <c r="I108" s="12">
        <v>17.989999999999998</v>
      </c>
      <c r="J108" s="12">
        <v>1.2370000000000001</v>
      </c>
      <c r="K108" s="44" t="s">
        <v>732</v>
      </c>
      <c r="L108" s="9" t="str">
        <f t="shared" si="14"/>
        <v>Yes</v>
      </c>
    </row>
    <row r="109" spans="1:12" x14ac:dyDescent="0.2">
      <c r="A109" s="45" t="s">
        <v>634</v>
      </c>
      <c r="B109" s="34" t="s">
        <v>217</v>
      </c>
      <c r="C109" s="35">
        <v>7689</v>
      </c>
      <c r="D109" s="43" t="str">
        <f t="shared" si="11"/>
        <v>N/A</v>
      </c>
      <c r="E109" s="35">
        <v>7938</v>
      </c>
      <c r="F109" s="43" t="str">
        <f t="shared" si="12"/>
        <v>N/A</v>
      </c>
      <c r="G109" s="35">
        <v>7721</v>
      </c>
      <c r="H109" s="43" t="str">
        <f t="shared" si="13"/>
        <v>N/A</v>
      </c>
      <c r="I109" s="12">
        <v>3.238</v>
      </c>
      <c r="J109" s="12">
        <v>-2.73</v>
      </c>
      <c r="K109" s="44" t="s">
        <v>732</v>
      </c>
      <c r="L109" s="9" t="str">
        <f t="shared" si="14"/>
        <v>Yes</v>
      </c>
    </row>
    <row r="110" spans="1:12" ht="25.5" x14ac:dyDescent="0.2">
      <c r="A110" s="45" t="s">
        <v>1459</v>
      </c>
      <c r="B110" s="34" t="s">
        <v>217</v>
      </c>
      <c r="C110" s="46">
        <v>387.46156846999997</v>
      </c>
      <c r="D110" s="43" t="str">
        <f t="shared" si="11"/>
        <v>N/A</v>
      </c>
      <c r="E110" s="46">
        <v>442.82350717999998</v>
      </c>
      <c r="F110" s="43" t="str">
        <f t="shared" si="12"/>
        <v>N/A</v>
      </c>
      <c r="G110" s="46">
        <v>460.90066053999999</v>
      </c>
      <c r="H110" s="43" t="str">
        <f t="shared" si="13"/>
        <v>N/A</v>
      </c>
      <c r="I110" s="12">
        <v>14.29</v>
      </c>
      <c r="J110" s="12">
        <v>4.0819999999999999</v>
      </c>
      <c r="K110" s="44" t="s">
        <v>732</v>
      </c>
      <c r="L110" s="9" t="str">
        <f t="shared" si="14"/>
        <v>Yes</v>
      </c>
    </row>
    <row r="111" spans="1:12" ht="25.5" x14ac:dyDescent="0.2">
      <c r="A111" s="45" t="s">
        <v>635</v>
      </c>
      <c r="B111" s="34" t="s">
        <v>217</v>
      </c>
      <c r="C111" s="46">
        <v>21635737</v>
      </c>
      <c r="D111" s="43" t="str">
        <f t="shared" si="11"/>
        <v>N/A</v>
      </c>
      <c r="E111" s="46">
        <v>24779329</v>
      </c>
      <c r="F111" s="43" t="str">
        <f t="shared" si="12"/>
        <v>N/A</v>
      </c>
      <c r="G111" s="46">
        <v>27902635</v>
      </c>
      <c r="H111" s="43" t="str">
        <f t="shared" si="13"/>
        <v>N/A</v>
      </c>
      <c r="I111" s="12">
        <v>14.53</v>
      </c>
      <c r="J111" s="12">
        <v>12.6</v>
      </c>
      <c r="K111" s="44" t="s">
        <v>732</v>
      </c>
      <c r="L111" s="9" t="str">
        <f t="shared" si="14"/>
        <v>Yes</v>
      </c>
    </row>
    <row r="112" spans="1:12" x14ac:dyDescent="0.2">
      <c r="A112" s="45" t="s">
        <v>636</v>
      </c>
      <c r="B112" s="34" t="s">
        <v>217</v>
      </c>
      <c r="C112" s="35">
        <v>1354</v>
      </c>
      <c r="D112" s="43" t="str">
        <f t="shared" si="11"/>
        <v>N/A</v>
      </c>
      <c r="E112" s="35">
        <v>1485</v>
      </c>
      <c r="F112" s="43" t="str">
        <f t="shared" si="12"/>
        <v>N/A</v>
      </c>
      <c r="G112" s="35">
        <v>1496</v>
      </c>
      <c r="H112" s="43" t="str">
        <f t="shared" si="13"/>
        <v>N/A</v>
      </c>
      <c r="I112" s="12">
        <v>9.6750000000000007</v>
      </c>
      <c r="J112" s="12">
        <v>0.74070000000000003</v>
      </c>
      <c r="K112" s="44" t="s">
        <v>732</v>
      </c>
      <c r="L112" s="9" t="str">
        <f t="shared" si="14"/>
        <v>Yes</v>
      </c>
    </row>
    <row r="113" spans="1:12" x14ac:dyDescent="0.2">
      <c r="A113" s="45" t="s">
        <v>1460</v>
      </c>
      <c r="B113" s="34" t="s">
        <v>217</v>
      </c>
      <c r="C113" s="46">
        <v>15979.126292000001</v>
      </c>
      <c r="D113" s="43" t="str">
        <f t="shared" si="11"/>
        <v>N/A</v>
      </c>
      <c r="E113" s="46">
        <v>16686.416835</v>
      </c>
      <c r="F113" s="43" t="str">
        <f t="shared" si="12"/>
        <v>N/A</v>
      </c>
      <c r="G113" s="46">
        <v>18651.493984000001</v>
      </c>
      <c r="H113" s="43" t="str">
        <f t="shared" si="13"/>
        <v>N/A</v>
      </c>
      <c r="I113" s="12">
        <v>4.4260000000000002</v>
      </c>
      <c r="J113" s="12">
        <v>11.78</v>
      </c>
      <c r="K113" s="44" t="s">
        <v>732</v>
      </c>
      <c r="L113" s="9" t="str">
        <f t="shared" si="14"/>
        <v>Yes</v>
      </c>
    </row>
    <row r="114" spans="1:12" ht="25.5" x14ac:dyDescent="0.2">
      <c r="A114" s="45" t="s">
        <v>637</v>
      </c>
      <c r="B114" s="34" t="s">
        <v>217</v>
      </c>
      <c r="C114" s="46">
        <v>206611</v>
      </c>
      <c r="D114" s="43" t="str">
        <f t="shared" si="11"/>
        <v>N/A</v>
      </c>
      <c r="E114" s="46">
        <v>198109</v>
      </c>
      <c r="F114" s="43" t="str">
        <f t="shared" si="12"/>
        <v>N/A</v>
      </c>
      <c r="G114" s="46">
        <v>162326</v>
      </c>
      <c r="H114" s="43" t="str">
        <f t="shared" si="13"/>
        <v>N/A</v>
      </c>
      <c r="I114" s="12">
        <v>-4.1100000000000003</v>
      </c>
      <c r="J114" s="12">
        <v>-18.100000000000001</v>
      </c>
      <c r="K114" s="44" t="s">
        <v>732</v>
      </c>
      <c r="L114" s="9" t="str">
        <f>IF(J114="Div by 0", "N/A", IF(OR(J114="N/A",K114="N/A"),"N/A", IF(J114&gt;VALUE(MID(K114,1,2)), "No", IF(J114&lt;-1*VALUE(MID(K114,1,2)), "No", "Yes"))))</f>
        <v>Yes</v>
      </c>
    </row>
    <row r="115" spans="1:12" x14ac:dyDescent="0.2">
      <c r="A115" s="45" t="s">
        <v>638</v>
      </c>
      <c r="B115" s="34" t="s">
        <v>217</v>
      </c>
      <c r="C115" s="35">
        <v>4245</v>
      </c>
      <c r="D115" s="43" t="str">
        <f t="shared" si="11"/>
        <v>N/A</v>
      </c>
      <c r="E115" s="35">
        <v>2743</v>
      </c>
      <c r="F115" s="43" t="str">
        <f t="shared" si="12"/>
        <v>N/A</v>
      </c>
      <c r="G115" s="35">
        <v>2110</v>
      </c>
      <c r="H115" s="43" t="str">
        <f t="shared" si="13"/>
        <v>N/A</v>
      </c>
      <c r="I115" s="12">
        <v>-35.4</v>
      </c>
      <c r="J115" s="12">
        <v>-23.1</v>
      </c>
      <c r="K115" s="44" t="s">
        <v>732</v>
      </c>
      <c r="L115" s="9" t="str">
        <f t="shared" ref="L115:L119" si="15">IF(J115="Div by 0", "N/A", IF(OR(J115="N/A",K115="N/A"),"N/A", IF(J115&gt;VALUE(MID(K115,1,2)), "No", IF(J115&lt;-1*VALUE(MID(K115,1,2)), "No", "Yes"))))</f>
        <v>Yes</v>
      </c>
    </row>
    <row r="116" spans="1:12" ht="25.5" x14ac:dyDescent="0.2">
      <c r="A116" s="45" t="s">
        <v>1461</v>
      </c>
      <c r="B116" s="34" t="s">
        <v>217</v>
      </c>
      <c r="C116" s="46">
        <v>48.671613663000002</v>
      </c>
      <c r="D116" s="43" t="str">
        <f t="shared" si="11"/>
        <v>N/A</v>
      </c>
      <c r="E116" s="46">
        <v>72.223477943999995</v>
      </c>
      <c r="F116" s="43" t="str">
        <f t="shared" si="12"/>
        <v>N/A</v>
      </c>
      <c r="G116" s="46">
        <v>76.931753555</v>
      </c>
      <c r="H116" s="43" t="str">
        <f t="shared" si="13"/>
        <v>N/A</v>
      </c>
      <c r="I116" s="12">
        <v>48.39</v>
      </c>
      <c r="J116" s="12">
        <v>6.5190000000000001</v>
      </c>
      <c r="K116" s="44" t="s">
        <v>732</v>
      </c>
      <c r="L116" s="9" t="str">
        <f t="shared" si="15"/>
        <v>Yes</v>
      </c>
    </row>
    <row r="117" spans="1:12" ht="25.5" x14ac:dyDescent="0.2">
      <c r="A117" s="45" t="s">
        <v>639</v>
      </c>
      <c r="B117" s="34" t="s">
        <v>217</v>
      </c>
      <c r="C117" s="46">
        <v>1800491</v>
      </c>
      <c r="D117" s="43" t="str">
        <f t="shared" si="11"/>
        <v>N/A</v>
      </c>
      <c r="E117" s="46">
        <v>2079660</v>
      </c>
      <c r="F117" s="43" t="str">
        <f t="shared" si="12"/>
        <v>N/A</v>
      </c>
      <c r="G117" s="46">
        <v>2622008</v>
      </c>
      <c r="H117" s="43" t="str">
        <f t="shared" si="13"/>
        <v>N/A</v>
      </c>
      <c r="I117" s="12">
        <v>15.51</v>
      </c>
      <c r="J117" s="12">
        <v>26.08</v>
      </c>
      <c r="K117" s="44" t="s">
        <v>732</v>
      </c>
      <c r="L117" s="9" t="str">
        <f t="shared" si="15"/>
        <v>Yes</v>
      </c>
    </row>
    <row r="118" spans="1:12" x14ac:dyDescent="0.2">
      <c r="A118" s="45" t="s">
        <v>640</v>
      </c>
      <c r="B118" s="34" t="s">
        <v>217</v>
      </c>
      <c r="C118" s="35">
        <v>20</v>
      </c>
      <c r="D118" s="43" t="str">
        <f t="shared" si="11"/>
        <v>N/A</v>
      </c>
      <c r="E118" s="35">
        <v>24</v>
      </c>
      <c r="F118" s="43" t="str">
        <f t="shared" si="12"/>
        <v>N/A</v>
      </c>
      <c r="G118" s="35">
        <v>30</v>
      </c>
      <c r="H118" s="43" t="str">
        <f t="shared" si="13"/>
        <v>N/A</v>
      </c>
      <c r="I118" s="12">
        <v>20</v>
      </c>
      <c r="J118" s="12">
        <v>25</v>
      </c>
      <c r="K118" s="44" t="s">
        <v>732</v>
      </c>
      <c r="L118" s="9" t="str">
        <f t="shared" si="15"/>
        <v>Yes</v>
      </c>
    </row>
    <row r="119" spans="1:12" ht="25.5" x14ac:dyDescent="0.2">
      <c r="A119" s="45" t="s">
        <v>1462</v>
      </c>
      <c r="B119" s="34" t="s">
        <v>217</v>
      </c>
      <c r="C119" s="46">
        <v>90024.55</v>
      </c>
      <c r="D119" s="43" t="str">
        <f t="shared" si="11"/>
        <v>N/A</v>
      </c>
      <c r="E119" s="46">
        <v>86652.5</v>
      </c>
      <c r="F119" s="43" t="str">
        <f t="shared" si="12"/>
        <v>N/A</v>
      </c>
      <c r="G119" s="46">
        <v>87400.266667000004</v>
      </c>
      <c r="H119" s="43" t="str">
        <f t="shared" si="13"/>
        <v>N/A</v>
      </c>
      <c r="I119" s="12">
        <v>-3.75</v>
      </c>
      <c r="J119" s="12">
        <v>0.8629</v>
      </c>
      <c r="K119" s="44" t="s">
        <v>732</v>
      </c>
      <c r="L119" s="9" t="str">
        <f t="shared" si="15"/>
        <v>Yes</v>
      </c>
    </row>
    <row r="120" spans="1:12" ht="25.5" x14ac:dyDescent="0.2">
      <c r="A120" s="45" t="s">
        <v>641</v>
      </c>
      <c r="B120" s="34" t="s">
        <v>217</v>
      </c>
      <c r="C120" s="46">
        <v>24356880</v>
      </c>
      <c r="D120" s="43" t="str">
        <f t="shared" si="11"/>
        <v>N/A</v>
      </c>
      <c r="E120" s="46">
        <v>29215399</v>
      </c>
      <c r="F120" s="43" t="str">
        <f t="shared" si="12"/>
        <v>N/A</v>
      </c>
      <c r="G120" s="46">
        <v>35560741</v>
      </c>
      <c r="H120" s="43" t="str">
        <f t="shared" si="13"/>
        <v>N/A</v>
      </c>
      <c r="I120" s="12">
        <v>19.95</v>
      </c>
      <c r="J120" s="12">
        <v>21.72</v>
      </c>
      <c r="K120" s="44" t="s">
        <v>732</v>
      </c>
      <c r="L120" s="9" t="str">
        <f t="shared" ref="L120:L131" si="16">IF(J120="Div by 0", "N/A", IF(K120="N/A","N/A", IF(J120&gt;VALUE(MID(K120,1,2)), "No", IF(J120&lt;-1*VALUE(MID(K120,1,2)), "No", "Yes"))))</f>
        <v>Yes</v>
      </c>
    </row>
    <row r="121" spans="1:12" ht="25.5" x14ac:dyDescent="0.2">
      <c r="A121" s="45" t="s">
        <v>642</v>
      </c>
      <c r="B121" s="34" t="s">
        <v>217</v>
      </c>
      <c r="C121" s="35">
        <v>21680</v>
      </c>
      <c r="D121" s="43" t="str">
        <f t="shared" si="11"/>
        <v>N/A</v>
      </c>
      <c r="E121" s="35">
        <v>25599</v>
      </c>
      <c r="F121" s="43" t="str">
        <f t="shared" si="12"/>
        <v>N/A</v>
      </c>
      <c r="G121" s="35">
        <v>28043</v>
      </c>
      <c r="H121" s="43" t="str">
        <f t="shared" si="13"/>
        <v>N/A</v>
      </c>
      <c r="I121" s="12">
        <v>18.079999999999998</v>
      </c>
      <c r="J121" s="12">
        <v>9.5470000000000006</v>
      </c>
      <c r="K121" s="44" t="s">
        <v>732</v>
      </c>
      <c r="L121" s="9" t="str">
        <f t="shared" si="16"/>
        <v>Yes</v>
      </c>
    </row>
    <row r="122" spans="1:12" ht="25.5" x14ac:dyDescent="0.2">
      <c r="A122" s="45" t="s">
        <v>1463</v>
      </c>
      <c r="B122" s="34" t="s">
        <v>217</v>
      </c>
      <c r="C122" s="46">
        <v>1123.4723246999999</v>
      </c>
      <c r="D122" s="43" t="str">
        <f t="shared" si="11"/>
        <v>N/A</v>
      </c>
      <c r="E122" s="46">
        <v>1141.2711042999999</v>
      </c>
      <c r="F122" s="43" t="str">
        <f t="shared" si="12"/>
        <v>N/A</v>
      </c>
      <c r="G122" s="46">
        <v>1268.0790572000001</v>
      </c>
      <c r="H122" s="43" t="str">
        <f t="shared" si="13"/>
        <v>N/A</v>
      </c>
      <c r="I122" s="12">
        <v>1.5840000000000001</v>
      </c>
      <c r="J122" s="12">
        <v>11.11</v>
      </c>
      <c r="K122" s="44" t="s">
        <v>732</v>
      </c>
      <c r="L122" s="9" t="str">
        <f t="shared" si="16"/>
        <v>Yes</v>
      </c>
    </row>
    <row r="123" spans="1:12" ht="25.5" x14ac:dyDescent="0.2">
      <c r="A123" s="45" t="s">
        <v>643</v>
      </c>
      <c r="B123" s="34" t="s">
        <v>217</v>
      </c>
      <c r="C123" s="46">
        <v>242739856</v>
      </c>
      <c r="D123" s="43" t="str">
        <f t="shared" ref="D123:D131" si="17">IF($B123="N/A","N/A",IF(C123&gt;10,"No",IF(C123&lt;-10,"No","Yes")))</f>
        <v>N/A</v>
      </c>
      <c r="E123" s="46">
        <v>256060184</v>
      </c>
      <c r="F123" s="43" t="str">
        <f t="shared" ref="F123:F131" si="18">IF($B123="N/A","N/A",IF(E123&gt;10,"No",IF(E123&lt;-10,"No","Yes")))</f>
        <v>N/A</v>
      </c>
      <c r="G123" s="46">
        <v>269724701</v>
      </c>
      <c r="H123" s="43" t="str">
        <f t="shared" ref="H123:H131" si="19">IF($B123="N/A","N/A",IF(G123&gt;10,"No",IF(G123&lt;-10,"No","Yes")))</f>
        <v>N/A</v>
      </c>
      <c r="I123" s="12">
        <v>5.4870000000000001</v>
      </c>
      <c r="J123" s="12">
        <v>5.3360000000000003</v>
      </c>
      <c r="K123" s="44" t="s">
        <v>732</v>
      </c>
      <c r="L123" s="9" t="str">
        <f t="shared" si="16"/>
        <v>Yes</v>
      </c>
    </row>
    <row r="124" spans="1:12" x14ac:dyDescent="0.2">
      <c r="A124" s="45" t="s">
        <v>644</v>
      </c>
      <c r="B124" s="34" t="s">
        <v>217</v>
      </c>
      <c r="C124" s="35">
        <v>6295</v>
      </c>
      <c r="D124" s="43" t="str">
        <f t="shared" si="17"/>
        <v>N/A</v>
      </c>
      <c r="E124" s="35">
        <v>6565</v>
      </c>
      <c r="F124" s="43" t="str">
        <f t="shared" si="18"/>
        <v>N/A</v>
      </c>
      <c r="G124" s="35">
        <v>6820</v>
      </c>
      <c r="H124" s="43" t="str">
        <f t="shared" si="19"/>
        <v>N/A</v>
      </c>
      <c r="I124" s="12">
        <v>4.2889999999999997</v>
      </c>
      <c r="J124" s="12">
        <v>3.8839999999999999</v>
      </c>
      <c r="K124" s="44" t="s">
        <v>732</v>
      </c>
      <c r="L124" s="9" t="str">
        <f t="shared" si="16"/>
        <v>Yes</v>
      </c>
    </row>
    <row r="125" spans="1:12" ht="25.5" x14ac:dyDescent="0.2">
      <c r="A125" s="45" t="s">
        <v>1464</v>
      </c>
      <c r="B125" s="34" t="s">
        <v>217</v>
      </c>
      <c r="C125" s="46">
        <v>38560.739634999998</v>
      </c>
      <c r="D125" s="43" t="str">
        <f t="shared" si="17"/>
        <v>N/A</v>
      </c>
      <c r="E125" s="46">
        <v>39003.836101000001</v>
      </c>
      <c r="F125" s="43" t="str">
        <f t="shared" si="18"/>
        <v>N/A</v>
      </c>
      <c r="G125" s="46">
        <v>39549.076393000003</v>
      </c>
      <c r="H125" s="43" t="str">
        <f t="shared" si="19"/>
        <v>N/A</v>
      </c>
      <c r="I125" s="12">
        <v>1.149</v>
      </c>
      <c r="J125" s="12">
        <v>1.3979999999999999</v>
      </c>
      <c r="K125" s="44" t="s">
        <v>732</v>
      </c>
      <c r="L125" s="9" t="str">
        <f t="shared" si="16"/>
        <v>Yes</v>
      </c>
    </row>
    <row r="126" spans="1:12" ht="25.5" x14ac:dyDescent="0.2">
      <c r="A126" s="45" t="s">
        <v>645</v>
      </c>
      <c r="B126" s="34" t="s">
        <v>217</v>
      </c>
      <c r="C126" s="46">
        <v>43710020</v>
      </c>
      <c r="D126" s="43" t="str">
        <f t="shared" si="17"/>
        <v>N/A</v>
      </c>
      <c r="E126" s="46">
        <v>48428131</v>
      </c>
      <c r="F126" s="43" t="str">
        <f t="shared" si="18"/>
        <v>N/A</v>
      </c>
      <c r="G126" s="46">
        <v>51997781</v>
      </c>
      <c r="H126" s="43" t="str">
        <f t="shared" si="19"/>
        <v>N/A</v>
      </c>
      <c r="I126" s="12">
        <v>10.79</v>
      </c>
      <c r="J126" s="12">
        <v>7.3710000000000004</v>
      </c>
      <c r="K126" s="44" t="s">
        <v>732</v>
      </c>
      <c r="L126" s="9" t="str">
        <f t="shared" si="16"/>
        <v>Yes</v>
      </c>
    </row>
    <row r="127" spans="1:12" x14ac:dyDescent="0.2">
      <c r="A127" s="45" t="s">
        <v>646</v>
      </c>
      <c r="B127" s="34" t="s">
        <v>217</v>
      </c>
      <c r="C127" s="35">
        <v>20246</v>
      </c>
      <c r="D127" s="43" t="str">
        <f t="shared" si="17"/>
        <v>N/A</v>
      </c>
      <c r="E127" s="35">
        <v>22609</v>
      </c>
      <c r="F127" s="43" t="str">
        <f t="shared" si="18"/>
        <v>N/A</v>
      </c>
      <c r="G127" s="35">
        <v>16220</v>
      </c>
      <c r="H127" s="43" t="str">
        <f t="shared" si="19"/>
        <v>N/A</v>
      </c>
      <c r="I127" s="12">
        <v>11.67</v>
      </c>
      <c r="J127" s="12">
        <v>-28.3</v>
      </c>
      <c r="K127" s="44" t="s">
        <v>732</v>
      </c>
      <c r="L127" s="9" t="str">
        <f t="shared" si="16"/>
        <v>Yes</v>
      </c>
    </row>
    <row r="128" spans="1:12" ht="25.5" x14ac:dyDescent="0.2">
      <c r="A128" s="45" t="s">
        <v>1465</v>
      </c>
      <c r="B128" s="34" t="s">
        <v>217</v>
      </c>
      <c r="C128" s="46">
        <v>2158.9459646</v>
      </c>
      <c r="D128" s="43" t="str">
        <f t="shared" si="17"/>
        <v>N/A</v>
      </c>
      <c r="E128" s="46">
        <v>2141.9846520999999</v>
      </c>
      <c r="F128" s="43" t="str">
        <f t="shared" si="18"/>
        <v>N/A</v>
      </c>
      <c r="G128" s="46">
        <v>3205.7818126000002</v>
      </c>
      <c r="H128" s="43" t="str">
        <f t="shared" si="19"/>
        <v>N/A</v>
      </c>
      <c r="I128" s="12">
        <v>-0.78600000000000003</v>
      </c>
      <c r="J128" s="12">
        <v>49.66</v>
      </c>
      <c r="K128" s="44" t="s">
        <v>732</v>
      </c>
      <c r="L128" s="9" t="str">
        <f t="shared" si="16"/>
        <v>No</v>
      </c>
    </row>
    <row r="129" spans="1:12" ht="25.5" x14ac:dyDescent="0.2">
      <c r="A129" s="45" t="s">
        <v>647</v>
      </c>
      <c r="B129" s="34" t="s">
        <v>217</v>
      </c>
      <c r="C129" s="46">
        <v>99895230</v>
      </c>
      <c r="D129" s="43" t="str">
        <f t="shared" si="17"/>
        <v>N/A</v>
      </c>
      <c r="E129" s="46">
        <v>105653992</v>
      </c>
      <c r="F129" s="43" t="str">
        <f t="shared" si="18"/>
        <v>N/A</v>
      </c>
      <c r="G129" s="46">
        <v>111218981</v>
      </c>
      <c r="H129" s="43" t="str">
        <f t="shared" si="19"/>
        <v>N/A</v>
      </c>
      <c r="I129" s="12">
        <v>5.7649999999999997</v>
      </c>
      <c r="J129" s="12">
        <v>5.2670000000000003</v>
      </c>
      <c r="K129" s="44" t="s">
        <v>732</v>
      </c>
      <c r="L129" s="9" t="str">
        <f t="shared" si="16"/>
        <v>Yes</v>
      </c>
    </row>
    <row r="130" spans="1:12" x14ac:dyDescent="0.2">
      <c r="A130" s="45" t="s">
        <v>648</v>
      </c>
      <c r="B130" s="34" t="s">
        <v>217</v>
      </c>
      <c r="C130" s="35">
        <v>7598</v>
      </c>
      <c r="D130" s="43" t="str">
        <f t="shared" si="17"/>
        <v>N/A</v>
      </c>
      <c r="E130" s="35">
        <v>7903</v>
      </c>
      <c r="F130" s="43" t="str">
        <f t="shared" si="18"/>
        <v>N/A</v>
      </c>
      <c r="G130" s="35">
        <v>8311</v>
      </c>
      <c r="H130" s="43" t="str">
        <f t="shared" si="19"/>
        <v>N/A</v>
      </c>
      <c r="I130" s="12">
        <v>4.0140000000000002</v>
      </c>
      <c r="J130" s="12">
        <v>5.1630000000000003</v>
      </c>
      <c r="K130" s="44" t="s">
        <v>732</v>
      </c>
      <c r="L130" s="9" t="str">
        <f t="shared" si="16"/>
        <v>Yes</v>
      </c>
    </row>
    <row r="131" spans="1:12" ht="25.5" x14ac:dyDescent="0.2">
      <c r="A131" s="45" t="s">
        <v>1466</v>
      </c>
      <c r="B131" s="34" t="s">
        <v>217</v>
      </c>
      <c r="C131" s="46">
        <v>13147.569097</v>
      </c>
      <c r="D131" s="43" t="str">
        <f t="shared" si="17"/>
        <v>N/A</v>
      </c>
      <c r="E131" s="46">
        <v>13368.846261000001</v>
      </c>
      <c r="F131" s="43" t="str">
        <f t="shared" si="18"/>
        <v>N/A</v>
      </c>
      <c r="G131" s="46">
        <v>13382.14186</v>
      </c>
      <c r="H131" s="43" t="str">
        <f t="shared" si="19"/>
        <v>N/A</v>
      </c>
      <c r="I131" s="12">
        <v>1.6830000000000001</v>
      </c>
      <c r="J131" s="12">
        <v>9.9500000000000005E-2</v>
      </c>
      <c r="K131" s="44" t="s">
        <v>732</v>
      </c>
      <c r="L131" s="9" t="str">
        <f t="shared" si="16"/>
        <v>Yes</v>
      </c>
    </row>
    <row r="132" spans="1:12" x14ac:dyDescent="0.2">
      <c r="A132" s="45" t="s">
        <v>1467</v>
      </c>
      <c r="B132" s="34" t="s">
        <v>217</v>
      </c>
      <c r="C132" s="46">
        <v>1107.9158084000001</v>
      </c>
      <c r="D132" s="43" t="str">
        <f t="shared" ref="D132:D143" si="20">IF($B132="N/A","N/A",IF(C132&gt;10,"No",IF(C132&lt;-10,"No","Yes")))</f>
        <v>N/A</v>
      </c>
      <c r="E132" s="46">
        <v>1115.9736472</v>
      </c>
      <c r="F132" s="43" t="str">
        <f t="shared" ref="F132:F143" si="21">IF($B132="N/A","N/A",IF(E132&gt;10,"No",IF(E132&lt;-10,"No","Yes")))</f>
        <v>N/A</v>
      </c>
      <c r="G132" s="46">
        <v>893.90364001</v>
      </c>
      <c r="H132" s="43" t="str">
        <f t="shared" ref="H132:H143" si="22">IF($B132="N/A","N/A",IF(G132&gt;10,"No",IF(G132&lt;-10,"No","Yes")))</f>
        <v>N/A</v>
      </c>
      <c r="I132" s="12">
        <v>0.72729999999999995</v>
      </c>
      <c r="J132" s="12">
        <v>-19.899999999999999</v>
      </c>
      <c r="K132" s="44" t="s">
        <v>732</v>
      </c>
      <c r="L132" s="9" t="str">
        <f t="shared" ref="L132:L143" si="23">IF(J132="Div by 0", "N/A", IF(K132="N/A","N/A", IF(J132&gt;VALUE(MID(K132,1,2)), "No", IF(J132&lt;-1*VALUE(MID(K132,1,2)), "No", "Yes"))))</f>
        <v>Yes</v>
      </c>
    </row>
    <row r="133" spans="1:12" x14ac:dyDescent="0.2">
      <c r="A133" s="45" t="s">
        <v>1468</v>
      </c>
      <c r="B133" s="34" t="s">
        <v>217</v>
      </c>
      <c r="C133" s="46">
        <v>988.00612422999995</v>
      </c>
      <c r="D133" s="43" t="str">
        <f t="shared" si="20"/>
        <v>N/A</v>
      </c>
      <c r="E133" s="46">
        <v>1007.0243184</v>
      </c>
      <c r="F133" s="43" t="str">
        <f t="shared" si="21"/>
        <v>N/A</v>
      </c>
      <c r="G133" s="46">
        <v>729.51709552</v>
      </c>
      <c r="H133" s="43" t="str">
        <f t="shared" si="22"/>
        <v>N/A</v>
      </c>
      <c r="I133" s="12">
        <v>1.925</v>
      </c>
      <c r="J133" s="12">
        <v>-27.6</v>
      </c>
      <c r="K133" s="44" t="s">
        <v>732</v>
      </c>
      <c r="L133" s="9" t="str">
        <f t="shared" si="23"/>
        <v>Yes</v>
      </c>
    </row>
    <row r="134" spans="1:12" x14ac:dyDescent="0.2">
      <c r="A134" s="45" t="s">
        <v>1469</v>
      </c>
      <c r="B134" s="34" t="s">
        <v>217</v>
      </c>
      <c r="C134" s="46">
        <v>1231.3102852</v>
      </c>
      <c r="D134" s="43" t="str">
        <f t="shared" si="20"/>
        <v>N/A</v>
      </c>
      <c r="E134" s="46">
        <v>1238.7668048</v>
      </c>
      <c r="F134" s="43" t="str">
        <f t="shared" si="21"/>
        <v>N/A</v>
      </c>
      <c r="G134" s="46">
        <v>1175.9771976</v>
      </c>
      <c r="H134" s="43" t="str">
        <f t="shared" si="22"/>
        <v>N/A</v>
      </c>
      <c r="I134" s="12">
        <v>0.60560000000000003</v>
      </c>
      <c r="J134" s="12">
        <v>-5.07</v>
      </c>
      <c r="K134" s="44" t="s">
        <v>732</v>
      </c>
      <c r="L134" s="9" t="str">
        <f t="shared" si="23"/>
        <v>Yes</v>
      </c>
    </row>
    <row r="135" spans="1:12" x14ac:dyDescent="0.2">
      <c r="A135" s="45" t="s">
        <v>1470</v>
      </c>
      <c r="B135" s="34" t="s">
        <v>217</v>
      </c>
      <c r="C135" s="46">
        <v>12836.171338</v>
      </c>
      <c r="D135" s="43" t="str">
        <f t="shared" si="20"/>
        <v>N/A</v>
      </c>
      <c r="E135" s="46">
        <v>12064.741955</v>
      </c>
      <c r="F135" s="43" t="str">
        <f t="shared" si="21"/>
        <v>N/A</v>
      </c>
      <c r="G135" s="46">
        <v>11492.268631999999</v>
      </c>
      <c r="H135" s="43" t="str">
        <f t="shared" si="22"/>
        <v>N/A</v>
      </c>
      <c r="I135" s="12">
        <v>-6.01</v>
      </c>
      <c r="J135" s="12">
        <v>-4.75</v>
      </c>
      <c r="K135" s="44" t="s">
        <v>732</v>
      </c>
      <c r="L135" s="9" t="str">
        <f t="shared" si="23"/>
        <v>Yes</v>
      </c>
    </row>
    <row r="136" spans="1:12" x14ac:dyDescent="0.2">
      <c r="A136" s="45" t="s">
        <v>1471</v>
      </c>
      <c r="B136" s="34" t="s">
        <v>217</v>
      </c>
      <c r="C136" s="46">
        <v>20984.158072999999</v>
      </c>
      <c r="D136" s="43" t="str">
        <f t="shared" si="20"/>
        <v>N/A</v>
      </c>
      <c r="E136" s="46">
        <v>20494.756648999999</v>
      </c>
      <c r="F136" s="43" t="str">
        <f t="shared" si="21"/>
        <v>N/A</v>
      </c>
      <c r="G136" s="46">
        <v>17093.407142</v>
      </c>
      <c r="H136" s="43" t="str">
        <f t="shared" si="22"/>
        <v>N/A</v>
      </c>
      <c r="I136" s="12">
        <v>-2.33</v>
      </c>
      <c r="J136" s="12">
        <v>-16.600000000000001</v>
      </c>
      <c r="K136" s="44" t="s">
        <v>732</v>
      </c>
      <c r="L136" s="9" t="str">
        <f t="shared" si="23"/>
        <v>Yes</v>
      </c>
    </row>
    <row r="137" spans="1:12" x14ac:dyDescent="0.2">
      <c r="A137" s="45" t="s">
        <v>1472</v>
      </c>
      <c r="B137" s="34" t="s">
        <v>217</v>
      </c>
      <c r="C137" s="46">
        <v>5168.4465106999996</v>
      </c>
      <c r="D137" s="43" t="str">
        <f t="shared" si="20"/>
        <v>N/A</v>
      </c>
      <c r="E137" s="46">
        <v>4591.2175071000001</v>
      </c>
      <c r="F137" s="43" t="str">
        <f t="shared" si="21"/>
        <v>N/A</v>
      </c>
      <c r="G137" s="46">
        <v>4293.3936833999996</v>
      </c>
      <c r="H137" s="43" t="str">
        <f t="shared" si="22"/>
        <v>N/A</v>
      </c>
      <c r="I137" s="12">
        <v>-11.2</v>
      </c>
      <c r="J137" s="12">
        <v>-6.49</v>
      </c>
      <c r="K137" s="44" t="s">
        <v>732</v>
      </c>
      <c r="L137" s="9" t="str">
        <f t="shared" si="23"/>
        <v>Yes</v>
      </c>
    </row>
    <row r="138" spans="1:12" x14ac:dyDescent="0.2">
      <c r="A138" s="45" t="s">
        <v>1473</v>
      </c>
      <c r="B138" s="34" t="s">
        <v>217</v>
      </c>
      <c r="C138" s="46">
        <v>118.35635786</v>
      </c>
      <c r="D138" s="43" t="str">
        <f t="shared" si="20"/>
        <v>N/A</v>
      </c>
      <c r="E138" s="46">
        <v>105.52234348</v>
      </c>
      <c r="F138" s="43" t="str">
        <f t="shared" si="21"/>
        <v>N/A</v>
      </c>
      <c r="G138" s="46">
        <v>85.799062691000003</v>
      </c>
      <c r="H138" s="43" t="str">
        <f t="shared" si="22"/>
        <v>N/A</v>
      </c>
      <c r="I138" s="12">
        <v>-10.8</v>
      </c>
      <c r="J138" s="12">
        <v>-18.7</v>
      </c>
      <c r="K138" s="44" t="s">
        <v>732</v>
      </c>
      <c r="L138" s="9" t="str">
        <f t="shared" si="23"/>
        <v>Yes</v>
      </c>
    </row>
    <row r="139" spans="1:12" x14ac:dyDescent="0.2">
      <c r="A139" s="45" t="s">
        <v>1474</v>
      </c>
      <c r="B139" s="34" t="s">
        <v>217</v>
      </c>
      <c r="C139" s="46">
        <v>124.13684983</v>
      </c>
      <c r="D139" s="43" t="str">
        <f t="shared" si="20"/>
        <v>N/A</v>
      </c>
      <c r="E139" s="46">
        <v>114.88313276</v>
      </c>
      <c r="F139" s="43" t="str">
        <f t="shared" si="21"/>
        <v>N/A</v>
      </c>
      <c r="G139" s="46">
        <v>82.091271590000005</v>
      </c>
      <c r="H139" s="43" t="str">
        <f t="shared" si="22"/>
        <v>N/A</v>
      </c>
      <c r="I139" s="12">
        <v>-7.45</v>
      </c>
      <c r="J139" s="12">
        <v>-28.5</v>
      </c>
      <c r="K139" s="44" t="s">
        <v>732</v>
      </c>
      <c r="L139" s="9" t="str">
        <f t="shared" si="23"/>
        <v>Yes</v>
      </c>
    </row>
    <row r="140" spans="1:12" x14ac:dyDescent="0.2">
      <c r="A140" s="45" t="s">
        <v>1475</v>
      </c>
      <c r="B140" s="34" t="s">
        <v>217</v>
      </c>
      <c r="C140" s="46">
        <v>108.70097862</v>
      </c>
      <c r="D140" s="43" t="str">
        <f t="shared" si="20"/>
        <v>N/A</v>
      </c>
      <c r="E140" s="46">
        <v>97.573004682000004</v>
      </c>
      <c r="F140" s="43" t="str">
        <f t="shared" si="21"/>
        <v>N/A</v>
      </c>
      <c r="G140" s="46">
        <v>92.894334456999999</v>
      </c>
      <c r="H140" s="43" t="str">
        <f t="shared" si="22"/>
        <v>N/A</v>
      </c>
      <c r="I140" s="12">
        <v>-10.199999999999999</v>
      </c>
      <c r="J140" s="12">
        <v>-4.8</v>
      </c>
      <c r="K140" s="44" t="s">
        <v>732</v>
      </c>
      <c r="L140" s="9" t="str">
        <f t="shared" si="23"/>
        <v>Yes</v>
      </c>
    </row>
    <row r="141" spans="1:12" x14ac:dyDescent="0.2">
      <c r="A141" s="45" t="s">
        <v>1476</v>
      </c>
      <c r="B141" s="34" t="s">
        <v>217</v>
      </c>
      <c r="C141" s="46">
        <v>9102.8698466999995</v>
      </c>
      <c r="D141" s="43" t="str">
        <f t="shared" si="20"/>
        <v>N/A</v>
      </c>
      <c r="E141" s="46">
        <v>9389.0598215999999</v>
      </c>
      <c r="F141" s="43" t="str">
        <f t="shared" si="21"/>
        <v>N/A</v>
      </c>
      <c r="G141" s="46">
        <v>9491.2514224999995</v>
      </c>
      <c r="H141" s="43" t="str">
        <f t="shared" si="22"/>
        <v>N/A</v>
      </c>
      <c r="I141" s="12">
        <v>3.1440000000000001</v>
      </c>
      <c r="J141" s="12">
        <v>1.0880000000000001</v>
      </c>
      <c r="K141" s="44" t="s">
        <v>732</v>
      </c>
      <c r="L141" s="9" t="str">
        <f t="shared" si="23"/>
        <v>Yes</v>
      </c>
    </row>
    <row r="142" spans="1:12" x14ac:dyDescent="0.2">
      <c r="A142" s="45" t="s">
        <v>1477</v>
      </c>
      <c r="B142" s="34" t="s">
        <v>217</v>
      </c>
      <c r="C142" s="46">
        <v>3669.0594925999999</v>
      </c>
      <c r="D142" s="43" t="str">
        <f t="shared" si="20"/>
        <v>N/A</v>
      </c>
      <c r="E142" s="46">
        <v>3897.9449432000001</v>
      </c>
      <c r="F142" s="43" t="str">
        <f t="shared" si="21"/>
        <v>N/A</v>
      </c>
      <c r="G142" s="46">
        <v>5757.1404653</v>
      </c>
      <c r="H142" s="43" t="str">
        <f t="shared" si="22"/>
        <v>N/A</v>
      </c>
      <c r="I142" s="12">
        <v>6.2380000000000004</v>
      </c>
      <c r="J142" s="12">
        <v>47.7</v>
      </c>
      <c r="K142" s="44" t="s">
        <v>732</v>
      </c>
      <c r="L142" s="9" t="str">
        <f t="shared" si="23"/>
        <v>No</v>
      </c>
    </row>
    <row r="143" spans="1:12" x14ac:dyDescent="0.2">
      <c r="A143" s="45" t="s">
        <v>1478</v>
      </c>
      <c r="B143" s="34" t="s">
        <v>217</v>
      </c>
      <c r="C143" s="46">
        <v>14693.528397</v>
      </c>
      <c r="D143" s="43" t="str">
        <f t="shared" si="20"/>
        <v>N/A</v>
      </c>
      <c r="E143" s="46">
        <v>15148.087589000001</v>
      </c>
      <c r="F143" s="43" t="str">
        <f t="shared" si="21"/>
        <v>N/A</v>
      </c>
      <c r="G143" s="46">
        <v>16011.457850999999</v>
      </c>
      <c r="H143" s="43" t="str">
        <f t="shared" si="22"/>
        <v>N/A</v>
      </c>
      <c r="I143" s="12">
        <v>3.0939999999999999</v>
      </c>
      <c r="J143" s="12">
        <v>5.7</v>
      </c>
      <c r="K143" s="44" t="s">
        <v>732</v>
      </c>
      <c r="L143" s="9" t="str">
        <f t="shared" si="23"/>
        <v>Yes</v>
      </c>
    </row>
    <row r="144" spans="1:12" x14ac:dyDescent="0.2">
      <c r="A144" s="45" t="s">
        <v>89</v>
      </c>
      <c r="B144" s="34" t="s">
        <v>217</v>
      </c>
      <c r="C144" s="8">
        <v>23.309402180999999</v>
      </c>
      <c r="D144" s="43" t="str">
        <f t="shared" ref="D144:D161" si="24">IF($B144="N/A","N/A",IF(C144&gt;10,"No",IF(C144&lt;-10,"No","Yes")))</f>
        <v>N/A</v>
      </c>
      <c r="E144" s="8">
        <v>23.157293824</v>
      </c>
      <c r="F144" s="43" t="str">
        <f t="shared" ref="F144:F161" si="25">IF($B144="N/A","N/A",IF(E144&gt;10,"No",IF(E144&lt;-10,"No","Yes")))</f>
        <v>N/A</v>
      </c>
      <c r="G144" s="8">
        <v>22.043283885000001</v>
      </c>
      <c r="H144" s="43" t="str">
        <f t="shared" ref="H144:H161" si="26">IF($B144="N/A","N/A",IF(G144&gt;10,"No",IF(G144&lt;-10,"No","Yes")))</f>
        <v>N/A</v>
      </c>
      <c r="I144" s="12">
        <v>-0.65300000000000002</v>
      </c>
      <c r="J144" s="12">
        <v>-4.8099999999999996</v>
      </c>
      <c r="K144" s="44" t="s">
        <v>732</v>
      </c>
      <c r="L144" s="9" t="str">
        <f t="shared" ref="L144:L161" si="27">IF(J144="Div by 0", "N/A", IF(K144="N/A","N/A", IF(J144&gt;VALUE(MID(K144,1,2)), "No", IF(J144&lt;-1*VALUE(MID(K144,1,2)), "No", "Yes"))))</f>
        <v>Yes</v>
      </c>
    </row>
    <row r="145" spans="1:12" x14ac:dyDescent="0.2">
      <c r="A145" s="45" t="s">
        <v>477</v>
      </c>
      <c r="B145" s="34" t="s">
        <v>217</v>
      </c>
      <c r="C145" s="8">
        <v>21.728332345999998</v>
      </c>
      <c r="D145" s="43" t="str">
        <f t="shared" si="24"/>
        <v>N/A</v>
      </c>
      <c r="E145" s="8">
        <v>21.294572134999999</v>
      </c>
      <c r="F145" s="43" t="str">
        <f t="shared" si="25"/>
        <v>N/A</v>
      </c>
      <c r="G145" s="8">
        <v>21.858477265000001</v>
      </c>
      <c r="H145" s="43" t="str">
        <f t="shared" si="26"/>
        <v>N/A</v>
      </c>
      <c r="I145" s="12">
        <v>-2</v>
      </c>
      <c r="J145" s="12">
        <v>2.6480000000000001</v>
      </c>
      <c r="K145" s="44" t="s">
        <v>732</v>
      </c>
      <c r="L145" s="9" t="str">
        <f t="shared" si="27"/>
        <v>Yes</v>
      </c>
    </row>
    <row r="146" spans="1:12" x14ac:dyDescent="0.2">
      <c r="A146" s="45" t="s">
        <v>478</v>
      </c>
      <c r="B146" s="34" t="s">
        <v>217</v>
      </c>
      <c r="C146" s="8">
        <v>24.928206986999999</v>
      </c>
      <c r="D146" s="43" t="str">
        <f t="shared" si="24"/>
        <v>N/A</v>
      </c>
      <c r="E146" s="8">
        <v>24.917926914999999</v>
      </c>
      <c r="F146" s="43" t="str">
        <f t="shared" si="25"/>
        <v>N/A</v>
      </c>
      <c r="G146" s="8">
        <v>22.395085634000001</v>
      </c>
      <c r="H146" s="43" t="str">
        <f t="shared" si="26"/>
        <v>N/A</v>
      </c>
      <c r="I146" s="12">
        <v>-4.1000000000000002E-2</v>
      </c>
      <c r="J146" s="12">
        <v>-10.1</v>
      </c>
      <c r="K146" s="44" t="s">
        <v>732</v>
      </c>
      <c r="L146" s="9" t="str">
        <f t="shared" si="27"/>
        <v>Yes</v>
      </c>
    </row>
    <row r="147" spans="1:12" x14ac:dyDescent="0.2">
      <c r="A147" s="45" t="s">
        <v>1479</v>
      </c>
      <c r="B147" s="34" t="s">
        <v>217</v>
      </c>
      <c r="C147" s="8">
        <v>26.861797597999999</v>
      </c>
      <c r="D147" s="43" t="str">
        <f t="shared" si="24"/>
        <v>N/A</v>
      </c>
      <c r="E147" s="8">
        <v>25.735489352999998</v>
      </c>
      <c r="F147" s="43" t="str">
        <f t="shared" si="25"/>
        <v>N/A</v>
      </c>
      <c r="G147" s="8">
        <v>24.312893720999998</v>
      </c>
      <c r="H147" s="43" t="str">
        <f t="shared" si="26"/>
        <v>N/A</v>
      </c>
      <c r="I147" s="12">
        <v>-4.1900000000000004</v>
      </c>
      <c r="J147" s="12">
        <v>-5.53</v>
      </c>
      <c r="K147" s="44" t="s">
        <v>732</v>
      </c>
      <c r="L147" s="9" t="str">
        <f t="shared" si="27"/>
        <v>Yes</v>
      </c>
    </row>
    <row r="148" spans="1:12" x14ac:dyDescent="0.2">
      <c r="A148" s="45" t="s">
        <v>1480</v>
      </c>
      <c r="B148" s="34" t="s">
        <v>217</v>
      </c>
      <c r="C148" s="8">
        <v>46.118025568999997</v>
      </c>
      <c r="D148" s="43" t="str">
        <f t="shared" si="24"/>
        <v>N/A</v>
      </c>
      <c r="E148" s="8">
        <v>45.087685166999997</v>
      </c>
      <c r="F148" s="43" t="str">
        <f t="shared" si="25"/>
        <v>N/A</v>
      </c>
      <c r="G148" s="8">
        <v>37.077017976999997</v>
      </c>
      <c r="H148" s="43" t="str">
        <f t="shared" si="26"/>
        <v>N/A</v>
      </c>
      <c r="I148" s="12">
        <v>-2.23</v>
      </c>
      <c r="J148" s="12">
        <v>-17.8</v>
      </c>
      <c r="K148" s="44" t="s">
        <v>732</v>
      </c>
      <c r="L148" s="9" t="str">
        <f t="shared" si="27"/>
        <v>Yes</v>
      </c>
    </row>
    <row r="149" spans="1:12" x14ac:dyDescent="0.2">
      <c r="A149" s="45" t="s">
        <v>1481</v>
      </c>
      <c r="B149" s="34" t="s">
        <v>217</v>
      </c>
      <c r="C149" s="8">
        <v>8.6569827418000003</v>
      </c>
      <c r="D149" s="43" t="str">
        <f t="shared" si="24"/>
        <v>N/A</v>
      </c>
      <c r="E149" s="8">
        <v>8.4737097035000009</v>
      </c>
      <c r="F149" s="43" t="str">
        <f t="shared" si="25"/>
        <v>N/A</v>
      </c>
      <c r="G149" s="8">
        <v>7.6887123160000002</v>
      </c>
      <c r="H149" s="43" t="str">
        <f t="shared" si="26"/>
        <v>N/A</v>
      </c>
      <c r="I149" s="12">
        <v>-2.12</v>
      </c>
      <c r="J149" s="12">
        <v>-9.26</v>
      </c>
      <c r="K149" s="44" t="s">
        <v>732</v>
      </c>
      <c r="L149" s="9" t="str">
        <f t="shared" si="27"/>
        <v>Yes</v>
      </c>
    </row>
    <row r="150" spans="1:12" x14ac:dyDescent="0.2">
      <c r="A150" s="45" t="s">
        <v>90</v>
      </c>
      <c r="B150" s="34" t="s">
        <v>217</v>
      </c>
      <c r="C150" s="8">
        <v>37.133784343999999</v>
      </c>
      <c r="D150" s="43" t="str">
        <f t="shared" si="24"/>
        <v>N/A</v>
      </c>
      <c r="E150" s="8">
        <v>35.622112473999998</v>
      </c>
      <c r="F150" s="43" t="str">
        <f t="shared" si="25"/>
        <v>N/A</v>
      </c>
      <c r="G150" s="8">
        <v>33.952702703</v>
      </c>
      <c r="H150" s="43" t="str">
        <f t="shared" si="26"/>
        <v>N/A</v>
      </c>
      <c r="I150" s="12">
        <v>-4.07</v>
      </c>
      <c r="J150" s="12">
        <v>-4.6900000000000004</v>
      </c>
      <c r="K150" s="44" t="s">
        <v>732</v>
      </c>
      <c r="L150" s="9" t="str">
        <f t="shared" si="27"/>
        <v>Yes</v>
      </c>
    </row>
    <row r="151" spans="1:12" x14ac:dyDescent="0.2">
      <c r="A151" s="45" t="s">
        <v>479</v>
      </c>
      <c r="B151" s="34" t="s">
        <v>217</v>
      </c>
      <c r="C151" s="8">
        <v>40.640081279999997</v>
      </c>
      <c r="D151" s="43" t="str">
        <f t="shared" si="24"/>
        <v>N/A</v>
      </c>
      <c r="E151" s="8">
        <v>38.962230065999996</v>
      </c>
      <c r="F151" s="43" t="str">
        <f t="shared" si="25"/>
        <v>N/A</v>
      </c>
      <c r="G151" s="8">
        <v>35.711138527000003</v>
      </c>
      <c r="H151" s="43" t="str">
        <f t="shared" si="26"/>
        <v>N/A</v>
      </c>
      <c r="I151" s="12">
        <v>-4.13</v>
      </c>
      <c r="J151" s="12">
        <v>-8.34</v>
      </c>
      <c r="K151" s="44" t="s">
        <v>732</v>
      </c>
      <c r="L151" s="9" t="str">
        <f t="shared" si="27"/>
        <v>Yes</v>
      </c>
    </row>
    <row r="152" spans="1:12" x14ac:dyDescent="0.2">
      <c r="A152" s="45" t="s">
        <v>480</v>
      </c>
      <c r="B152" s="34" t="s">
        <v>217</v>
      </c>
      <c r="C152" s="8">
        <v>34.014553767999999</v>
      </c>
      <c r="D152" s="43" t="str">
        <f t="shared" si="24"/>
        <v>N/A</v>
      </c>
      <c r="E152" s="8">
        <v>32.767342984999999</v>
      </c>
      <c r="F152" s="43" t="str">
        <f t="shared" si="25"/>
        <v>N/A</v>
      </c>
      <c r="G152" s="8">
        <v>31.803158281000002</v>
      </c>
      <c r="H152" s="43" t="str">
        <f t="shared" si="26"/>
        <v>N/A</v>
      </c>
      <c r="I152" s="12">
        <v>-3.67</v>
      </c>
      <c r="J152" s="12">
        <v>-2.94</v>
      </c>
      <c r="K152" s="44" t="s">
        <v>732</v>
      </c>
      <c r="L152" s="9" t="str">
        <f t="shared" si="27"/>
        <v>Yes</v>
      </c>
    </row>
    <row r="153" spans="1:12" x14ac:dyDescent="0.2">
      <c r="A153" s="45" t="s">
        <v>117</v>
      </c>
      <c r="B153" s="34" t="s">
        <v>217</v>
      </c>
      <c r="C153" s="8">
        <v>86.279166090999993</v>
      </c>
      <c r="D153" s="43" t="str">
        <f t="shared" si="24"/>
        <v>N/A</v>
      </c>
      <c r="E153" s="8">
        <v>87.504646593000004</v>
      </c>
      <c r="F153" s="43" t="str">
        <f t="shared" si="25"/>
        <v>N/A</v>
      </c>
      <c r="G153" s="8">
        <v>84.972566552000004</v>
      </c>
      <c r="H153" s="43" t="str">
        <f t="shared" si="26"/>
        <v>N/A</v>
      </c>
      <c r="I153" s="12">
        <v>1.42</v>
      </c>
      <c r="J153" s="12">
        <v>-2.89</v>
      </c>
      <c r="K153" s="44" t="s">
        <v>732</v>
      </c>
      <c r="L153" s="9" t="str">
        <f t="shared" si="27"/>
        <v>Yes</v>
      </c>
    </row>
    <row r="154" spans="1:12" x14ac:dyDescent="0.2">
      <c r="A154" s="45" t="s">
        <v>481</v>
      </c>
      <c r="B154" s="34" t="s">
        <v>217</v>
      </c>
      <c r="C154" s="8">
        <v>82.567098467999998</v>
      </c>
      <c r="D154" s="43" t="str">
        <f t="shared" si="24"/>
        <v>N/A</v>
      </c>
      <c r="E154" s="8">
        <v>84.216669909000004</v>
      </c>
      <c r="F154" s="43" t="str">
        <f t="shared" si="25"/>
        <v>N/A</v>
      </c>
      <c r="G154" s="8">
        <v>82.184085300999996</v>
      </c>
      <c r="H154" s="43" t="str">
        <f t="shared" si="26"/>
        <v>N/A</v>
      </c>
      <c r="I154" s="12">
        <v>1.998</v>
      </c>
      <c r="J154" s="12">
        <v>-2.41</v>
      </c>
      <c r="K154" s="44" t="s">
        <v>732</v>
      </c>
      <c r="L154" s="9" t="str">
        <f t="shared" si="27"/>
        <v>Yes</v>
      </c>
    </row>
    <row r="155" spans="1:12" x14ac:dyDescent="0.2">
      <c r="A155" s="45" t="s">
        <v>482</v>
      </c>
      <c r="B155" s="34" t="s">
        <v>217</v>
      </c>
      <c r="C155" s="8">
        <v>90.459196476000002</v>
      </c>
      <c r="D155" s="43" t="str">
        <f t="shared" si="24"/>
        <v>N/A</v>
      </c>
      <c r="E155" s="8">
        <v>91.200688876000001</v>
      </c>
      <c r="F155" s="43" t="str">
        <f t="shared" si="25"/>
        <v>N/A</v>
      </c>
      <c r="G155" s="8">
        <v>89.600373919000006</v>
      </c>
      <c r="H155" s="43" t="str">
        <f t="shared" si="26"/>
        <v>N/A</v>
      </c>
      <c r="I155" s="12">
        <v>0.81969999999999998</v>
      </c>
      <c r="J155" s="12">
        <v>-1.75</v>
      </c>
      <c r="K155" s="44" t="s">
        <v>732</v>
      </c>
      <c r="L155" s="9" t="str">
        <f t="shared" si="27"/>
        <v>Yes</v>
      </c>
    </row>
    <row r="156" spans="1:12" x14ac:dyDescent="0.2">
      <c r="A156" s="45" t="s">
        <v>1482</v>
      </c>
      <c r="B156" s="34" t="s">
        <v>217</v>
      </c>
      <c r="C156" s="35">
        <v>2.1481371793999999</v>
      </c>
      <c r="D156" s="43" t="str">
        <f t="shared" si="24"/>
        <v>N/A</v>
      </c>
      <c r="E156" s="35">
        <v>1.9690420226000001</v>
      </c>
      <c r="F156" s="43" t="str">
        <f t="shared" si="25"/>
        <v>N/A</v>
      </c>
      <c r="G156" s="35">
        <v>1.2908504264</v>
      </c>
      <c r="H156" s="43" t="str">
        <f t="shared" si="26"/>
        <v>N/A</v>
      </c>
      <c r="I156" s="12">
        <v>-8.34</v>
      </c>
      <c r="J156" s="12">
        <v>-34.4</v>
      </c>
      <c r="K156" s="44" t="s">
        <v>732</v>
      </c>
      <c r="L156" s="9" t="str">
        <f t="shared" si="27"/>
        <v>No</v>
      </c>
    </row>
    <row r="157" spans="1:12" x14ac:dyDescent="0.2">
      <c r="A157" s="45" t="s">
        <v>1483</v>
      </c>
      <c r="B157" s="34" t="s">
        <v>217</v>
      </c>
      <c r="C157" s="35">
        <v>2.1187167164999998</v>
      </c>
      <c r="D157" s="43" t="str">
        <f t="shared" si="24"/>
        <v>N/A</v>
      </c>
      <c r="E157" s="35">
        <v>2.0652571129999999</v>
      </c>
      <c r="F157" s="43" t="str">
        <f t="shared" si="25"/>
        <v>N/A</v>
      </c>
      <c r="G157" s="35">
        <v>1.0056440233999999</v>
      </c>
      <c r="H157" s="43" t="str">
        <f t="shared" si="26"/>
        <v>N/A</v>
      </c>
      <c r="I157" s="12">
        <v>-2.52</v>
      </c>
      <c r="J157" s="12">
        <v>-51.3</v>
      </c>
      <c r="K157" s="44" t="s">
        <v>732</v>
      </c>
      <c r="L157" s="9" t="str">
        <f t="shared" si="27"/>
        <v>No</v>
      </c>
    </row>
    <row r="158" spans="1:12" x14ac:dyDescent="0.2">
      <c r="A158" s="45" t="s">
        <v>1484</v>
      </c>
      <c r="B158" s="34" t="s">
        <v>217</v>
      </c>
      <c r="C158" s="35">
        <v>2.1922603735999999</v>
      </c>
      <c r="D158" s="43" t="str">
        <f t="shared" si="24"/>
        <v>N/A</v>
      </c>
      <c r="E158" s="35">
        <v>1.9458963282999999</v>
      </c>
      <c r="F158" s="43" t="str">
        <f t="shared" si="25"/>
        <v>N/A</v>
      </c>
      <c r="G158" s="35">
        <v>1.7845855694999999</v>
      </c>
      <c r="H158" s="43" t="str">
        <f t="shared" si="26"/>
        <v>N/A</v>
      </c>
      <c r="I158" s="12">
        <v>-11.2</v>
      </c>
      <c r="J158" s="12">
        <v>-8.2899999999999991</v>
      </c>
      <c r="K158" s="44" t="s">
        <v>732</v>
      </c>
      <c r="L158" s="9" t="str">
        <f t="shared" si="27"/>
        <v>Yes</v>
      </c>
    </row>
    <row r="159" spans="1:12" x14ac:dyDescent="0.2">
      <c r="A159" s="45" t="s">
        <v>1485</v>
      </c>
      <c r="B159" s="34" t="s">
        <v>217</v>
      </c>
      <c r="C159" s="35">
        <v>255.78099301</v>
      </c>
      <c r="D159" s="43" t="str">
        <f t="shared" si="24"/>
        <v>N/A</v>
      </c>
      <c r="E159" s="35">
        <v>254.83038432000001</v>
      </c>
      <c r="F159" s="43" t="str">
        <f t="shared" si="25"/>
        <v>N/A</v>
      </c>
      <c r="G159" s="35">
        <v>255.45301154000001</v>
      </c>
      <c r="H159" s="43" t="str">
        <f t="shared" si="26"/>
        <v>N/A</v>
      </c>
      <c r="I159" s="12">
        <v>-0.372</v>
      </c>
      <c r="J159" s="12">
        <v>0.24429999999999999</v>
      </c>
      <c r="K159" s="44" t="s">
        <v>732</v>
      </c>
      <c r="L159" s="9" t="str">
        <f t="shared" si="27"/>
        <v>Yes</v>
      </c>
    </row>
    <row r="160" spans="1:12" x14ac:dyDescent="0.2">
      <c r="A160" s="45" t="s">
        <v>1486</v>
      </c>
      <c r="B160" s="34" t="s">
        <v>217</v>
      </c>
      <c r="C160" s="35">
        <v>255.64824673999999</v>
      </c>
      <c r="D160" s="43" t="str">
        <f t="shared" si="24"/>
        <v>N/A</v>
      </c>
      <c r="E160" s="35">
        <v>256.85878073999999</v>
      </c>
      <c r="F160" s="43" t="str">
        <f t="shared" si="25"/>
        <v>N/A</v>
      </c>
      <c r="G160" s="35">
        <v>255.85204991000001</v>
      </c>
      <c r="H160" s="43" t="str">
        <f t="shared" si="26"/>
        <v>N/A</v>
      </c>
      <c r="I160" s="12">
        <v>0.47349999999999998</v>
      </c>
      <c r="J160" s="12">
        <v>-0.39200000000000002</v>
      </c>
      <c r="K160" s="44" t="s">
        <v>732</v>
      </c>
      <c r="L160" s="9" t="str">
        <f t="shared" si="27"/>
        <v>Yes</v>
      </c>
    </row>
    <row r="161" spans="1:12" x14ac:dyDescent="0.2">
      <c r="A161" s="45" t="s">
        <v>1487</v>
      </c>
      <c r="B161" s="34" t="s">
        <v>217</v>
      </c>
      <c r="C161" s="35">
        <v>256.55942028999999</v>
      </c>
      <c r="D161" s="43" t="str">
        <f t="shared" si="24"/>
        <v>N/A</v>
      </c>
      <c r="E161" s="35">
        <v>244.96729120000001</v>
      </c>
      <c r="F161" s="43" t="str">
        <f t="shared" si="25"/>
        <v>N/A</v>
      </c>
      <c r="G161" s="35">
        <v>253.21797655</v>
      </c>
      <c r="H161" s="43" t="str">
        <f t="shared" si="26"/>
        <v>N/A</v>
      </c>
      <c r="I161" s="12">
        <v>-4.5199999999999996</v>
      </c>
      <c r="J161" s="12">
        <v>3.3679999999999999</v>
      </c>
      <c r="K161" s="44" t="s">
        <v>732</v>
      </c>
      <c r="L161" s="9" t="str">
        <f t="shared" si="27"/>
        <v>Yes</v>
      </c>
    </row>
    <row r="162" spans="1:12" x14ac:dyDescent="0.2">
      <c r="A162" s="45" t="s">
        <v>1620</v>
      </c>
      <c r="B162" s="34" t="s">
        <v>217</v>
      </c>
      <c r="C162" s="35">
        <v>0</v>
      </c>
      <c r="D162" s="43" t="str">
        <f t="shared" ref="D162:D172" si="28">IF($B162="N/A","N/A",IF(C162&gt;10,"No",IF(C162&lt;-10,"No","Yes")))</f>
        <v>N/A</v>
      </c>
      <c r="E162" s="35">
        <v>0</v>
      </c>
      <c r="F162" s="43" t="str">
        <f t="shared" ref="F162:F172" si="29">IF($B162="N/A","N/A",IF(E162&gt;10,"No",IF(E162&lt;-10,"No","Yes")))</f>
        <v>N/A</v>
      </c>
      <c r="G162" s="35">
        <v>11</v>
      </c>
      <c r="H162" s="43" t="str">
        <f t="shared" ref="H162:H172" si="30">IF($B162="N/A","N/A",IF(G162&gt;10,"No",IF(G162&lt;-10,"No","Yes")))</f>
        <v>N/A</v>
      </c>
      <c r="I162" s="12" t="s">
        <v>1743</v>
      </c>
      <c r="J162" s="12" t="s">
        <v>1743</v>
      </c>
      <c r="K162" s="14" t="s">
        <v>217</v>
      </c>
      <c r="L162" s="9" t="str">
        <f t="shared" ref="L162:L172" si="31">IF(J162="Div by 0", "N/A", IF(K162="N/A","N/A", IF(J162&gt;VALUE(MID(K162,1,2)), "No", IF(J162&lt;-1*VALUE(MID(K162,1,2)), "No", "Yes"))))</f>
        <v>N/A</v>
      </c>
    </row>
    <row r="163" spans="1:12" x14ac:dyDescent="0.2">
      <c r="A163" s="45" t="s">
        <v>126</v>
      </c>
      <c r="B163" s="34" t="s">
        <v>217</v>
      </c>
      <c r="C163" s="35">
        <v>22</v>
      </c>
      <c r="D163" s="43" t="str">
        <f t="shared" si="28"/>
        <v>N/A</v>
      </c>
      <c r="E163" s="35">
        <v>13</v>
      </c>
      <c r="F163" s="43" t="str">
        <f t="shared" si="29"/>
        <v>N/A</v>
      </c>
      <c r="G163" s="35">
        <v>11</v>
      </c>
      <c r="H163" s="43" t="str">
        <f t="shared" si="30"/>
        <v>N/A</v>
      </c>
      <c r="I163" s="12">
        <v>-40.9</v>
      </c>
      <c r="J163" s="12">
        <v>-23.1</v>
      </c>
      <c r="K163" s="14" t="s">
        <v>217</v>
      </c>
      <c r="L163" s="9" t="str">
        <f t="shared" si="31"/>
        <v>N/A</v>
      </c>
    </row>
    <row r="164" spans="1:12" ht="25.5" x14ac:dyDescent="0.2">
      <c r="A164" s="45" t="s">
        <v>1621</v>
      </c>
      <c r="B164" s="34" t="s">
        <v>217</v>
      </c>
      <c r="C164" s="35">
        <v>20</v>
      </c>
      <c r="D164" s="43" t="str">
        <f t="shared" si="28"/>
        <v>N/A</v>
      </c>
      <c r="E164" s="35">
        <v>12</v>
      </c>
      <c r="F164" s="43" t="str">
        <f t="shared" si="29"/>
        <v>N/A</v>
      </c>
      <c r="G164" s="35">
        <v>11</v>
      </c>
      <c r="H164" s="43" t="str">
        <f t="shared" si="30"/>
        <v>N/A</v>
      </c>
      <c r="I164" s="12">
        <v>-40</v>
      </c>
      <c r="J164" s="12">
        <v>-33.299999999999997</v>
      </c>
      <c r="K164" s="14" t="s">
        <v>217</v>
      </c>
      <c r="L164" s="9" t="str">
        <f t="shared" si="31"/>
        <v>N/A</v>
      </c>
    </row>
    <row r="165" spans="1:12" ht="25.5" x14ac:dyDescent="0.2">
      <c r="A165" s="45" t="s">
        <v>1488</v>
      </c>
      <c r="B165" s="34" t="s">
        <v>217</v>
      </c>
      <c r="C165" s="35">
        <v>148</v>
      </c>
      <c r="D165" s="43" t="str">
        <f t="shared" si="28"/>
        <v>N/A</v>
      </c>
      <c r="E165" s="35">
        <v>116</v>
      </c>
      <c r="F165" s="43" t="str">
        <f t="shared" si="29"/>
        <v>N/A</v>
      </c>
      <c r="G165" s="35">
        <v>100</v>
      </c>
      <c r="H165" s="43" t="str">
        <f t="shared" si="30"/>
        <v>N/A</v>
      </c>
      <c r="I165" s="12">
        <v>-21.6</v>
      </c>
      <c r="J165" s="12">
        <v>-13.8</v>
      </c>
      <c r="K165" s="14" t="s">
        <v>217</v>
      </c>
      <c r="L165" s="9" t="str">
        <f t="shared" si="31"/>
        <v>N/A</v>
      </c>
    </row>
    <row r="166" spans="1:12" x14ac:dyDescent="0.2">
      <c r="A166" s="45" t="s">
        <v>1622</v>
      </c>
      <c r="B166" s="34" t="s">
        <v>217</v>
      </c>
      <c r="C166" s="35">
        <v>0</v>
      </c>
      <c r="D166" s="43" t="str">
        <f t="shared" si="28"/>
        <v>N/A</v>
      </c>
      <c r="E166" s="35">
        <v>0</v>
      </c>
      <c r="F166" s="43" t="str">
        <f t="shared" si="29"/>
        <v>N/A</v>
      </c>
      <c r="G166" s="35">
        <v>0</v>
      </c>
      <c r="H166" s="43" t="str">
        <f t="shared" si="30"/>
        <v>N/A</v>
      </c>
      <c r="I166" s="12" t="s">
        <v>1743</v>
      </c>
      <c r="J166" s="12" t="s">
        <v>1743</v>
      </c>
      <c r="K166" s="14" t="s">
        <v>217</v>
      </c>
      <c r="L166" s="9" t="str">
        <f t="shared" si="31"/>
        <v>N/A</v>
      </c>
    </row>
    <row r="167" spans="1:12" x14ac:dyDescent="0.2">
      <c r="A167" s="45" t="s">
        <v>1623</v>
      </c>
      <c r="B167" s="34" t="s">
        <v>217</v>
      </c>
      <c r="C167" s="35">
        <v>27</v>
      </c>
      <c r="D167" s="43" t="str">
        <f t="shared" si="28"/>
        <v>N/A</v>
      </c>
      <c r="E167" s="35">
        <v>30</v>
      </c>
      <c r="F167" s="43" t="str">
        <f t="shared" si="29"/>
        <v>N/A</v>
      </c>
      <c r="G167" s="35">
        <v>36</v>
      </c>
      <c r="H167" s="43" t="str">
        <f t="shared" si="30"/>
        <v>N/A</v>
      </c>
      <c r="I167" s="12">
        <v>11.11</v>
      </c>
      <c r="J167" s="12">
        <v>20</v>
      </c>
      <c r="K167" s="14" t="s">
        <v>217</v>
      </c>
      <c r="L167" s="9" t="str">
        <f t="shared" si="31"/>
        <v>N/A</v>
      </c>
    </row>
    <row r="168" spans="1:12" x14ac:dyDescent="0.2">
      <c r="A168" s="45" t="s">
        <v>125</v>
      </c>
      <c r="B168" s="34" t="s">
        <v>217</v>
      </c>
      <c r="C168" s="46">
        <v>725229</v>
      </c>
      <c r="D168" s="43" t="str">
        <f t="shared" si="28"/>
        <v>N/A</v>
      </c>
      <c r="E168" s="46">
        <v>713305</v>
      </c>
      <c r="F168" s="43" t="str">
        <f t="shared" si="29"/>
        <v>N/A</v>
      </c>
      <c r="G168" s="46">
        <v>1034806</v>
      </c>
      <c r="H168" s="43" t="str">
        <f t="shared" si="30"/>
        <v>N/A</v>
      </c>
      <c r="I168" s="12">
        <v>-1.64</v>
      </c>
      <c r="J168" s="12">
        <v>45.07</v>
      </c>
      <c r="K168" s="14" t="s">
        <v>217</v>
      </c>
      <c r="L168" s="9" t="str">
        <f t="shared" si="31"/>
        <v>N/A</v>
      </c>
    </row>
    <row r="169" spans="1:12" x14ac:dyDescent="0.2">
      <c r="A169" s="45" t="s">
        <v>1624</v>
      </c>
      <c r="B169" s="34" t="s">
        <v>217</v>
      </c>
      <c r="C169" s="46">
        <v>719337</v>
      </c>
      <c r="D169" s="43" t="str">
        <f t="shared" si="28"/>
        <v>N/A</v>
      </c>
      <c r="E169" s="46">
        <v>672466</v>
      </c>
      <c r="F169" s="43" t="str">
        <f t="shared" si="29"/>
        <v>N/A</v>
      </c>
      <c r="G169" s="46">
        <v>949593</v>
      </c>
      <c r="H169" s="43" t="str">
        <f t="shared" si="30"/>
        <v>N/A</v>
      </c>
      <c r="I169" s="12">
        <v>-6.52</v>
      </c>
      <c r="J169" s="12">
        <v>41.21</v>
      </c>
      <c r="K169" s="14" t="s">
        <v>217</v>
      </c>
      <c r="L169" s="9" t="str">
        <f t="shared" si="31"/>
        <v>N/A</v>
      </c>
    </row>
    <row r="170" spans="1:12" x14ac:dyDescent="0.2">
      <c r="A170" s="45" t="s">
        <v>1381</v>
      </c>
      <c r="B170" s="34" t="s">
        <v>217</v>
      </c>
      <c r="C170" s="46">
        <v>359276</v>
      </c>
      <c r="D170" s="43" t="str">
        <f t="shared" si="28"/>
        <v>N/A</v>
      </c>
      <c r="E170" s="46">
        <v>446503</v>
      </c>
      <c r="F170" s="43" t="str">
        <f t="shared" si="29"/>
        <v>N/A</v>
      </c>
      <c r="G170" s="46">
        <v>459570</v>
      </c>
      <c r="H170" s="43" t="str">
        <f t="shared" si="30"/>
        <v>N/A</v>
      </c>
      <c r="I170" s="12">
        <v>24.28</v>
      </c>
      <c r="J170" s="12">
        <v>2.927</v>
      </c>
      <c r="K170" s="14" t="s">
        <v>217</v>
      </c>
      <c r="L170" s="9" t="str">
        <f t="shared" si="31"/>
        <v>N/A</v>
      </c>
    </row>
    <row r="171" spans="1:12" x14ac:dyDescent="0.2">
      <c r="A171" s="45" t="s">
        <v>1618</v>
      </c>
      <c r="B171" s="34" t="s">
        <v>217</v>
      </c>
      <c r="C171" s="46">
        <v>86899</v>
      </c>
      <c r="D171" s="43" t="str">
        <f t="shared" si="28"/>
        <v>N/A</v>
      </c>
      <c r="E171" s="46">
        <v>73765</v>
      </c>
      <c r="F171" s="43" t="str">
        <f t="shared" si="29"/>
        <v>N/A</v>
      </c>
      <c r="G171" s="46">
        <v>56899</v>
      </c>
      <c r="H171" s="43" t="str">
        <f t="shared" si="30"/>
        <v>N/A</v>
      </c>
      <c r="I171" s="12">
        <v>-15.1</v>
      </c>
      <c r="J171" s="12">
        <v>-22.9</v>
      </c>
      <c r="K171" s="14" t="s">
        <v>217</v>
      </c>
      <c r="L171" s="9" t="str">
        <f t="shared" si="31"/>
        <v>N/A</v>
      </c>
    </row>
    <row r="172" spans="1:12" x14ac:dyDescent="0.2">
      <c r="A172" s="45" t="s">
        <v>1619</v>
      </c>
      <c r="B172" s="34" t="s">
        <v>217</v>
      </c>
      <c r="C172" s="46">
        <v>328961</v>
      </c>
      <c r="D172" s="43" t="str">
        <f t="shared" si="28"/>
        <v>N/A</v>
      </c>
      <c r="E172" s="46">
        <v>336060</v>
      </c>
      <c r="F172" s="43" t="str">
        <f t="shared" si="29"/>
        <v>N/A</v>
      </c>
      <c r="G172" s="46">
        <v>426018</v>
      </c>
      <c r="H172" s="43" t="str">
        <f t="shared" si="30"/>
        <v>N/A</v>
      </c>
      <c r="I172" s="12">
        <v>2.1579999999999999</v>
      </c>
      <c r="J172" s="12">
        <v>26.77</v>
      </c>
      <c r="K172" s="14" t="s">
        <v>217</v>
      </c>
      <c r="L172" s="9" t="str">
        <f t="shared" si="31"/>
        <v>N/A</v>
      </c>
    </row>
    <row r="173" spans="1:12" ht="25.5" x14ac:dyDescent="0.2">
      <c r="A173" s="45" t="s">
        <v>1382</v>
      </c>
      <c r="B173" s="34" t="s">
        <v>217</v>
      </c>
      <c r="C173" s="46">
        <v>87523</v>
      </c>
      <c r="D173" s="43" t="str">
        <f t="shared" ref="D173:D187" si="32">IF($B173="N/A","N/A",IF(C173&gt;10,"No",IF(C173&lt;-10,"No","Yes")))</f>
        <v>N/A</v>
      </c>
      <c r="E173" s="46">
        <v>73921</v>
      </c>
      <c r="F173" s="43" t="str">
        <f t="shared" ref="F173:F187" si="33">IF($B173="N/A","N/A",IF(E173&gt;10,"No",IF(E173&lt;-10,"No","Yes")))</f>
        <v>N/A</v>
      </c>
      <c r="G173" s="46">
        <v>113535</v>
      </c>
      <c r="H173" s="43" t="str">
        <f t="shared" ref="H173:H187" si="34">IF($B173="N/A","N/A",IF(G173&gt;10,"No",IF(G173&lt;-10,"No","Yes")))</f>
        <v>N/A</v>
      </c>
      <c r="I173" s="12">
        <v>-15.5</v>
      </c>
      <c r="J173" s="12">
        <v>53.59</v>
      </c>
      <c r="K173" s="44" t="s">
        <v>732</v>
      </c>
      <c r="L173" s="9" t="str">
        <f t="shared" ref="L173:L187" si="35">IF(J173="Div by 0", "N/A", IF(K173="N/A","N/A", IF(J173&gt;VALUE(MID(K173,1,2)), "No", IF(J173&lt;-1*VALUE(MID(K173,1,2)), "No", "Yes"))))</f>
        <v>No</v>
      </c>
    </row>
    <row r="174" spans="1:12" x14ac:dyDescent="0.2">
      <c r="A174" s="45" t="s">
        <v>649</v>
      </c>
      <c r="B174" s="34" t="s">
        <v>217</v>
      </c>
      <c r="C174" s="35">
        <v>72</v>
      </c>
      <c r="D174" s="43" t="str">
        <f t="shared" si="32"/>
        <v>N/A</v>
      </c>
      <c r="E174" s="35">
        <v>108</v>
      </c>
      <c r="F174" s="43" t="str">
        <f t="shared" si="33"/>
        <v>N/A</v>
      </c>
      <c r="G174" s="35">
        <v>175</v>
      </c>
      <c r="H174" s="43" t="str">
        <f t="shared" si="34"/>
        <v>N/A</v>
      </c>
      <c r="I174" s="12">
        <v>50</v>
      </c>
      <c r="J174" s="12">
        <v>62.04</v>
      </c>
      <c r="K174" s="44" t="s">
        <v>732</v>
      </c>
      <c r="L174" s="9" t="str">
        <f t="shared" si="35"/>
        <v>No</v>
      </c>
    </row>
    <row r="175" spans="1:12" ht="25.5" x14ac:dyDescent="0.2">
      <c r="A175" s="45" t="s">
        <v>1383</v>
      </c>
      <c r="B175" s="34" t="s">
        <v>217</v>
      </c>
      <c r="C175" s="46">
        <v>1215.5972222</v>
      </c>
      <c r="D175" s="43" t="str">
        <f t="shared" si="32"/>
        <v>N/A</v>
      </c>
      <c r="E175" s="46">
        <v>684.45370370000001</v>
      </c>
      <c r="F175" s="43" t="str">
        <f t="shared" si="33"/>
        <v>N/A</v>
      </c>
      <c r="G175" s="46">
        <v>648.77142857000001</v>
      </c>
      <c r="H175" s="43" t="str">
        <f t="shared" si="34"/>
        <v>N/A</v>
      </c>
      <c r="I175" s="12">
        <v>-43.7</v>
      </c>
      <c r="J175" s="12">
        <v>-5.21</v>
      </c>
      <c r="K175" s="44" t="s">
        <v>732</v>
      </c>
      <c r="L175" s="9" t="str">
        <f t="shared" si="35"/>
        <v>Yes</v>
      </c>
    </row>
    <row r="176" spans="1:12" ht="25.5" x14ac:dyDescent="0.2">
      <c r="A176" s="45" t="s">
        <v>1384</v>
      </c>
      <c r="B176" s="34" t="s">
        <v>217</v>
      </c>
      <c r="C176" s="46">
        <v>0</v>
      </c>
      <c r="D176" s="43" t="str">
        <f t="shared" si="32"/>
        <v>N/A</v>
      </c>
      <c r="E176" s="46">
        <v>0</v>
      </c>
      <c r="F176" s="43" t="str">
        <f t="shared" si="33"/>
        <v>N/A</v>
      </c>
      <c r="G176" s="46">
        <v>0</v>
      </c>
      <c r="H176" s="43" t="str">
        <f t="shared" si="34"/>
        <v>N/A</v>
      </c>
      <c r="I176" s="12" t="s">
        <v>1743</v>
      </c>
      <c r="J176" s="12" t="s">
        <v>1743</v>
      </c>
      <c r="K176" s="44" t="s">
        <v>732</v>
      </c>
      <c r="L176" s="9" t="str">
        <f t="shared" si="35"/>
        <v>N/A</v>
      </c>
    </row>
    <row r="177" spans="1:12" x14ac:dyDescent="0.2">
      <c r="A177" s="45" t="s">
        <v>516</v>
      </c>
      <c r="B177" s="34" t="s">
        <v>217</v>
      </c>
      <c r="C177" s="35">
        <v>0</v>
      </c>
      <c r="D177" s="43" t="str">
        <f t="shared" si="32"/>
        <v>N/A</v>
      </c>
      <c r="E177" s="35">
        <v>0</v>
      </c>
      <c r="F177" s="43" t="str">
        <f t="shared" si="33"/>
        <v>N/A</v>
      </c>
      <c r="G177" s="35">
        <v>0</v>
      </c>
      <c r="H177" s="43" t="str">
        <f t="shared" si="34"/>
        <v>N/A</v>
      </c>
      <c r="I177" s="12" t="s">
        <v>1743</v>
      </c>
      <c r="J177" s="12" t="s">
        <v>1743</v>
      </c>
      <c r="K177" s="44" t="s">
        <v>732</v>
      </c>
      <c r="L177" s="9" t="str">
        <f t="shared" si="35"/>
        <v>N/A</v>
      </c>
    </row>
    <row r="178" spans="1:12" ht="25.5" x14ac:dyDescent="0.2">
      <c r="A178" s="45" t="s">
        <v>1385</v>
      </c>
      <c r="B178" s="34" t="s">
        <v>217</v>
      </c>
      <c r="C178" s="46" t="s">
        <v>1743</v>
      </c>
      <c r="D178" s="43" t="str">
        <f t="shared" si="32"/>
        <v>N/A</v>
      </c>
      <c r="E178" s="46" t="s">
        <v>1743</v>
      </c>
      <c r="F178" s="43" t="str">
        <f t="shared" si="33"/>
        <v>N/A</v>
      </c>
      <c r="G178" s="46" t="s">
        <v>1743</v>
      </c>
      <c r="H178" s="43" t="str">
        <f t="shared" si="34"/>
        <v>N/A</v>
      </c>
      <c r="I178" s="12" t="s">
        <v>1743</v>
      </c>
      <c r="J178" s="12" t="s">
        <v>1743</v>
      </c>
      <c r="K178" s="44" t="s">
        <v>732</v>
      </c>
      <c r="L178" s="9" t="str">
        <f t="shared" si="35"/>
        <v>N/A</v>
      </c>
    </row>
    <row r="179" spans="1:12" ht="25.5" x14ac:dyDescent="0.2">
      <c r="A179" s="45" t="s">
        <v>1386</v>
      </c>
      <c r="B179" s="34" t="s">
        <v>217</v>
      </c>
      <c r="C179" s="46">
        <v>375270</v>
      </c>
      <c r="D179" s="43" t="str">
        <f t="shared" si="32"/>
        <v>N/A</v>
      </c>
      <c r="E179" s="46">
        <v>505683</v>
      </c>
      <c r="F179" s="43" t="str">
        <f t="shared" si="33"/>
        <v>N/A</v>
      </c>
      <c r="G179" s="46">
        <v>471695</v>
      </c>
      <c r="H179" s="43" t="str">
        <f t="shared" si="34"/>
        <v>N/A</v>
      </c>
      <c r="I179" s="12">
        <v>34.75</v>
      </c>
      <c r="J179" s="12">
        <v>-6.72</v>
      </c>
      <c r="K179" s="44" t="s">
        <v>732</v>
      </c>
      <c r="L179" s="9" t="str">
        <f t="shared" si="35"/>
        <v>Yes</v>
      </c>
    </row>
    <row r="180" spans="1:12" x14ac:dyDescent="0.2">
      <c r="A180" s="45" t="s">
        <v>517</v>
      </c>
      <c r="B180" s="34" t="s">
        <v>217</v>
      </c>
      <c r="C180" s="35">
        <v>2694</v>
      </c>
      <c r="D180" s="43" t="str">
        <f t="shared" si="32"/>
        <v>N/A</v>
      </c>
      <c r="E180" s="35">
        <v>3425</v>
      </c>
      <c r="F180" s="43" t="str">
        <f t="shared" si="33"/>
        <v>N/A</v>
      </c>
      <c r="G180" s="35">
        <v>3671</v>
      </c>
      <c r="H180" s="43" t="str">
        <f t="shared" si="34"/>
        <v>N/A</v>
      </c>
      <c r="I180" s="12">
        <v>27.13</v>
      </c>
      <c r="J180" s="12">
        <v>7.1820000000000004</v>
      </c>
      <c r="K180" s="44" t="s">
        <v>732</v>
      </c>
      <c r="L180" s="9" t="str">
        <f t="shared" si="35"/>
        <v>Yes</v>
      </c>
    </row>
    <row r="181" spans="1:12" ht="25.5" x14ac:dyDescent="0.2">
      <c r="A181" s="45" t="s">
        <v>1387</v>
      </c>
      <c r="B181" s="34" t="s">
        <v>217</v>
      </c>
      <c r="C181" s="46">
        <v>139.29844098000001</v>
      </c>
      <c r="D181" s="43" t="str">
        <f t="shared" si="32"/>
        <v>N/A</v>
      </c>
      <c r="E181" s="46">
        <v>147.64467153000001</v>
      </c>
      <c r="F181" s="43" t="str">
        <f t="shared" si="33"/>
        <v>N/A</v>
      </c>
      <c r="G181" s="46">
        <v>128.49223645000001</v>
      </c>
      <c r="H181" s="43" t="str">
        <f t="shared" si="34"/>
        <v>N/A</v>
      </c>
      <c r="I181" s="12">
        <v>5.992</v>
      </c>
      <c r="J181" s="12">
        <v>-13</v>
      </c>
      <c r="K181" s="44" t="s">
        <v>732</v>
      </c>
      <c r="L181" s="9" t="str">
        <f t="shared" si="35"/>
        <v>Yes</v>
      </c>
    </row>
    <row r="182" spans="1:12" ht="25.5" x14ac:dyDescent="0.2">
      <c r="A182" s="45" t="s">
        <v>1388</v>
      </c>
      <c r="B182" s="34" t="s">
        <v>217</v>
      </c>
      <c r="C182" s="46">
        <v>0</v>
      </c>
      <c r="D182" s="43" t="str">
        <f t="shared" si="32"/>
        <v>N/A</v>
      </c>
      <c r="E182" s="46">
        <v>0</v>
      </c>
      <c r="F182" s="43" t="str">
        <f t="shared" si="33"/>
        <v>N/A</v>
      </c>
      <c r="G182" s="46">
        <v>0</v>
      </c>
      <c r="H182" s="43" t="str">
        <f t="shared" si="34"/>
        <v>N/A</v>
      </c>
      <c r="I182" s="12" t="s">
        <v>1743</v>
      </c>
      <c r="J182" s="12" t="s">
        <v>1743</v>
      </c>
      <c r="K182" s="44" t="s">
        <v>732</v>
      </c>
      <c r="L182" s="9" t="str">
        <f t="shared" si="35"/>
        <v>N/A</v>
      </c>
    </row>
    <row r="183" spans="1:12" x14ac:dyDescent="0.2">
      <c r="A183" s="45" t="s">
        <v>518</v>
      </c>
      <c r="B183" s="34" t="s">
        <v>217</v>
      </c>
      <c r="C183" s="35">
        <v>0</v>
      </c>
      <c r="D183" s="43" t="str">
        <f t="shared" si="32"/>
        <v>N/A</v>
      </c>
      <c r="E183" s="35">
        <v>0</v>
      </c>
      <c r="F183" s="43" t="str">
        <f t="shared" si="33"/>
        <v>N/A</v>
      </c>
      <c r="G183" s="35">
        <v>0</v>
      </c>
      <c r="H183" s="43" t="str">
        <f t="shared" si="34"/>
        <v>N/A</v>
      </c>
      <c r="I183" s="12" t="s">
        <v>1743</v>
      </c>
      <c r="J183" s="12" t="s">
        <v>1743</v>
      </c>
      <c r="K183" s="44" t="s">
        <v>732</v>
      </c>
      <c r="L183" s="9" t="str">
        <f t="shared" si="35"/>
        <v>N/A</v>
      </c>
    </row>
    <row r="184" spans="1:12" ht="25.5" x14ac:dyDescent="0.2">
      <c r="A184" s="45" t="s">
        <v>1389</v>
      </c>
      <c r="B184" s="34" t="s">
        <v>217</v>
      </c>
      <c r="C184" s="46" t="s">
        <v>1743</v>
      </c>
      <c r="D184" s="43" t="str">
        <f t="shared" si="32"/>
        <v>N/A</v>
      </c>
      <c r="E184" s="46" t="s">
        <v>1743</v>
      </c>
      <c r="F184" s="43" t="str">
        <f t="shared" si="33"/>
        <v>N/A</v>
      </c>
      <c r="G184" s="46" t="s">
        <v>1743</v>
      </c>
      <c r="H184" s="43" t="str">
        <f t="shared" si="34"/>
        <v>N/A</v>
      </c>
      <c r="I184" s="12" t="s">
        <v>1743</v>
      </c>
      <c r="J184" s="12" t="s">
        <v>1743</v>
      </c>
      <c r="K184" s="44" t="s">
        <v>732</v>
      </c>
      <c r="L184" s="9" t="str">
        <f t="shared" si="35"/>
        <v>N/A</v>
      </c>
    </row>
    <row r="185" spans="1:12" ht="25.5" x14ac:dyDescent="0.2">
      <c r="A185" s="45" t="s">
        <v>1390</v>
      </c>
      <c r="B185" s="34" t="s">
        <v>217</v>
      </c>
      <c r="C185" s="46">
        <v>397746312</v>
      </c>
      <c r="D185" s="43" t="str">
        <f t="shared" si="32"/>
        <v>N/A</v>
      </c>
      <c r="E185" s="46">
        <v>421748507</v>
      </c>
      <c r="F185" s="43" t="str">
        <f t="shared" si="33"/>
        <v>N/A</v>
      </c>
      <c r="G185" s="46">
        <v>443840080</v>
      </c>
      <c r="H185" s="43" t="str">
        <f t="shared" si="34"/>
        <v>N/A</v>
      </c>
      <c r="I185" s="12">
        <v>6.0350000000000001</v>
      </c>
      <c r="J185" s="12">
        <v>5.2380000000000004</v>
      </c>
      <c r="K185" s="44" t="s">
        <v>732</v>
      </c>
      <c r="L185" s="9" t="str">
        <f t="shared" si="35"/>
        <v>Yes</v>
      </c>
    </row>
    <row r="186" spans="1:12" ht="25.5" x14ac:dyDescent="0.2">
      <c r="A186" s="45" t="s">
        <v>519</v>
      </c>
      <c r="B186" s="34" t="s">
        <v>217</v>
      </c>
      <c r="C186" s="35">
        <v>9554</v>
      </c>
      <c r="D186" s="43" t="str">
        <f t="shared" si="32"/>
        <v>N/A</v>
      </c>
      <c r="E186" s="35">
        <v>9822</v>
      </c>
      <c r="F186" s="43" t="str">
        <f t="shared" si="33"/>
        <v>N/A</v>
      </c>
      <c r="G186" s="35">
        <v>10236</v>
      </c>
      <c r="H186" s="43" t="str">
        <f t="shared" si="34"/>
        <v>N/A</v>
      </c>
      <c r="I186" s="12">
        <v>2.8050000000000002</v>
      </c>
      <c r="J186" s="12">
        <v>4.2149999999999999</v>
      </c>
      <c r="K186" s="44" t="s">
        <v>732</v>
      </c>
      <c r="L186" s="9" t="str">
        <f t="shared" si="35"/>
        <v>Yes</v>
      </c>
    </row>
    <row r="187" spans="1:12" ht="25.5" x14ac:dyDescent="0.2">
      <c r="A187" s="45" t="s">
        <v>1391</v>
      </c>
      <c r="B187" s="34" t="s">
        <v>217</v>
      </c>
      <c r="C187" s="46">
        <v>41631.391250000001</v>
      </c>
      <c r="D187" s="43" t="str">
        <f t="shared" si="32"/>
        <v>N/A</v>
      </c>
      <c r="E187" s="46">
        <v>42939.167888000004</v>
      </c>
      <c r="F187" s="43" t="str">
        <f t="shared" si="33"/>
        <v>N/A</v>
      </c>
      <c r="G187" s="46">
        <v>43360.695584000001</v>
      </c>
      <c r="H187" s="43" t="str">
        <f t="shared" si="34"/>
        <v>N/A</v>
      </c>
      <c r="I187" s="12">
        <v>3.141</v>
      </c>
      <c r="J187" s="12">
        <v>0.98170000000000002</v>
      </c>
      <c r="K187" s="44" t="s">
        <v>732</v>
      </c>
      <c r="L187" s="9" t="str">
        <f t="shared" si="35"/>
        <v>Yes</v>
      </c>
    </row>
    <row r="188" spans="1:12" x14ac:dyDescent="0.2">
      <c r="A188" s="4" t="s">
        <v>1392</v>
      </c>
      <c r="B188" s="34" t="s">
        <v>217</v>
      </c>
      <c r="C188" s="46">
        <v>484377063</v>
      </c>
      <c r="D188" s="43" t="str">
        <f t="shared" ref="D188:D203" si="36">IF($B188="N/A","N/A",IF(C188&gt;10,"No",IF(C188&lt;-10,"No","Yes")))</f>
        <v>N/A</v>
      </c>
      <c r="E188" s="46">
        <v>515455553</v>
      </c>
      <c r="F188" s="43" t="str">
        <f t="shared" ref="F188:F203" si="37">IF($B188="N/A","N/A",IF(E188&gt;10,"No",IF(E188&lt;-10,"No","Yes")))</f>
        <v>N/A</v>
      </c>
      <c r="G188" s="46">
        <v>543493616</v>
      </c>
      <c r="H188" s="43" t="str">
        <f t="shared" ref="H188:H203" si="38">IF($B188="N/A","N/A",IF(G188&gt;10,"No",IF(G188&lt;-10,"No","Yes")))</f>
        <v>N/A</v>
      </c>
      <c r="I188" s="12">
        <v>6.4160000000000004</v>
      </c>
      <c r="J188" s="12">
        <v>5.4390000000000001</v>
      </c>
      <c r="K188" s="44" t="s">
        <v>732</v>
      </c>
      <c r="L188" s="9" t="str">
        <f t="shared" ref="L188:L203" si="39">IF(J188="Div by 0", "N/A", IF(K188="N/A","N/A", IF(J188&gt;VALUE(MID(K188,1,2)), "No", IF(J188&lt;-1*VALUE(MID(K188,1,2)), "No", "Yes"))))</f>
        <v>Yes</v>
      </c>
    </row>
    <row r="189" spans="1:12" x14ac:dyDescent="0.2">
      <c r="A189" s="4" t="s">
        <v>1489</v>
      </c>
      <c r="B189" s="34" t="s">
        <v>217</v>
      </c>
      <c r="C189" s="35">
        <v>15688</v>
      </c>
      <c r="D189" s="43" t="str">
        <f t="shared" si="36"/>
        <v>N/A</v>
      </c>
      <c r="E189" s="35">
        <v>16451</v>
      </c>
      <c r="F189" s="43" t="str">
        <f t="shared" si="37"/>
        <v>N/A</v>
      </c>
      <c r="G189" s="35">
        <v>17389</v>
      </c>
      <c r="H189" s="43" t="str">
        <f t="shared" si="38"/>
        <v>N/A</v>
      </c>
      <c r="I189" s="12">
        <v>4.8639999999999999</v>
      </c>
      <c r="J189" s="12">
        <v>5.702</v>
      </c>
      <c r="K189" s="44" t="s">
        <v>732</v>
      </c>
      <c r="L189" s="9" t="str">
        <f t="shared" si="39"/>
        <v>Yes</v>
      </c>
    </row>
    <row r="190" spans="1:12" x14ac:dyDescent="0.2">
      <c r="A190" s="4" t="s">
        <v>1490</v>
      </c>
      <c r="B190" s="34" t="s">
        <v>217</v>
      </c>
      <c r="C190" s="46">
        <v>30875.641446000001</v>
      </c>
      <c r="D190" s="43" t="str">
        <f t="shared" si="36"/>
        <v>N/A</v>
      </c>
      <c r="E190" s="46">
        <v>31332.779344999999</v>
      </c>
      <c r="F190" s="43" t="str">
        <f t="shared" si="37"/>
        <v>N/A</v>
      </c>
      <c r="G190" s="46">
        <v>31255.024211</v>
      </c>
      <c r="H190" s="43" t="str">
        <f t="shared" si="38"/>
        <v>N/A</v>
      </c>
      <c r="I190" s="12">
        <v>1.4810000000000001</v>
      </c>
      <c r="J190" s="12">
        <v>-0.248</v>
      </c>
      <c r="K190" s="44" t="s">
        <v>732</v>
      </c>
      <c r="L190" s="9" t="str">
        <f t="shared" si="39"/>
        <v>Yes</v>
      </c>
    </row>
    <row r="191" spans="1:12" x14ac:dyDescent="0.2">
      <c r="A191" s="4" t="s">
        <v>1491</v>
      </c>
      <c r="B191" s="34" t="s">
        <v>217</v>
      </c>
      <c r="C191" s="46">
        <v>16814.301276999999</v>
      </c>
      <c r="D191" s="43" t="str">
        <f t="shared" si="36"/>
        <v>N/A</v>
      </c>
      <c r="E191" s="46">
        <v>17386.230294000001</v>
      </c>
      <c r="F191" s="43" t="str">
        <f t="shared" si="37"/>
        <v>N/A</v>
      </c>
      <c r="G191" s="46">
        <v>22166.186122999999</v>
      </c>
      <c r="H191" s="43" t="str">
        <f t="shared" si="38"/>
        <v>N/A</v>
      </c>
      <c r="I191" s="12">
        <v>3.4009999999999998</v>
      </c>
      <c r="J191" s="12">
        <v>27.49</v>
      </c>
      <c r="K191" s="44" t="s">
        <v>732</v>
      </c>
      <c r="L191" s="9" t="str">
        <f t="shared" si="39"/>
        <v>Yes</v>
      </c>
    </row>
    <row r="192" spans="1:12" x14ac:dyDescent="0.2">
      <c r="A192" s="4" t="s">
        <v>1492</v>
      </c>
      <c r="B192" s="34" t="s">
        <v>217</v>
      </c>
      <c r="C192" s="46">
        <v>35712.968720999997</v>
      </c>
      <c r="D192" s="43" t="str">
        <f t="shared" si="36"/>
        <v>N/A</v>
      </c>
      <c r="E192" s="46">
        <v>36258.767154000001</v>
      </c>
      <c r="F192" s="43" t="str">
        <f t="shared" si="37"/>
        <v>N/A</v>
      </c>
      <c r="G192" s="46">
        <v>39043.126085999997</v>
      </c>
      <c r="H192" s="43" t="str">
        <f t="shared" si="38"/>
        <v>N/A</v>
      </c>
      <c r="I192" s="12">
        <v>1.528</v>
      </c>
      <c r="J192" s="12">
        <v>7.6790000000000003</v>
      </c>
      <c r="K192" s="44" t="s">
        <v>732</v>
      </c>
      <c r="L192" s="9" t="str">
        <f t="shared" si="39"/>
        <v>Yes</v>
      </c>
    </row>
    <row r="193" spans="1:12" x14ac:dyDescent="0.2">
      <c r="A193" s="45" t="s">
        <v>1493</v>
      </c>
      <c r="B193" s="34" t="s">
        <v>217</v>
      </c>
      <c r="C193" s="9">
        <v>21.659533343</v>
      </c>
      <c r="D193" s="43" t="str">
        <f t="shared" si="36"/>
        <v>N/A</v>
      </c>
      <c r="E193" s="9">
        <v>21.840316499</v>
      </c>
      <c r="F193" s="43" t="str">
        <f t="shared" si="37"/>
        <v>N/A</v>
      </c>
      <c r="G193" s="9">
        <v>22.085196098000001</v>
      </c>
      <c r="H193" s="43" t="str">
        <f t="shared" si="38"/>
        <v>N/A</v>
      </c>
      <c r="I193" s="12">
        <v>0.8347</v>
      </c>
      <c r="J193" s="12">
        <v>1.121</v>
      </c>
      <c r="K193" s="44" t="s">
        <v>732</v>
      </c>
      <c r="L193" s="9" t="str">
        <f t="shared" si="39"/>
        <v>Yes</v>
      </c>
    </row>
    <row r="194" spans="1:12" x14ac:dyDescent="0.2">
      <c r="A194" s="45" t="s">
        <v>1494</v>
      </c>
      <c r="B194" s="34" t="s">
        <v>217</v>
      </c>
      <c r="C194" s="9">
        <v>11.269155872000001</v>
      </c>
      <c r="D194" s="43" t="str">
        <f t="shared" si="36"/>
        <v>N/A</v>
      </c>
      <c r="E194" s="9">
        <v>11.706178261</v>
      </c>
      <c r="F194" s="43" t="str">
        <f t="shared" si="37"/>
        <v>N/A</v>
      </c>
      <c r="G194" s="9">
        <v>17.304811421</v>
      </c>
      <c r="H194" s="43" t="str">
        <f t="shared" si="38"/>
        <v>N/A</v>
      </c>
      <c r="I194" s="12">
        <v>3.8780000000000001</v>
      </c>
      <c r="J194" s="12">
        <v>47.83</v>
      </c>
      <c r="K194" s="44" t="s">
        <v>732</v>
      </c>
      <c r="L194" s="9" t="str">
        <f t="shared" si="39"/>
        <v>No</v>
      </c>
    </row>
    <row r="195" spans="1:12" x14ac:dyDescent="0.2">
      <c r="A195" s="45" t="s">
        <v>1495</v>
      </c>
      <c r="B195" s="34" t="s">
        <v>217</v>
      </c>
      <c r="C195" s="9">
        <v>32.534084256</v>
      </c>
      <c r="D195" s="43" t="str">
        <f t="shared" si="36"/>
        <v>N/A</v>
      </c>
      <c r="E195" s="9">
        <v>32.786179431000001</v>
      </c>
      <c r="F195" s="43" t="str">
        <f t="shared" si="37"/>
        <v>N/A</v>
      </c>
      <c r="G195" s="9">
        <v>31.509364671</v>
      </c>
      <c r="H195" s="43" t="str">
        <f t="shared" si="38"/>
        <v>N/A</v>
      </c>
      <c r="I195" s="12">
        <v>0.77490000000000003</v>
      </c>
      <c r="J195" s="12">
        <v>-3.89</v>
      </c>
      <c r="K195" s="44" t="s">
        <v>732</v>
      </c>
      <c r="L195" s="9" t="str">
        <f t="shared" si="39"/>
        <v>Yes</v>
      </c>
    </row>
    <row r="196" spans="1:12" ht="25.5" x14ac:dyDescent="0.2">
      <c r="A196" s="4" t="s">
        <v>1404</v>
      </c>
      <c r="B196" s="34" t="s">
        <v>217</v>
      </c>
      <c r="C196" s="46">
        <v>397746312</v>
      </c>
      <c r="D196" s="43" t="str">
        <f t="shared" si="36"/>
        <v>N/A</v>
      </c>
      <c r="E196" s="46">
        <v>421748507</v>
      </c>
      <c r="F196" s="43" t="str">
        <f t="shared" si="37"/>
        <v>N/A</v>
      </c>
      <c r="G196" s="46">
        <v>443840080</v>
      </c>
      <c r="H196" s="43" t="str">
        <f t="shared" si="38"/>
        <v>N/A</v>
      </c>
      <c r="I196" s="12">
        <v>6.0350000000000001</v>
      </c>
      <c r="J196" s="12">
        <v>5.2380000000000004</v>
      </c>
      <c r="K196" s="44" t="s">
        <v>732</v>
      </c>
      <c r="L196" s="9" t="str">
        <f t="shared" si="39"/>
        <v>Yes</v>
      </c>
    </row>
    <row r="197" spans="1:12" x14ac:dyDescent="0.2">
      <c r="A197" s="4" t="s">
        <v>1496</v>
      </c>
      <c r="B197" s="34" t="s">
        <v>217</v>
      </c>
      <c r="C197" s="35">
        <v>9554</v>
      </c>
      <c r="D197" s="43" t="str">
        <f t="shared" si="36"/>
        <v>N/A</v>
      </c>
      <c r="E197" s="35">
        <v>9822</v>
      </c>
      <c r="F197" s="43" t="str">
        <f t="shared" si="37"/>
        <v>N/A</v>
      </c>
      <c r="G197" s="35">
        <v>10236</v>
      </c>
      <c r="H197" s="43" t="str">
        <f t="shared" si="38"/>
        <v>N/A</v>
      </c>
      <c r="I197" s="12">
        <v>2.8050000000000002</v>
      </c>
      <c r="J197" s="12">
        <v>4.2149999999999999</v>
      </c>
      <c r="K197" s="44" t="s">
        <v>732</v>
      </c>
      <c r="L197" s="9" t="str">
        <f t="shared" si="39"/>
        <v>Yes</v>
      </c>
    </row>
    <row r="198" spans="1:12" ht="25.5" x14ac:dyDescent="0.2">
      <c r="A198" s="4" t="s">
        <v>1497</v>
      </c>
      <c r="B198" s="34" t="s">
        <v>217</v>
      </c>
      <c r="C198" s="46">
        <v>41631.391250000001</v>
      </c>
      <c r="D198" s="43" t="str">
        <f t="shared" si="36"/>
        <v>N/A</v>
      </c>
      <c r="E198" s="46">
        <v>42939.167888000004</v>
      </c>
      <c r="F198" s="43" t="str">
        <f t="shared" si="37"/>
        <v>N/A</v>
      </c>
      <c r="G198" s="46">
        <v>43360.695584000001</v>
      </c>
      <c r="H198" s="43" t="str">
        <f t="shared" si="38"/>
        <v>N/A</v>
      </c>
      <c r="I198" s="12">
        <v>3.141</v>
      </c>
      <c r="J198" s="12">
        <v>0.98170000000000002</v>
      </c>
      <c r="K198" s="44" t="s">
        <v>732</v>
      </c>
      <c r="L198" s="9" t="str">
        <f t="shared" si="39"/>
        <v>Yes</v>
      </c>
    </row>
    <row r="199" spans="1:12" ht="25.5" x14ac:dyDescent="0.2">
      <c r="A199" s="4" t="s">
        <v>1498</v>
      </c>
      <c r="B199" s="34" t="s">
        <v>217</v>
      </c>
      <c r="C199" s="46">
        <v>26924.176829</v>
      </c>
      <c r="D199" s="43" t="str">
        <f t="shared" si="36"/>
        <v>N/A</v>
      </c>
      <c r="E199" s="46">
        <v>29385.154564</v>
      </c>
      <c r="F199" s="43" t="str">
        <f t="shared" si="37"/>
        <v>N/A</v>
      </c>
      <c r="G199" s="46">
        <v>31518.83</v>
      </c>
      <c r="H199" s="43" t="str">
        <f t="shared" si="38"/>
        <v>N/A</v>
      </c>
      <c r="I199" s="12">
        <v>9.14</v>
      </c>
      <c r="J199" s="12">
        <v>7.2610000000000001</v>
      </c>
      <c r="K199" s="44" t="s">
        <v>732</v>
      </c>
      <c r="L199" s="9" t="str">
        <f t="shared" si="39"/>
        <v>Yes</v>
      </c>
    </row>
    <row r="200" spans="1:12" ht="25.5" x14ac:dyDescent="0.2">
      <c r="A200" s="4" t="s">
        <v>1499</v>
      </c>
      <c r="B200" s="34" t="s">
        <v>217</v>
      </c>
      <c r="C200" s="46">
        <v>43323.976185</v>
      </c>
      <c r="D200" s="43" t="str">
        <f t="shared" si="36"/>
        <v>N/A</v>
      </c>
      <c r="E200" s="46">
        <v>44427.609536000004</v>
      </c>
      <c r="F200" s="43" t="str">
        <f t="shared" si="37"/>
        <v>N/A</v>
      </c>
      <c r="G200" s="46">
        <v>49281.573898000002</v>
      </c>
      <c r="H200" s="43" t="str">
        <f t="shared" si="38"/>
        <v>N/A</v>
      </c>
      <c r="I200" s="12">
        <v>2.5470000000000002</v>
      </c>
      <c r="J200" s="12">
        <v>10.93</v>
      </c>
      <c r="K200" s="44" t="s">
        <v>732</v>
      </c>
      <c r="L200" s="9" t="str">
        <f t="shared" si="39"/>
        <v>Yes</v>
      </c>
    </row>
    <row r="201" spans="1:12" ht="25.5" x14ac:dyDescent="0.2">
      <c r="A201" s="4" t="s">
        <v>1500</v>
      </c>
      <c r="B201" s="34" t="s">
        <v>217</v>
      </c>
      <c r="C201" s="9">
        <v>13.190666851</v>
      </c>
      <c r="D201" s="43" t="str">
        <f t="shared" si="36"/>
        <v>N/A</v>
      </c>
      <c r="E201" s="9">
        <v>13.039668632</v>
      </c>
      <c r="F201" s="43" t="str">
        <f t="shared" si="37"/>
        <v>N/A</v>
      </c>
      <c r="G201" s="9">
        <v>13.000406420999999</v>
      </c>
      <c r="H201" s="43" t="str">
        <f t="shared" si="38"/>
        <v>N/A</v>
      </c>
      <c r="I201" s="12">
        <v>-1.1399999999999999</v>
      </c>
      <c r="J201" s="12">
        <v>-0.30099999999999999</v>
      </c>
      <c r="K201" s="44" t="s">
        <v>732</v>
      </c>
      <c r="L201" s="9" t="str">
        <f t="shared" si="39"/>
        <v>Yes</v>
      </c>
    </row>
    <row r="202" spans="1:12" ht="25.5" x14ac:dyDescent="0.2">
      <c r="A202" s="4" t="s">
        <v>1501</v>
      </c>
      <c r="B202" s="34" t="s">
        <v>217</v>
      </c>
      <c r="C202" s="9">
        <v>2.7770722208</v>
      </c>
      <c r="D202" s="43" t="str">
        <f t="shared" si="36"/>
        <v>N/A</v>
      </c>
      <c r="E202" s="9">
        <v>2.6791917957</v>
      </c>
      <c r="F202" s="43" t="str">
        <f t="shared" si="37"/>
        <v>N/A</v>
      </c>
      <c r="G202" s="9">
        <v>7.4903066620000001</v>
      </c>
      <c r="H202" s="43" t="str">
        <f t="shared" si="38"/>
        <v>N/A</v>
      </c>
      <c r="I202" s="12">
        <v>-3.52</v>
      </c>
      <c r="J202" s="12">
        <v>179.6</v>
      </c>
      <c r="K202" s="44" t="s">
        <v>732</v>
      </c>
      <c r="L202" s="9" t="str">
        <f t="shared" si="39"/>
        <v>No</v>
      </c>
    </row>
    <row r="203" spans="1:12" ht="25.5" x14ac:dyDescent="0.2">
      <c r="A203" s="4" t="s">
        <v>1502</v>
      </c>
      <c r="B203" s="34" t="s">
        <v>217</v>
      </c>
      <c r="C203" s="9">
        <v>23.88267767</v>
      </c>
      <c r="D203" s="43" t="str">
        <f t="shared" si="36"/>
        <v>N/A</v>
      </c>
      <c r="E203" s="9">
        <v>23.817340294000001</v>
      </c>
      <c r="F203" s="43" t="str">
        <f t="shared" si="37"/>
        <v>N/A</v>
      </c>
      <c r="G203" s="9">
        <v>22.792374720000002</v>
      </c>
      <c r="H203" s="43" t="str">
        <f t="shared" si="38"/>
        <v>N/A</v>
      </c>
      <c r="I203" s="12">
        <v>-0.27400000000000002</v>
      </c>
      <c r="J203" s="12">
        <v>-4.3</v>
      </c>
      <c r="K203" s="44" t="s">
        <v>732</v>
      </c>
      <c r="L203" s="9" t="str">
        <f t="shared" si="39"/>
        <v>Yes</v>
      </c>
    </row>
    <row r="204" spans="1:12" x14ac:dyDescent="0.2">
      <c r="A204" s="173" t="s">
        <v>1649</v>
      </c>
      <c r="B204" s="174"/>
      <c r="C204" s="174"/>
      <c r="D204" s="174"/>
      <c r="E204" s="174"/>
      <c r="F204" s="174"/>
      <c r="G204" s="174"/>
      <c r="H204" s="174"/>
      <c r="I204" s="174"/>
      <c r="J204" s="174"/>
      <c r="K204" s="174"/>
      <c r="L204" s="175"/>
    </row>
    <row r="205" spans="1:12" x14ac:dyDescent="0.2">
      <c r="A205" s="167" t="s">
        <v>1647</v>
      </c>
      <c r="B205" s="168"/>
      <c r="C205" s="168"/>
      <c r="D205" s="168"/>
      <c r="E205" s="168"/>
      <c r="F205" s="168"/>
      <c r="G205" s="168"/>
      <c r="H205" s="168"/>
      <c r="I205" s="168"/>
      <c r="J205" s="168"/>
      <c r="K205" s="168"/>
      <c r="L205" s="169"/>
    </row>
    <row r="206" spans="1:12" x14ac:dyDescent="0.2">
      <c r="A206" s="55"/>
      <c r="B206" s="47"/>
    </row>
    <row r="207" spans="1:12" x14ac:dyDescent="0.2">
      <c r="A207" s="53"/>
      <c r="B207" s="47"/>
    </row>
    <row r="208" spans="1:12" x14ac:dyDescent="0.2">
      <c r="A208" s="2"/>
      <c r="B208" s="47"/>
    </row>
    <row r="209" spans="1:2" x14ac:dyDescent="0.2">
      <c r="A209" s="2"/>
      <c r="B209" s="47"/>
    </row>
    <row r="210" spans="1:2" x14ac:dyDescent="0.2">
      <c r="A210" s="53"/>
      <c r="B210" s="47"/>
    </row>
    <row r="211" spans="1:2" x14ac:dyDescent="0.2">
      <c r="A211" s="55"/>
      <c r="B211" s="47"/>
    </row>
    <row r="212" spans="1:2" x14ac:dyDescent="0.2">
      <c r="A212" s="55"/>
      <c r="B212" s="53"/>
    </row>
    <row r="213" spans="1:2" x14ac:dyDescent="0.2">
      <c r="A213" s="55"/>
      <c r="B213" s="53"/>
    </row>
    <row r="214" spans="1:2" x14ac:dyDescent="0.2">
      <c r="A214" s="55"/>
      <c r="B214" s="53"/>
    </row>
    <row r="215" spans="1:2" x14ac:dyDescent="0.2">
      <c r="A215" s="55"/>
      <c r="B215" s="53"/>
    </row>
    <row r="216" spans="1:2" x14ac:dyDescent="0.2">
      <c r="A216" s="55"/>
      <c r="B216" s="53"/>
    </row>
    <row r="217" spans="1:2" x14ac:dyDescent="0.2">
      <c r="A217" s="55"/>
      <c r="B217" s="53"/>
    </row>
    <row r="218" spans="1:2" x14ac:dyDescent="0.2">
      <c r="A218" s="55"/>
      <c r="B218" s="53"/>
    </row>
    <row r="219" spans="1:2" x14ac:dyDescent="0.2">
      <c r="A219" s="53"/>
      <c r="B219" s="53"/>
    </row>
    <row r="220" spans="1:2" x14ac:dyDescent="0.2">
      <c r="A220" s="53"/>
    </row>
    <row r="221" spans="1:2" x14ac:dyDescent="0.2">
      <c r="A221" s="53"/>
    </row>
    <row r="222" spans="1:2" x14ac:dyDescent="0.2">
      <c r="A222" s="53"/>
    </row>
    <row r="223" spans="1:2" x14ac:dyDescent="0.2">
      <c r="A223" s="53"/>
    </row>
    <row r="224" spans="1:2" x14ac:dyDescent="0.2">
      <c r="A224" s="53"/>
    </row>
    <row r="225" spans="1:1" x14ac:dyDescent="0.2">
      <c r="A225" s="53"/>
    </row>
    <row r="226" spans="1:1" x14ac:dyDescent="0.2">
      <c r="A226" s="53"/>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tabSelected="1"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ht="50.25" customHeight="1" x14ac:dyDescent="0.2">
      <c r="A2" s="176" t="s">
        <v>1612</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3" t="s">
        <v>9</v>
      </c>
      <c r="B6" s="34" t="s">
        <v>217</v>
      </c>
      <c r="C6" s="35">
        <v>133756</v>
      </c>
      <c r="D6" s="43" t="str">
        <f>IF($B6="N/A","N/A",IF(C6&gt;10,"No",IF(C6&lt;-10,"No","Yes")))</f>
        <v>N/A</v>
      </c>
      <c r="E6" s="35">
        <v>139449</v>
      </c>
      <c r="F6" s="43" t="str">
        <f>IF($B6="N/A","N/A",IF(E6&gt;10,"No",IF(E6&lt;-10,"No","Yes")))</f>
        <v>N/A</v>
      </c>
      <c r="G6" s="35">
        <v>135640</v>
      </c>
      <c r="H6" s="43" t="str">
        <f>IF($B6="N/A","N/A",IF(G6&gt;10,"No",IF(G6&lt;-10,"No","Yes")))</f>
        <v>N/A</v>
      </c>
      <c r="I6" s="12">
        <v>4.2560000000000002</v>
      </c>
      <c r="J6" s="12">
        <v>-2.73</v>
      </c>
      <c r="K6" s="44" t="s">
        <v>732</v>
      </c>
      <c r="L6" s="9" t="str">
        <f t="shared" ref="L6:L46" si="0">IF(J6="Div by 0", "N/A", IF(K6="N/A","N/A", IF(J6&gt;VALUE(MID(K6,1,2)), "No", IF(J6&lt;-1*VALUE(MID(K6,1,2)), "No", "Yes"))))</f>
        <v>Yes</v>
      </c>
    </row>
    <row r="7" spans="1:12" x14ac:dyDescent="0.2">
      <c r="A7" s="45" t="s">
        <v>10</v>
      </c>
      <c r="B7" s="34" t="s">
        <v>217</v>
      </c>
      <c r="C7" s="35">
        <v>96273</v>
      </c>
      <c r="D7" s="43" t="str">
        <f>IF($B7="N/A","N/A",IF(C7&gt;10,"No",IF(C7&lt;-10,"No","Yes")))</f>
        <v>N/A</v>
      </c>
      <c r="E7" s="35">
        <v>98960</v>
      </c>
      <c r="F7" s="43" t="str">
        <f>IF($B7="N/A","N/A",IF(E7&gt;10,"No",IF(E7&lt;-10,"No","Yes")))</f>
        <v>N/A</v>
      </c>
      <c r="G7" s="35">
        <v>98777</v>
      </c>
      <c r="H7" s="43" t="str">
        <f>IF($B7="N/A","N/A",IF(G7&gt;10,"No",IF(G7&lt;-10,"No","Yes")))</f>
        <v>N/A</v>
      </c>
      <c r="I7" s="12">
        <v>2.7909999999999999</v>
      </c>
      <c r="J7" s="12">
        <v>-0.185</v>
      </c>
      <c r="K7" s="44" t="s">
        <v>732</v>
      </c>
      <c r="L7" s="9" t="str">
        <f t="shared" si="0"/>
        <v>Yes</v>
      </c>
    </row>
    <row r="8" spans="1:12" x14ac:dyDescent="0.2">
      <c r="A8" s="45" t="s">
        <v>91</v>
      </c>
      <c r="B8" s="9" t="s">
        <v>301</v>
      </c>
      <c r="C8" s="8">
        <v>71.976584227999993</v>
      </c>
      <c r="D8" s="43" t="str">
        <f>IF($B8="N/A","N/A",IF(C8&gt;90,"No",IF(C8&lt;65,"No","Yes")))</f>
        <v>Yes</v>
      </c>
      <c r="E8" s="8">
        <v>70.965012298000005</v>
      </c>
      <c r="F8" s="43" t="str">
        <f>IF($B8="N/A","N/A",IF(E8&gt;90,"No",IF(E8&lt;65,"No","Yes")))</f>
        <v>Yes</v>
      </c>
      <c r="G8" s="8">
        <v>72.822913595000003</v>
      </c>
      <c r="H8" s="43" t="str">
        <f>IF($B8="N/A","N/A",IF(G8&gt;90,"No",IF(G8&lt;65,"No","Yes")))</f>
        <v>Yes</v>
      </c>
      <c r="I8" s="12">
        <v>-1.41</v>
      </c>
      <c r="J8" s="12">
        <v>2.6179999999999999</v>
      </c>
      <c r="K8" s="44" t="s">
        <v>732</v>
      </c>
      <c r="L8" s="9" t="str">
        <f t="shared" si="0"/>
        <v>Yes</v>
      </c>
    </row>
    <row r="9" spans="1:12" x14ac:dyDescent="0.2">
      <c r="A9" s="45" t="s">
        <v>92</v>
      </c>
      <c r="B9" s="9" t="s">
        <v>302</v>
      </c>
      <c r="C9" s="8">
        <v>91.186533122</v>
      </c>
      <c r="D9" s="43" t="str">
        <f>IF($B9="N/A","N/A",IF(C9&gt;100,"No",IF(C9&lt;90,"No","Yes")))</f>
        <v>Yes</v>
      </c>
      <c r="E9" s="8">
        <v>90.487080921</v>
      </c>
      <c r="F9" s="43" t="str">
        <f>IF($B9="N/A","N/A",IF(E9&gt;100,"No",IF(E9&lt;90,"No","Yes")))</f>
        <v>Yes</v>
      </c>
      <c r="G9" s="8">
        <v>89.927109035000001</v>
      </c>
      <c r="H9" s="43" t="str">
        <f>IF($B9="N/A","N/A",IF(G9&gt;100,"No",IF(G9&lt;90,"No","Yes")))</f>
        <v>No</v>
      </c>
      <c r="I9" s="12">
        <v>-0.76700000000000002</v>
      </c>
      <c r="J9" s="12">
        <v>-0.61899999999999999</v>
      </c>
      <c r="K9" s="44" t="s">
        <v>732</v>
      </c>
      <c r="L9" s="9" t="str">
        <f t="shared" si="0"/>
        <v>Yes</v>
      </c>
    </row>
    <row r="10" spans="1:12" x14ac:dyDescent="0.2">
      <c r="A10" s="45" t="s">
        <v>93</v>
      </c>
      <c r="B10" s="9" t="s">
        <v>303</v>
      </c>
      <c r="C10" s="8">
        <v>87.097641546000006</v>
      </c>
      <c r="D10" s="43" t="str">
        <f>IF($B10="N/A","N/A",IF(C10&gt;100,"No",IF(C10&lt;85,"No","Yes")))</f>
        <v>Yes</v>
      </c>
      <c r="E10" s="8">
        <v>85.435335269000007</v>
      </c>
      <c r="F10" s="43" t="str">
        <f>IF($B10="N/A","N/A",IF(E10&gt;100,"No",IF(E10&lt;85,"No","Yes")))</f>
        <v>Yes</v>
      </c>
      <c r="G10" s="8">
        <v>84.880548345999998</v>
      </c>
      <c r="H10" s="43" t="str">
        <f>IF($B10="N/A","N/A",IF(G10&gt;100,"No",IF(G10&lt;85,"No","Yes")))</f>
        <v>No</v>
      </c>
      <c r="I10" s="12">
        <v>-1.91</v>
      </c>
      <c r="J10" s="12">
        <v>-0.64900000000000002</v>
      </c>
      <c r="K10" s="44" t="s">
        <v>732</v>
      </c>
      <c r="L10" s="9" t="str">
        <f t="shared" si="0"/>
        <v>Yes</v>
      </c>
    </row>
    <row r="11" spans="1:12" x14ac:dyDescent="0.2">
      <c r="A11" s="45" t="s">
        <v>94</v>
      </c>
      <c r="B11" s="9" t="s">
        <v>304</v>
      </c>
      <c r="C11" s="8">
        <v>36.100204611999999</v>
      </c>
      <c r="D11" s="43" t="str">
        <f>IF($B11="N/A","N/A",IF(C11&gt;100,"No",IF(C11&lt;80,"No","Yes")))</f>
        <v>No</v>
      </c>
      <c r="E11" s="8">
        <v>33.177774536999998</v>
      </c>
      <c r="F11" s="43" t="str">
        <f>IF($B11="N/A","N/A",IF(E11&gt;100,"No",IF(E11&lt;80,"No","Yes")))</f>
        <v>No</v>
      </c>
      <c r="G11" s="8">
        <v>34.723139949999997</v>
      </c>
      <c r="H11" s="43" t="str">
        <f>IF($B11="N/A","N/A",IF(G11&gt;100,"No",IF(G11&lt;80,"No","Yes")))</f>
        <v>No</v>
      </c>
      <c r="I11" s="12">
        <v>-8.1</v>
      </c>
      <c r="J11" s="12">
        <v>4.6580000000000004</v>
      </c>
      <c r="K11" s="44" t="s">
        <v>732</v>
      </c>
      <c r="L11" s="9" t="str">
        <f t="shared" si="0"/>
        <v>Yes</v>
      </c>
    </row>
    <row r="12" spans="1:12" x14ac:dyDescent="0.2">
      <c r="A12" s="45" t="s">
        <v>95</v>
      </c>
      <c r="B12" s="9" t="s">
        <v>304</v>
      </c>
      <c r="C12" s="8">
        <v>32.721646825999997</v>
      </c>
      <c r="D12" s="43" t="str">
        <f>IF($B12="N/A","N/A",IF(C12&gt;100,"No",IF(C12&lt;80,"No","Yes")))</f>
        <v>No</v>
      </c>
      <c r="E12" s="8">
        <v>33.872630305000001</v>
      </c>
      <c r="F12" s="43" t="str">
        <f>IF($B12="N/A","N/A",IF(E12&gt;100,"No",IF(E12&lt;80,"No","Yes")))</f>
        <v>No</v>
      </c>
      <c r="G12" s="8">
        <v>33.637829124</v>
      </c>
      <c r="H12" s="43" t="str">
        <f>IF($B12="N/A","N/A",IF(G12&gt;100,"No",IF(G12&lt;80,"No","Yes")))</f>
        <v>No</v>
      </c>
      <c r="I12" s="12">
        <v>3.5169999999999999</v>
      </c>
      <c r="J12" s="12">
        <v>-0.69299999999999995</v>
      </c>
      <c r="K12" s="44" t="s">
        <v>732</v>
      </c>
      <c r="L12" s="9" t="str">
        <f t="shared" si="0"/>
        <v>Yes</v>
      </c>
    </row>
    <row r="13" spans="1:12" x14ac:dyDescent="0.2">
      <c r="A13" s="3" t="s">
        <v>96</v>
      </c>
      <c r="B13" s="34" t="s">
        <v>217</v>
      </c>
      <c r="C13" s="35">
        <v>91503.24</v>
      </c>
      <c r="D13" s="43" t="str">
        <f t="shared" ref="D13:D44" si="1">IF($B13="N/A","N/A",IF(C13&gt;10,"No",IF(C13&lt;-10,"No","Yes")))</f>
        <v>N/A</v>
      </c>
      <c r="E13" s="35">
        <v>96228.57</v>
      </c>
      <c r="F13" s="43" t="str">
        <f t="shared" ref="F13:F44" si="2">IF($B13="N/A","N/A",IF(E13&gt;10,"No",IF(E13&lt;-10,"No","Yes")))</f>
        <v>N/A</v>
      </c>
      <c r="G13" s="35">
        <v>97211.81</v>
      </c>
      <c r="H13" s="43" t="str">
        <f t="shared" ref="H13:H44" si="3">IF($B13="N/A","N/A",IF(G13&gt;10,"No",IF(G13&lt;-10,"No","Yes")))</f>
        <v>N/A</v>
      </c>
      <c r="I13" s="12">
        <v>5.1639999999999997</v>
      </c>
      <c r="J13" s="12">
        <v>1.022</v>
      </c>
      <c r="K13" s="44" t="s">
        <v>732</v>
      </c>
      <c r="L13" s="9" t="str">
        <f t="shared" si="0"/>
        <v>Yes</v>
      </c>
    </row>
    <row r="14" spans="1:12" x14ac:dyDescent="0.2">
      <c r="A14" s="3" t="s">
        <v>100</v>
      </c>
      <c r="B14" s="34" t="s">
        <v>217</v>
      </c>
      <c r="C14" s="35">
        <v>40336</v>
      </c>
      <c r="D14" s="43" t="str">
        <f t="shared" si="1"/>
        <v>N/A</v>
      </c>
      <c r="E14" s="35">
        <v>41102</v>
      </c>
      <c r="F14" s="43" t="str">
        <f t="shared" si="2"/>
        <v>N/A</v>
      </c>
      <c r="G14" s="35">
        <v>53093</v>
      </c>
      <c r="H14" s="43" t="str">
        <f t="shared" si="3"/>
        <v>N/A</v>
      </c>
      <c r="I14" s="12">
        <v>1.899</v>
      </c>
      <c r="J14" s="12">
        <v>29.17</v>
      </c>
      <c r="K14" s="44" t="s">
        <v>732</v>
      </c>
      <c r="L14" s="9" t="str">
        <f t="shared" si="0"/>
        <v>Yes</v>
      </c>
    </row>
    <row r="15" spans="1:12" x14ac:dyDescent="0.2">
      <c r="A15" s="3" t="s">
        <v>984</v>
      </c>
      <c r="B15" s="34" t="s">
        <v>217</v>
      </c>
      <c r="C15" s="35">
        <v>18458</v>
      </c>
      <c r="D15" s="43" t="str">
        <f t="shared" si="1"/>
        <v>N/A</v>
      </c>
      <c r="E15" s="35">
        <v>18907</v>
      </c>
      <c r="F15" s="43" t="str">
        <f t="shared" si="2"/>
        <v>N/A</v>
      </c>
      <c r="G15" s="35">
        <v>27851</v>
      </c>
      <c r="H15" s="43" t="str">
        <f t="shared" si="3"/>
        <v>N/A</v>
      </c>
      <c r="I15" s="12">
        <v>2.4329999999999998</v>
      </c>
      <c r="J15" s="12">
        <v>47.31</v>
      </c>
      <c r="K15" s="44" t="s">
        <v>732</v>
      </c>
      <c r="L15" s="9" t="str">
        <f t="shared" si="0"/>
        <v>No</v>
      </c>
    </row>
    <row r="16" spans="1:12" x14ac:dyDescent="0.2">
      <c r="A16" s="3" t="s">
        <v>985</v>
      </c>
      <c r="B16" s="34" t="s">
        <v>217</v>
      </c>
      <c r="C16" s="35">
        <v>20946</v>
      </c>
      <c r="D16" s="43" t="str">
        <f t="shared" si="1"/>
        <v>N/A</v>
      </c>
      <c r="E16" s="35">
        <v>21231</v>
      </c>
      <c r="F16" s="43" t="str">
        <f t="shared" si="2"/>
        <v>N/A</v>
      </c>
      <c r="G16" s="35">
        <v>22096</v>
      </c>
      <c r="H16" s="43" t="str">
        <f t="shared" si="3"/>
        <v>N/A</v>
      </c>
      <c r="I16" s="12">
        <v>1.361</v>
      </c>
      <c r="J16" s="12">
        <v>4.0739999999999998</v>
      </c>
      <c r="K16" s="44" t="s">
        <v>732</v>
      </c>
      <c r="L16" s="9" t="str">
        <f t="shared" si="0"/>
        <v>Yes</v>
      </c>
    </row>
    <row r="17" spans="1:12" x14ac:dyDescent="0.2">
      <c r="A17" s="3" t="s">
        <v>986</v>
      </c>
      <c r="B17" s="34" t="s">
        <v>217</v>
      </c>
      <c r="C17" s="35">
        <v>912</v>
      </c>
      <c r="D17" s="43" t="str">
        <f t="shared" si="1"/>
        <v>N/A</v>
      </c>
      <c r="E17" s="35">
        <v>949</v>
      </c>
      <c r="F17" s="43" t="str">
        <f t="shared" si="2"/>
        <v>N/A</v>
      </c>
      <c r="G17" s="35">
        <v>1047</v>
      </c>
      <c r="H17" s="43" t="str">
        <f t="shared" si="3"/>
        <v>N/A</v>
      </c>
      <c r="I17" s="12">
        <v>4.0570000000000004</v>
      </c>
      <c r="J17" s="12">
        <v>10.33</v>
      </c>
      <c r="K17" s="44" t="s">
        <v>732</v>
      </c>
      <c r="L17" s="9" t="str">
        <f t="shared" si="0"/>
        <v>Yes</v>
      </c>
    </row>
    <row r="18" spans="1:12" x14ac:dyDescent="0.2">
      <c r="A18" s="3" t="s">
        <v>987</v>
      </c>
      <c r="B18" s="34" t="s">
        <v>217</v>
      </c>
      <c r="C18" s="35">
        <v>20</v>
      </c>
      <c r="D18" s="43" t="str">
        <f t="shared" si="1"/>
        <v>N/A</v>
      </c>
      <c r="E18" s="35">
        <v>15</v>
      </c>
      <c r="F18" s="43" t="str">
        <f t="shared" si="2"/>
        <v>N/A</v>
      </c>
      <c r="G18" s="35">
        <v>2099</v>
      </c>
      <c r="H18" s="43" t="str">
        <f t="shared" si="3"/>
        <v>N/A</v>
      </c>
      <c r="I18" s="12">
        <v>-25</v>
      </c>
      <c r="J18" s="12">
        <v>13893</v>
      </c>
      <c r="K18" s="44" t="s">
        <v>732</v>
      </c>
      <c r="L18" s="9" t="str">
        <f t="shared" si="0"/>
        <v>No</v>
      </c>
    </row>
    <row r="19" spans="1:12" x14ac:dyDescent="0.2">
      <c r="A19" s="3" t="s">
        <v>988</v>
      </c>
      <c r="B19" s="34" t="s">
        <v>217</v>
      </c>
      <c r="C19" s="35">
        <v>0</v>
      </c>
      <c r="D19" s="43" t="str">
        <f t="shared" si="1"/>
        <v>N/A</v>
      </c>
      <c r="E19" s="35">
        <v>0</v>
      </c>
      <c r="F19" s="43" t="str">
        <f t="shared" si="2"/>
        <v>N/A</v>
      </c>
      <c r="G19" s="35">
        <v>0</v>
      </c>
      <c r="H19" s="43" t="str">
        <f t="shared" si="3"/>
        <v>N/A</v>
      </c>
      <c r="I19" s="12" t="s">
        <v>1743</v>
      </c>
      <c r="J19" s="12" t="s">
        <v>1743</v>
      </c>
      <c r="K19" s="44" t="s">
        <v>732</v>
      </c>
      <c r="L19" s="9" t="str">
        <f t="shared" si="0"/>
        <v>N/A</v>
      </c>
    </row>
    <row r="20" spans="1:12" x14ac:dyDescent="0.2">
      <c r="A20" s="3" t="s">
        <v>101</v>
      </c>
      <c r="B20" s="34" t="s">
        <v>217</v>
      </c>
      <c r="C20" s="35">
        <v>52068</v>
      </c>
      <c r="D20" s="43" t="str">
        <f t="shared" si="1"/>
        <v>N/A</v>
      </c>
      <c r="E20" s="35">
        <v>55463</v>
      </c>
      <c r="F20" s="43" t="str">
        <f t="shared" si="2"/>
        <v>N/A</v>
      </c>
      <c r="G20" s="35">
        <v>45081</v>
      </c>
      <c r="H20" s="43" t="str">
        <f t="shared" si="3"/>
        <v>N/A</v>
      </c>
      <c r="I20" s="12">
        <v>6.52</v>
      </c>
      <c r="J20" s="12">
        <v>-18.7</v>
      </c>
      <c r="K20" s="44" t="s">
        <v>732</v>
      </c>
      <c r="L20" s="9" t="str">
        <f t="shared" si="0"/>
        <v>Yes</v>
      </c>
    </row>
    <row r="21" spans="1:12" x14ac:dyDescent="0.2">
      <c r="A21" s="3" t="s">
        <v>989</v>
      </c>
      <c r="B21" s="34" t="s">
        <v>217</v>
      </c>
      <c r="C21" s="35">
        <v>34960</v>
      </c>
      <c r="D21" s="43" t="str">
        <f t="shared" si="1"/>
        <v>N/A</v>
      </c>
      <c r="E21" s="35">
        <v>37171</v>
      </c>
      <c r="F21" s="43" t="str">
        <f t="shared" si="2"/>
        <v>N/A</v>
      </c>
      <c r="G21" s="35">
        <v>30026</v>
      </c>
      <c r="H21" s="43" t="str">
        <f t="shared" si="3"/>
        <v>N/A</v>
      </c>
      <c r="I21" s="12">
        <v>6.3239999999999998</v>
      </c>
      <c r="J21" s="12">
        <v>-19.2</v>
      </c>
      <c r="K21" s="44" t="s">
        <v>732</v>
      </c>
      <c r="L21" s="9" t="str">
        <f t="shared" si="0"/>
        <v>Yes</v>
      </c>
    </row>
    <row r="22" spans="1:12" x14ac:dyDescent="0.2">
      <c r="A22" s="3" t="s">
        <v>990</v>
      </c>
      <c r="B22" s="34" t="s">
        <v>217</v>
      </c>
      <c r="C22" s="35">
        <v>10904</v>
      </c>
      <c r="D22" s="43" t="str">
        <f t="shared" si="1"/>
        <v>N/A</v>
      </c>
      <c r="E22" s="35">
        <v>11485</v>
      </c>
      <c r="F22" s="43" t="str">
        <f t="shared" si="2"/>
        <v>N/A</v>
      </c>
      <c r="G22" s="35">
        <v>9994</v>
      </c>
      <c r="H22" s="43" t="str">
        <f t="shared" si="3"/>
        <v>N/A</v>
      </c>
      <c r="I22" s="12">
        <v>5.3280000000000003</v>
      </c>
      <c r="J22" s="12">
        <v>-13</v>
      </c>
      <c r="K22" s="44" t="s">
        <v>732</v>
      </c>
      <c r="L22" s="9" t="str">
        <f t="shared" si="0"/>
        <v>Yes</v>
      </c>
    </row>
    <row r="23" spans="1:12" x14ac:dyDescent="0.2">
      <c r="A23" s="3" t="s">
        <v>991</v>
      </c>
      <c r="B23" s="34" t="s">
        <v>217</v>
      </c>
      <c r="C23" s="35">
        <v>1484</v>
      </c>
      <c r="D23" s="43" t="str">
        <f t="shared" si="1"/>
        <v>N/A</v>
      </c>
      <c r="E23" s="35">
        <v>1557</v>
      </c>
      <c r="F23" s="43" t="str">
        <f t="shared" si="2"/>
        <v>N/A</v>
      </c>
      <c r="G23" s="35">
        <v>1749</v>
      </c>
      <c r="H23" s="43" t="str">
        <f t="shared" si="3"/>
        <v>N/A</v>
      </c>
      <c r="I23" s="12">
        <v>4.9189999999999996</v>
      </c>
      <c r="J23" s="12">
        <v>12.33</v>
      </c>
      <c r="K23" s="44" t="s">
        <v>732</v>
      </c>
      <c r="L23" s="9" t="str">
        <f t="shared" si="0"/>
        <v>Yes</v>
      </c>
    </row>
    <row r="24" spans="1:12" x14ac:dyDescent="0.2">
      <c r="A24" s="3" t="s">
        <v>992</v>
      </c>
      <c r="B24" s="34" t="s">
        <v>217</v>
      </c>
      <c r="C24" s="35">
        <v>4720</v>
      </c>
      <c r="D24" s="43" t="str">
        <f t="shared" si="1"/>
        <v>N/A</v>
      </c>
      <c r="E24" s="35">
        <v>5250</v>
      </c>
      <c r="F24" s="43" t="str">
        <f t="shared" si="2"/>
        <v>N/A</v>
      </c>
      <c r="G24" s="35">
        <v>3312</v>
      </c>
      <c r="H24" s="43" t="str">
        <f t="shared" si="3"/>
        <v>N/A</v>
      </c>
      <c r="I24" s="12">
        <v>11.23</v>
      </c>
      <c r="J24" s="12">
        <v>-36.9</v>
      </c>
      <c r="K24" s="44" t="s">
        <v>732</v>
      </c>
      <c r="L24" s="9" t="str">
        <f t="shared" si="0"/>
        <v>No</v>
      </c>
    </row>
    <row r="25" spans="1:12" x14ac:dyDescent="0.2">
      <c r="A25" s="3" t="s">
        <v>993</v>
      </c>
      <c r="B25" s="34" t="s">
        <v>217</v>
      </c>
      <c r="C25" s="35">
        <v>0</v>
      </c>
      <c r="D25" s="43" t="str">
        <f t="shared" si="1"/>
        <v>N/A</v>
      </c>
      <c r="E25" s="35">
        <v>0</v>
      </c>
      <c r="F25" s="43" t="str">
        <f t="shared" si="2"/>
        <v>N/A</v>
      </c>
      <c r="G25" s="35">
        <v>0</v>
      </c>
      <c r="H25" s="43" t="str">
        <f t="shared" si="3"/>
        <v>N/A</v>
      </c>
      <c r="I25" s="12" t="s">
        <v>1743</v>
      </c>
      <c r="J25" s="12" t="s">
        <v>1743</v>
      </c>
      <c r="K25" s="44" t="s">
        <v>732</v>
      </c>
      <c r="L25" s="9" t="str">
        <f t="shared" si="0"/>
        <v>N/A</v>
      </c>
    </row>
    <row r="26" spans="1:12" x14ac:dyDescent="0.2">
      <c r="A26" s="3" t="s">
        <v>104</v>
      </c>
      <c r="B26" s="34" t="s">
        <v>217</v>
      </c>
      <c r="C26" s="35">
        <v>18083</v>
      </c>
      <c r="D26" s="43" t="str">
        <f t="shared" si="1"/>
        <v>N/A</v>
      </c>
      <c r="E26" s="35">
        <v>20571</v>
      </c>
      <c r="F26" s="43" t="str">
        <f t="shared" si="2"/>
        <v>N/A</v>
      </c>
      <c r="G26" s="35">
        <v>15134</v>
      </c>
      <c r="H26" s="43" t="str">
        <f t="shared" si="3"/>
        <v>N/A</v>
      </c>
      <c r="I26" s="12">
        <v>13.76</v>
      </c>
      <c r="J26" s="12">
        <v>-26.4</v>
      </c>
      <c r="K26" s="44" t="s">
        <v>732</v>
      </c>
      <c r="L26" s="9" t="str">
        <f t="shared" si="0"/>
        <v>Yes</v>
      </c>
    </row>
    <row r="27" spans="1:12" x14ac:dyDescent="0.2">
      <c r="A27" s="3" t="s">
        <v>994</v>
      </c>
      <c r="B27" s="34" t="s">
        <v>217</v>
      </c>
      <c r="C27" s="35">
        <v>8057</v>
      </c>
      <c r="D27" s="43" t="str">
        <f t="shared" si="1"/>
        <v>N/A</v>
      </c>
      <c r="E27" s="35">
        <v>8888</v>
      </c>
      <c r="F27" s="43" t="str">
        <f t="shared" si="2"/>
        <v>N/A</v>
      </c>
      <c r="G27" s="35">
        <v>7781</v>
      </c>
      <c r="H27" s="43" t="str">
        <f t="shared" si="3"/>
        <v>N/A</v>
      </c>
      <c r="I27" s="12">
        <v>10.31</v>
      </c>
      <c r="J27" s="12">
        <v>-12.5</v>
      </c>
      <c r="K27" s="44" t="s">
        <v>732</v>
      </c>
      <c r="L27" s="9" t="str">
        <f t="shared" si="0"/>
        <v>Yes</v>
      </c>
    </row>
    <row r="28" spans="1:12" x14ac:dyDescent="0.2">
      <c r="A28" s="3" t="s">
        <v>995</v>
      </c>
      <c r="B28" s="34" t="s">
        <v>217</v>
      </c>
      <c r="C28" s="35">
        <v>0</v>
      </c>
      <c r="D28" s="43" t="str">
        <f t="shared" si="1"/>
        <v>N/A</v>
      </c>
      <c r="E28" s="35">
        <v>0</v>
      </c>
      <c r="F28" s="43" t="str">
        <f t="shared" si="2"/>
        <v>N/A</v>
      </c>
      <c r="G28" s="35">
        <v>0</v>
      </c>
      <c r="H28" s="43" t="str">
        <f t="shared" si="3"/>
        <v>N/A</v>
      </c>
      <c r="I28" s="12" t="s">
        <v>1743</v>
      </c>
      <c r="J28" s="12" t="s">
        <v>1743</v>
      </c>
      <c r="K28" s="44" t="s">
        <v>732</v>
      </c>
      <c r="L28" s="9" t="str">
        <f t="shared" si="0"/>
        <v>N/A</v>
      </c>
    </row>
    <row r="29" spans="1:12" x14ac:dyDescent="0.2">
      <c r="A29" s="3" t="s">
        <v>996</v>
      </c>
      <c r="B29" s="34" t="s">
        <v>217</v>
      </c>
      <c r="C29" s="35">
        <v>1331</v>
      </c>
      <c r="D29" s="43" t="str">
        <f t="shared" si="1"/>
        <v>N/A</v>
      </c>
      <c r="E29" s="35">
        <v>1162</v>
      </c>
      <c r="F29" s="43" t="str">
        <f t="shared" si="2"/>
        <v>N/A</v>
      </c>
      <c r="G29" s="116">
        <v>1056</v>
      </c>
      <c r="H29" s="43" t="str">
        <f t="shared" si="3"/>
        <v>N/A</v>
      </c>
      <c r="I29" s="12">
        <v>-12.7</v>
      </c>
      <c r="J29" s="12">
        <v>-9.1199999999999992</v>
      </c>
      <c r="K29" s="44" t="s">
        <v>732</v>
      </c>
      <c r="L29" s="9" t="str">
        <f t="shared" si="0"/>
        <v>Yes</v>
      </c>
    </row>
    <row r="30" spans="1:12" x14ac:dyDescent="0.2">
      <c r="A30" s="3" t="s">
        <v>997</v>
      </c>
      <c r="B30" s="34" t="s">
        <v>217</v>
      </c>
      <c r="C30" s="35">
        <v>7225</v>
      </c>
      <c r="D30" s="43" t="str">
        <f t="shared" si="1"/>
        <v>N/A</v>
      </c>
      <c r="E30" s="35">
        <v>9079</v>
      </c>
      <c r="F30" s="43" t="str">
        <f t="shared" si="2"/>
        <v>N/A</v>
      </c>
      <c r="G30" s="35">
        <v>4966</v>
      </c>
      <c r="H30" s="43" t="str">
        <f t="shared" si="3"/>
        <v>N/A</v>
      </c>
      <c r="I30" s="12">
        <v>25.66</v>
      </c>
      <c r="J30" s="12">
        <v>-45.3</v>
      </c>
      <c r="K30" s="44" t="s">
        <v>732</v>
      </c>
      <c r="L30" s="9" t="str">
        <f t="shared" si="0"/>
        <v>No</v>
      </c>
    </row>
    <row r="31" spans="1:12" x14ac:dyDescent="0.2">
      <c r="A31" s="3" t="s">
        <v>998</v>
      </c>
      <c r="B31" s="34" t="s">
        <v>217</v>
      </c>
      <c r="C31" s="35">
        <v>221</v>
      </c>
      <c r="D31" s="43" t="str">
        <f t="shared" si="1"/>
        <v>N/A</v>
      </c>
      <c r="E31" s="35">
        <v>282</v>
      </c>
      <c r="F31" s="43" t="str">
        <f t="shared" si="2"/>
        <v>N/A</v>
      </c>
      <c r="G31" s="35">
        <v>264</v>
      </c>
      <c r="H31" s="43" t="str">
        <f t="shared" si="3"/>
        <v>N/A</v>
      </c>
      <c r="I31" s="12">
        <v>27.6</v>
      </c>
      <c r="J31" s="12">
        <v>-6.38</v>
      </c>
      <c r="K31" s="44" t="s">
        <v>732</v>
      </c>
      <c r="L31" s="9" t="str">
        <f t="shared" si="0"/>
        <v>Yes</v>
      </c>
    </row>
    <row r="32" spans="1:12" x14ac:dyDescent="0.2">
      <c r="A32" s="3" t="s">
        <v>999</v>
      </c>
      <c r="B32" s="34" t="s">
        <v>217</v>
      </c>
      <c r="C32" s="35">
        <v>997</v>
      </c>
      <c r="D32" s="43" t="str">
        <f t="shared" si="1"/>
        <v>N/A</v>
      </c>
      <c r="E32" s="35">
        <v>1024</v>
      </c>
      <c r="F32" s="43" t="str">
        <f t="shared" si="2"/>
        <v>N/A</v>
      </c>
      <c r="G32" s="35">
        <v>976</v>
      </c>
      <c r="H32" s="43" t="str">
        <f t="shared" si="3"/>
        <v>N/A</v>
      </c>
      <c r="I32" s="12">
        <v>2.7080000000000002</v>
      </c>
      <c r="J32" s="12">
        <v>-4.6900000000000004</v>
      </c>
      <c r="K32" s="44" t="s">
        <v>732</v>
      </c>
      <c r="L32" s="9" t="str">
        <f t="shared" si="0"/>
        <v>Yes</v>
      </c>
    </row>
    <row r="33" spans="1:12" x14ac:dyDescent="0.2">
      <c r="A33" s="3" t="s">
        <v>1000</v>
      </c>
      <c r="B33" s="34" t="s">
        <v>217</v>
      </c>
      <c r="C33" s="35">
        <v>252</v>
      </c>
      <c r="D33" s="43" t="str">
        <f t="shared" si="1"/>
        <v>N/A</v>
      </c>
      <c r="E33" s="35">
        <v>136</v>
      </c>
      <c r="F33" s="43" t="str">
        <f t="shared" si="2"/>
        <v>N/A</v>
      </c>
      <c r="G33" s="35">
        <v>91</v>
      </c>
      <c r="H33" s="43" t="str">
        <f t="shared" si="3"/>
        <v>N/A</v>
      </c>
      <c r="I33" s="12">
        <v>-46</v>
      </c>
      <c r="J33" s="12">
        <v>-33.1</v>
      </c>
      <c r="K33" s="44" t="s">
        <v>732</v>
      </c>
      <c r="L33" s="9" t="str">
        <f t="shared" si="0"/>
        <v>No</v>
      </c>
    </row>
    <row r="34" spans="1:12" x14ac:dyDescent="0.2">
      <c r="A34" s="3" t="s">
        <v>105</v>
      </c>
      <c r="B34" s="34" t="s">
        <v>217</v>
      </c>
      <c r="C34" s="35">
        <v>23269</v>
      </c>
      <c r="D34" s="43" t="str">
        <f t="shared" si="1"/>
        <v>N/A</v>
      </c>
      <c r="E34" s="35">
        <v>22313</v>
      </c>
      <c r="F34" s="43" t="str">
        <f t="shared" si="2"/>
        <v>N/A</v>
      </c>
      <c r="G34" s="35">
        <v>22332</v>
      </c>
      <c r="H34" s="43" t="str">
        <f t="shared" si="3"/>
        <v>N/A</v>
      </c>
      <c r="I34" s="12">
        <v>-4.1100000000000003</v>
      </c>
      <c r="J34" s="12">
        <v>8.5199999999999998E-2</v>
      </c>
      <c r="K34" s="44" t="s">
        <v>732</v>
      </c>
      <c r="L34" s="9" t="str">
        <f t="shared" si="0"/>
        <v>Yes</v>
      </c>
    </row>
    <row r="35" spans="1:12" x14ac:dyDescent="0.2">
      <c r="A35" s="3" t="s">
        <v>1001</v>
      </c>
      <c r="B35" s="34" t="s">
        <v>217</v>
      </c>
      <c r="C35" s="35">
        <v>11838</v>
      </c>
      <c r="D35" s="43" t="str">
        <f t="shared" si="1"/>
        <v>N/A</v>
      </c>
      <c r="E35" s="35">
        <v>11323</v>
      </c>
      <c r="F35" s="43" t="str">
        <f t="shared" si="2"/>
        <v>N/A</v>
      </c>
      <c r="G35" s="35">
        <v>10694</v>
      </c>
      <c r="H35" s="43" t="str">
        <f t="shared" si="3"/>
        <v>N/A</v>
      </c>
      <c r="I35" s="12">
        <v>-4.3499999999999996</v>
      </c>
      <c r="J35" s="12">
        <v>-5.56</v>
      </c>
      <c r="K35" s="44" t="s">
        <v>732</v>
      </c>
      <c r="L35" s="9" t="str">
        <f t="shared" si="0"/>
        <v>Yes</v>
      </c>
    </row>
    <row r="36" spans="1:12" x14ac:dyDescent="0.2">
      <c r="A36" s="3" t="s">
        <v>1002</v>
      </c>
      <c r="B36" s="34" t="s">
        <v>217</v>
      </c>
      <c r="C36" s="35">
        <v>0</v>
      </c>
      <c r="D36" s="43" t="str">
        <f t="shared" si="1"/>
        <v>N/A</v>
      </c>
      <c r="E36" s="35">
        <v>0</v>
      </c>
      <c r="F36" s="43" t="str">
        <f t="shared" si="2"/>
        <v>N/A</v>
      </c>
      <c r="G36" s="35">
        <v>0</v>
      </c>
      <c r="H36" s="43" t="str">
        <f t="shared" si="3"/>
        <v>N/A</v>
      </c>
      <c r="I36" s="12" t="s">
        <v>1743</v>
      </c>
      <c r="J36" s="12" t="s">
        <v>1743</v>
      </c>
      <c r="K36" s="44" t="s">
        <v>732</v>
      </c>
      <c r="L36" s="9" t="str">
        <f t="shared" si="0"/>
        <v>N/A</v>
      </c>
    </row>
    <row r="37" spans="1:12" x14ac:dyDescent="0.2">
      <c r="A37" s="3" t="s">
        <v>1003</v>
      </c>
      <c r="B37" s="34" t="s">
        <v>217</v>
      </c>
      <c r="C37" s="35">
        <v>3480</v>
      </c>
      <c r="D37" s="43" t="str">
        <f t="shared" si="1"/>
        <v>N/A</v>
      </c>
      <c r="E37" s="35">
        <v>2948</v>
      </c>
      <c r="F37" s="43" t="str">
        <f t="shared" si="2"/>
        <v>N/A</v>
      </c>
      <c r="G37" s="35">
        <v>2775</v>
      </c>
      <c r="H37" s="43" t="str">
        <f t="shared" si="3"/>
        <v>N/A</v>
      </c>
      <c r="I37" s="12">
        <v>-15.3</v>
      </c>
      <c r="J37" s="12">
        <v>-5.87</v>
      </c>
      <c r="K37" s="44" t="s">
        <v>732</v>
      </c>
      <c r="L37" s="9" t="str">
        <f t="shared" si="0"/>
        <v>Yes</v>
      </c>
    </row>
    <row r="38" spans="1:12" x14ac:dyDescent="0.2">
      <c r="A38" s="3" t="s">
        <v>1004</v>
      </c>
      <c r="B38" s="34" t="s">
        <v>217</v>
      </c>
      <c r="C38" s="35">
        <v>2450</v>
      </c>
      <c r="D38" s="43" t="str">
        <f t="shared" si="1"/>
        <v>N/A</v>
      </c>
      <c r="E38" s="35">
        <v>2903</v>
      </c>
      <c r="F38" s="43" t="str">
        <f t="shared" si="2"/>
        <v>N/A</v>
      </c>
      <c r="G38" s="35">
        <v>1693</v>
      </c>
      <c r="H38" s="43" t="str">
        <f t="shared" si="3"/>
        <v>N/A</v>
      </c>
      <c r="I38" s="12">
        <v>18.489999999999998</v>
      </c>
      <c r="J38" s="12">
        <v>-41.7</v>
      </c>
      <c r="K38" s="44" t="s">
        <v>732</v>
      </c>
      <c r="L38" s="9" t="str">
        <f t="shared" si="0"/>
        <v>No</v>
      </c>
    </row>
    <row r="39" spans="1:12" x14ac:dyDescent="0.2">
      <c r="A39" s="3" t="s">
        <v>1005</v>
      </c>
      <c r="B39" s="34" t="s">
        <v>217</v>
      </c>
      <c r="C39" s="35">
        <v>313</v>
      </c>
      <c r="D39" s="43" t="str">
        <f t="shared" si="1"/>
        <v>N/A</v>
      </c>
      <c r="E39" s="35">
        <v>543</v>
      </c>
      <c r="F39" s="43" t="str">
        <f t="shared" si="2"/>
        <v>N/A</v>
      </c>
      <c r="G39" s="35">
        <v>910</v>
      </c>
      <c r="H39" s="43" t="str">
        <f t="shared" si="3"/>
        <v>N/A</v>
      </c>
      <c r="I39" s="12">
        <v>73.48</v>
      </c>
      <c r="J39" s="12">
        <v>67.59</v>
      </c>
      <c r="K39" s="44" t="s">
        <v>732</v>
      </c>
      <c r="L39" s="9" t="str">
        <f t="shared" si="0"/>
        <v>No</v>
      </c>
    </row>
    <row r="40" spans="1:12" x14ac:dyDescent="0.2">
      <c r="A40" s="3" t="s">
        <v>1006</v>
      </c>
      <c r="B40" s="34" t="s">
        <v>217</v>
      </c>
      <c r="C40" s="35">
        <v>5188</v>
      </c>
      <c r="D40" s="43" t="str">
        <f t="shared" si="1"/>
        <v>N/A</v>
      </c>
      <c r="E40" s="35">
        <v>4596</v>
      </c>
      <c r="F40" s="43" t="str">
        <f t="shared" si="2"/>
        <v>N/A</v>
      </c>
      <c r="G40" s="35">
        <v>6260</v>
      </c>
      <c r="H40" s="43" t="str">
        <f t="shared" si="3"/>
        <v>N/A</v>
      </c>
      <c r="I40" s="12">
        <v>-11.4</v>
      </c>
      <c r="J40" s="12">
        <v>36.21</v>
      </c>
      <c r="K40" s="44" t="s">
        <v>732</v>
      </c>
      <c r="L40" s="9" t="str">
        <f t="shared" si="0"/>
        <v>No</v>
      </c>
    </row>
    <row r="41" spans="1:12" x14ac:dyDescent="0.2">
      <c r="A41" s="45" t="s">
        <v>84</v>
      </c>
      <c r="B41" s="34" t="s">
        <v>217</v>
      </c>
      <c r="C41" s="46">
        <v>2545459755</v>
      </c>
      <c r="D41" s="43" t="str">
        <f t="shared" si="1"/>
        <v>N/A</v>
      </c>
      <c r="E41" s="46">
        <v>2601038777</v>
      </c>
      <c r="F41" s="43" t="str">
        <f t="shared" si="2"/>
        <v>N/A</v>
      </c>
      <c r="G41" s="46">
        <v>2623170251</v>
      </c>
      <c r="H41" s="43" t="str">
        <f t="shared" si="3"/>
        <v>N/A</v>
      </c>
      <c r="I41" s="12">
        <v>2.1829999999999998</v>
      </c>
      <c r="J41" s="12">
        <v>0.85089999999999999</v>
      </c>
      <c r="K41" s="44" t="s">
        <v>732</v>
      </c>
      <c r="L41" s="9" t="str">
        <f t="shared" si="0"/>
        <v>Yes</v>
      </c>
    </row>
    <row r="42" spans="1:12" x14ac:dyDescent="0.2">
      <c r="A42" s="45" t="s">
        <v>1503</v>
      </c>
      <c r="B42" s="34" t="s">
        <v>217</v>
      </c>
      <c r="C42" s="46">
        <v>19030.621093999998</v>
      </c>
      <c r="D42" s="43" t="str">
        <f t="shared" si="1"/>
        <v>N/A</v>
      </c>
      <c r="E42" s="46">
        <v>18652.258366999999</v>
      </c>
      <c r="F42" s="43" t="str">
        <f t="shared" si="2"/>
        <v>N/A</v>
      </c>
      <c r="G42" s="46">
        <v>19339.208574</v>
      </c>
      <c r="H42" s="43" t="str">
        <f t="shared" si="3"/>
        <v>N/A</v>
      </c>
      <c r="I42" s="12">
        <v>-1.99</v>
      </c>
      <c r="J42" s="12">
        <v>3.6829999999999998</v>
      </c>
      <c r="K42" s="44" t="s">
        <v>732</v>
      </c>
      <c r="L42" s="9" t="str">
        <f t="shared" si="0"/>
        <v>Yes</v>
      </c>
    </row>
    <row r="43" spans="1:12" x14ac:dyDescent="0.2">
      <c r="A43" s="45" t="s">
        <v>1504</v>
      </c>
      <c r="B43" s="34" t="s">
        <v>217</v>
      </c>
      <c r="C43" s="46">
        <v>26440.016983000001</v>
      </c>
      <c r="D43" s="43" t="str">
        <f t="shared" si="1"/>
        <v>N/A</v>
      </c>
      <c r="E43" s="46">
        <v>26283.738652</v>
      </c>
      <c r="F43" s="43" t="str">
        <f t="shared" si="2"/>
        <v>N/A</v>
      </c>
      <c r="G43" s="46">
        <v>26556.488363</v>
      </c>
      <c r="H43" s="43" t="str">
        <f t="shared" si="3"/>
        <v>N/A</v>
      </c>
      <c r="I43" s="12">
        <v>-0.59099999999999997</v>
      </c>
      <c r="J43" s="12">
        <v>1.038</v>
      </c>
      <c r="K43" s="44" t="s">
        <v>732</v>
      </c>
      <c r="L43" s="9" t="str">
        <f t="shared" si="0"/>
        <v>Yes</v>
      </c>
    </row>
    <row r="44" spans="1:12" x14ac:dyDescent="0.2">
      <c r="A44" s="4" t="s">
        <v>107</v>
      </c>
      <c r="B44" s="34" t="s">
        <v>217</v>
      </c>
      <c r="C44" s="46">
        <v>622350</v>
      </c>
      <c r="D44" s="43" t="str">
        <f t="shared" si="1"/>
        <v>N/A</v>
      </c>
      <c r="E44" s="46">
        <v>1079296</v>
      </c>
      <c r="F44" s="43" t="str">
        <f t="shared" si="2"/>
        <v>N/A</v>
      </c>
      <c r="G44" s="46">
        <v>1631524</v>
      </c>
      <c r="H44" s="43" t="str">
        <f t="shared" si="3"/>
        <v>N/A</v>
      </c>
      <c r="I44" s="12">
        <v>73.42</v>
      </c>
      <c r="J44" s="12">
        <v>51.17</v>
      </c>
      <c r="K44" s="44" t="s">
        <v>732</v>
      </c>
      <c r="L44" s="9" t="str">
        <f t="shared" si="0"/>
        <v>No</v>
      </c>
    </row>
    <row r="45" spans="1:12" x14ac:dyDescent="0.2">
      <c r="A45" s="45" t="s">
        <v>162</v>
      </c>
      <c r="B45" s="47" t="s">
        <v>221</v>
      </c>
      <c r="C45" s="1">
        <v>370</v>
      </c>
      <c r="D45" s="43" t="str">
        <f>IF($B45="N/A","N/A",IF(C45&gt;0,"No",IF(C45&lt;0,"No","Yes")))</f>
        <v>No</v>
      </c>
      <c r="E45" s="1">
        <v>628</v>
      </c>
      <c r="F45" s="43" t="str">
        <f>IF($B45="N/A","N/A",IF(E45&gt;0,"No",IF(E45&lt;0,"No","Yes")))</f>
        <v>No</v>
      </c>
      <c r="G45" s="1">
        <v>832</v>
      </c>
      <c r="H45" s="43" t="str">
        <f>IF($B45="N/A","N/A",IF(G45&gt;0,"No",IF(G45&lt;0,"No","Yes")))</f>
        <v>No</v>
      </c>
      <c r="I45" s="12">
        <v>69.73</v>
      </c>
      <c r="J45" s="12">
        <v>32.479999999999997</v>
      </c>
      <c r="K45" s="44" t="s">
        <v>732</v>
      </c>
      <c r="L45" s="9" t="str">
        <f t="shared" si="0"/>
        <v>No</v>
      </c>
    </row>
    <row r="46" spans="1:12" x14ac:dyDescent="0.2">
      <c r="A46" s="45" t="s">
        <v>160</v>
      </c>
      <c r="B46" s="34" t="s">
        <v>217</v>
      </c>
      <c r="C46" s="46">
        <v>622350</v>
      </c>
      <c r="D46" s="43" t="str">
        <f t="shared" ref="D46:D47" si="4">IF($B46="N/A","N/A",IF(C46&gt;10,"No",IF(C46&lt;-10,"No","Yes")))</f>
        <v>N/A</v>
      </c>
      <c r="E46" s="46">
        <v>1079296</v>
      </c>
      <c r="F46" s="43" t="str">
        <f t="shared" ref="F46:F47" si="5">IF($B46="N/A","N/A",IF(E46&gt;10,"No",IF(E46&lt;-10,"No","Yes")))</f>
        <v>N/A</v>
      </c>
      <c r="G46" s="46">
        <v>1631524</v>
      </c>
      <c r="H46" s="43" t="str">
        <f t="shared" ref="H46:H47" si="6">IF($B46="N/A","N/A",IF(G46&gt;10,"No",IF(G46&lt;-10,"No","Yes")))</f>
        <v>N/A</v>
      </c>
      <c r="I46" s="12">
        <v>73.42</v>
      </c>
      <c r="J46" s="12">
        <v>51.17</v>
      </c>
      <c r="K46" s="44" t="s">
        <v>732</v>
      </c>
      <c r="L46" s="9" t="str">
        <f t="shared" si="0"/>
        <v>No</v>
      </c>
    </row>
    <row r="47" spans="1:12" x14ac:dyDescent="0.2">
      <c r="A47" s="45" t="s">
        <v>1290</v>
      </c>
      <c r="B47" s="34" t="s">
        <v>217</v>
      </c>
      <c r="C47" s="46">
        <v>1682.0270270000001</v>
      </c>
      <c r="D47" s="43" t="str">
        <f t="shared" si="4"/>
        <v>N/A</v>
      </c>
      <c r="E47" s="46">
        <v>1718.6242038</v>
      </c>
      <c r="F47" s="43" t="str">
        <f t="shared" si="5"/>
        <v>N/A</v>
      </c>
      <c r="G47" s="46">
        <v>1960.9663462000001</v>
      </c>
      <c r="H47" s="43" t="str">
        <f t="shared" si="6"/>
        <v>N/A</v>
      </c>
      <c r="I47" s="12">
        <v>2.1760000000000002</v>
      </c>
      <c r="J47" s="12">
        <v>14.1</v>
      </c>
      <c r="K47" s="44" t="s">
        <v>732</v>
      </c>
      <c r="L47" s="9" t="str">
        <f>IF(J47="Div by 0", "N/A", IF(OR(J47="N/A",K47="N/A"),"N/A", IF(J47&gt;VALUE(MID(K47,1,2)), "No", IF(J47&lt;-1*VALUE(MID(K47,1,2)), "No", "Yes"))))</f>
        <v>Yes</v>
      </c>
    </row>
    <row r="48" spans="1:12" x14ac:dyDescent="0.2">
      <c r="A48" s="45" t="s">
        <v>1505</v>
      </c>
      <c r="B48" s="34" t="s">
        <v>217</v>
      </c>
      <c r="C48" s="46">
        <v>24671.680037999999</v>
      </c>
      <c r="D48" s="43" t="str">
        <f t="shared" ref="D48:D74" si="7">IF($B48="N/A","N/A",IF(C48&gt;10,"No",IF(C48&lt;-10,"No","Yes")))</f>
        <v>N/A</v>
      </c>
      <c r="E48" s="46">
        <v>24422.490171000001</v>
      </c>
      <c r="F48" s="43" t="str">
        <f t="shared" ref="F48:F74" si="8">IF($B48="N/A","N/A",IF(E48&gt;10,"No",IF(E48&lt;-10,"No","Yes")))</f>
        <v>N/A</v>
      </c>
      <c r="G48" s="46">
        <v>22785.722581000002</v>
      </c>
      <c r="H48" s="43" t="str">
        <f t="shared" ref="H48:H74" si="9">IF($B48="N/A","N/A",IF(G48&gt;10,"No",IF(G48&lt;-10,"No","Yes")))</f>
        <v>N/A</v>
      </c>
      <c r="I48" s="12">
        <v>-1.01</v>
      </c>
      <c r="J48" s="12">
        <v>-6.7</v>
      </c>
      <c r="K48" s="44" t="s">
        <v>732</v>
      </c>
      <c r="L48" s="9" t="str">
        <f t="shared" ref="L48:L74" si="10">IF(J48="Div by 0", "N/A", IF(K48="N/A","N/A", IF(J48&gt;VALUE(MID(K48,1,2)), "No", IF(J48&lt;-1*VALUE(MID(K48,1,2)), "No", "Yes"))))</f>
        <v>Yes</v>
      </c>
    </row>
    <row r="49" spans="1:12" x14ac:dyDescent="0.2">
      <c r="A49" s="45" t="s">
        <v>1506</v>
      </c>
      <c r="B49" s="34" t="s">
        <v>217</v>
      </c>
      <c r="C49" s="46">
        <v>9894.4795752999999</v>
      </c>
      <c r="D49" s="43" t="str">
        <f t="shared" si="7"/>
        <v>N/A</v>
      </c>
      <c r="E49" s="46">
        <v>10304.725710000001</v>
      </c>
      <c r="F49" s="43" t="str">
        <f t="shared" si="8"/>
        <v>N/A</v>
      </c>
      <c r="G49" s="46">
        <v>10789.377221999999</v>
      </c>
      <c r="H49" s="43" t="str">
        <f t="shared" si="9"/>
        <v>N/A</v>
      </c>
      <c r="I49" s="12">
        <v>4.1459999999999999</v>
      </c>
      <c r="J49" s="12">
        <v>4.7030000000000003</v>
      </c>
      <c r="K49" s="44" t="s">
        <v>732</v>
      </c>
      <c r="L49" s="9" t="str">
        <f t="shared" si="10"/>
        <v>Yes</v>
      </c>
    </row>
    <row r="50" spans="1:12" x14ac:dyDescent="0.2">
      <c r="A50" s="45" t="s">
        <v>1507</v>
      </c>
      <c r="B50" s="34" t="s">
        <v>217</v>
      </c>
      <c r="C50" s="46">
        <v>38670.049746999997</v>
      </c>
      <c r="D50" s="43" t="str">
        <f t="shared" si="7"/>
        <v>N/A</v>
      </c>
      <c r="E50" s="46">
        <v>37987.087419000003</v>
      </c>
      <c r="F50" s="43" t="str">
        <f t="shared" si="8"/>
        <v>N/A</v>
      </c>
      <c r="G50" s="46">
        <v>37769.612553999999</v>
      </c>
      <c r="H50" s="43" t="str">
        <f t="shared" si="9"/>
        <v>N/A</v>
      </c>
      <c r="I50" s="12">
        <v>-1.77</v>
      </c>
      <c r="J50" s="12">
        <v>-0.57199999999999995</v>
      </c>
      <c r="K50" s="44" t="s">
        <v>732</v>
      </c>
      <c r="L50" s="9" t="str">
        <f t="shared" si="10"/>
        <v>Yes</v>
      </c>
    </row>
    <row r="51" spans="1:12" x14ac:dyDescent="0.2">
      <c r="A51" s="45" t="s">
        <v>1508</v>
      </c>
      <c r="B51" s="34" t="s">
        <v>217</v>
      </c>
      <c r="C51" s="46">
        <v>2692.1337718999998</v>
      </c>
      <c r="D51" s="43" t="str">
        <f t="shared" si="7"/>
        <v>N/A</v>
      </c>
      <c r="E51" s="46">
        <v>2506.1970495</v>
      </c>
      <c r="F51" s="43" t="str">
        <f t="shared" si="8"/>
        <v>N/A</v>
      </c>
      <c r="G51" s="46">
        <v>2543.9063992000001</v>
      </c>
      <c r="H51" s="43" t="str">
        <f t="shared" si="9"/>
        <v>N/A</v>
      </c>
      <c r="I51" s="12">
        <v>-6.91</v>
      </c>
      <c r="J51" s="12">
        <v>1.5049999999999999</v>
      </c>
      <c r="K51" s="44" t="s">
        <v>732</v>
      </c>
      <c r="L51" s="9" t="str">
        <f t="shared" si="10"/>
        <v>Yes</v>
      </c>
    </row>
    <row r="52" spans="1:12" x14ac:dyDescent="0.2">
      <c r="A52" s="45" t="s">
        <v>1509</v>
      </c>
      <c r="B52" s="34" t="s">
        <v>217</v>
      </c>
      <c r="C52" s="46">
        <v>4324.7</v>
      </c>
      <c r="D52" s="43" t="str">
        <f t="shared" si="7"/>
        <v>N/A</v>
      </c>
      <c r="E52" s="46">
        <v>6633.8666666999998</v>
      </c>
      <c r="F52" s="43" t="str">
        <f t="shared" si="8"/>
        <v>N/A</v>
      </c>
      <c r="G52" s="46">
        <v>34324.247260999997</v>
      </c>
      <c r="H52" s="43" t="str">
        <f t="shared" si="9"/>
        <v>N/A</v>
      </c>
      <c r="I52" s="12">
        <v>53.39</v>
      </c>
      <c r="J52" s="12">
        <v>417.4</v>
      </c>
      <c r="K52" s="44" t="s">
        <v>732</v>
      </c>
      <c r="L52" s="9" t="str">
        <f t="shared" si="10"/>
        <v>No</v>
      </c>
    </row>
    <row r="53" spans="1:12" x14ac:dyDescent="0.2">
      <c r="A53" s="45" t="s">
        <v>1510</v>
      </c>
      <c r="B53" s="34" t="s">
        <v>217</v>
      </c>
      <c r="C53" s="46" t="s">
        <v>1743</v>
      </c>
      <c r="D53" s="43" t="str">
        <f t="shared" si="7"/>
        <v>N/A</v>
      </c>
      <c r="E53" s="46" t="s">
        <v>1743</v>
      </c>
      <c r="F53" s="43" t="str">
        <f t="shared" si="8"/>
        <v>N/A</v>
      </c>
      <c r="G53" s="46" t="s">
        <v>1743</v>
      </c>
      <c r="H53" s="43" t="str">
        <f t="shared" si="9"/>
        <v>N/A</v>
      </c>
      <c r="I53" s="12" t="s">
        <v>1743</v>
      </c>
      <c r="J53" s="12" t="s">
        <v>1743</v>
      </c>
      <c r="K53" s="44" t="s">
        <v>732</v>
      </c>
      <c r="L53" s="9" t="str">
        <f t="shared" si="10"/>
        <v>N/A</v>
      </c>
    </row>
    <row r="54" spans="1:12" x14ac:dyDescent="0.2">
      <c r="A54" s="45" t="s">
        <v>1511</v>
      </c>
      <c r="B54" s="34" t="s">
        <v>217</v>
      </c>
      <c r="C54" s="46">
        <v>26643.002266</v>
      </c>
      <c r="D54" s="43" t="str">
        <f t="shared" si="7"/>
        <v>N/A</v>
      </c>
      <c r="E54" s="46">
        <v>26032.371526999999</v>
      </c>
      <c r="F54" s="43" t="str">
        <f t="shared" si="8"/>
        <v>N/A</v>
      </c>
      <c r="G54" s="46">
        <v>28132.577072</v>
      </c>
      <c r="H54" s="43" t="str">
        <f t="shared" si="9"/>
        <v>N/A</v>
      </c>
      <c r="I54" s="12">
        <v>-2.29</v>
      </c>
      <c r="J54" s="12">
        <v>8.0679999999999996</v>
      </c>
      <c r="K54" s="44" t="s">
        <v>732</v>
      </c>
      <c r="L54" s="9" t="str">
        <f t="shared" si="10"/>
        <v>Yes</v>
      </c>
    </row>
    <row r="55" spans="1:12" x14ac:dyDescent="0.2">
      <c r="A55" s="45" t="s">
        <v>1512</v>
      </c>
      <c r="B55" s="34" t="s">
        <v>217</v>
      </c>
      <c r="C55" s="46">
        <v>22555.443822000001</v>
      </c>
      <c r="D55" s="43" t="str">
        <f t="shared" si="7"/>
        <v>N/A</v>
      </c>
      <c r="E55" s="46">
        <v>22113.846681999999</v>
      </c>
      <c r="F55" s="43" t="str">
        <f t="shared" si="8"/>
        <v>N/A</v>
      </c>
      <c r="G55" s="46">
        <v>24939.593719</v>
      </c>
      <c r="H55" s="43" t="str">
        <f t="shared" si="9"/>
        <v>N/A</v>
      </c>
      <c r="I55" s="12">
        <v>-1.96</v>
      </c>
      <c r="J55" s="12">
        <v>12.78</v>
      </c>
      <c r="K55" s="44" t="s">
        <v>732</v>
      </c>
      <c r="L55" s="9" t="str">
        <f t="shared" si="10"/>
        <v>Yes</v>
      </c>
    </row>
    <row r="56" spans="1:12" ht="25.5" x14ac:dyDescent="0.2">
      <c r="A56" s="45" t="s">
        <v>1513</v>
      </c>
      <c r="B56" s="34" t="s">
        <v>217</v>
      </c>
      <c r="C56" s="46">
        <v>35545.269351000003</v>
      </c>
      <c r="D56" s="43" t="str">
        <f t="shared" si="7"/>
        <v>N/A</v>
      </c>
      <c r="E56" s="46">
        <v>33767.101523999998</v>
      </c>
      <c r="F56" s="43" t="str">
        <f t="shared" si="8"/>
        <v>N/A</v>
      </c>
      <c r="G56" s="46">
        <v>35291.303981999998</v>
      </c>
      <c r="H56" s="43" t="str">
        <f t="shared" si="9"/>
        <v>N/A</v>
      </c>
      <c r="I56" s="12">
        <v>-5</v>
      </c>
      <c r="J56" s="12">
        <v>4.5140000000000002</v>
      </c>
      <c r="K56" s="44" t="s">
        <v>732</v>
      </c>
      <c r="L56" s="9" t="str">
        <f t="shared" si="10"/>
        <v>Yes</v>
      </c>
    </row>
    <row r="57" spans="1:12" x14ac:dyDescent="0.2">
      <c r="A57" s="45" t="s">
        <v>1514</v>
      </c>
      <c r="B57" s="34" t="s">
        <v>217</v>
      </c>
      <c r="C57" s="46">
        <v>7041.4622642000004</v>
      </c>
      <c r="D57" s="43" t="str">
        <f t="shared" si="7"/>
        <v>N/A</v>
      </c>
      <c r="E57" s="46">
        <v>8255.9929350999992</v>
      </c>
      <c r="F57" s="43" t="str">
        <f t="shared" si="8"/>
        <v>N/A</v>
      </c>
      <c r="G57" s="46">
        <v>8222.1869640000004</v>
      </c>
      <c r="H57" s="43" t="str">
        <f t="shared" si="9"/>
        <v>N/A</v>
      </c>
      <c r="I57" s="12">
        <v>17.25</v>
      </c>
      <c r="J57" s="12">
        <v>-0.40899999999999997</v>
      </c>
      <c r="K57" s="44" t="s">
        <v>732</v>
      </c>
      <c r="L57" s="9" t="str">
        <f t="shared" si="10"/>
        <v>Yes</v>
      </c>
    </row>
    <row r="58" spans="1:12" x14ac:dyDescent="0.2">
      <c r="A58" s="45" t="s">
        <v>1515</v>
      </c>
      <c r="B58" s="34" t="s">
        <v>217</v>
      </c>
      <c r="C58" s="46">
        <v>42515.758263000003</v>
      </c>
      <c r="D58" s="43" t="str">
        <f t="shared" si="7"/>
        <v>N/A</v>
      </c>
      <c r="E58" s="46">
        <v>42127.597142999999</v>
      </c>
      <c r="F58" s="43" t="str">
        <f t="shared" si="8"/>
        <v>N/A</v>
      </c>
      <c r="G58" s="46">
        <v>45992.321558000003</v>
      </c>
      <c r="H58" s="43" t="str">
        <f t="shared" si="9"/>
        <v>N/A</v>
      </c>
      <c r="I58" s="12">
        <v>-0.91300000000000003</v>
      </c>
      <c r="J58" s="12">
        <v>9.1739999999999995</v>
      </c>
      <c r="K58" s="44" t="s">
        <v>732</v>
      </c>
      <c r="L58" s="9" t="str">
        <f t="shared" si="10"/>
        <v>Yes</v>
      </c>
    </row>
    <row r="59" spans="1:12" x14ac:dyDescent="0.2">
      <c r="A59" s="45" t="s">
        <v>1516</v>
      </c>
      <c r="B59" s="34" t="s">
        <v>217</v>
      </c>
      <c r="C59" s="46" t="s">
        <v>1743</v>
      </c>
      <c r="D59" s="43" t="str">
        <f t="shared" si="7"/>
        <v>N/A</v>
      </c>
      <c r="E59" s="46" t="s">
        <v>1743</v>
      </c>
      <c r="F59" s="43" t="str">
        <f t="shared" si="8"/>
        <v>N/A</v>
      </c>
      <c r="G59" s="46" t="s">
        <v>1743</v>
      </c>
      <c r="H59" s="43" t="str">
        <f t="shared" si="9"/>
        <v>N/A</v>
      </c>
      <c r="I59" s="12" t="s">
        <v>1743</v>
      </c>
      <c r="J59" s="12" t="s">
        <v>1743</v>
      </c>
      <c r="K59" s="44" t="s">
        <v>732</v>
      </c>
      <c r="L59" s="9" t="str">
        <f t="shared" si="10"/>
        <v>N/A</v>
      </c>
    </row>
    <row r="60" spans="1:12" x14ac:dyDescent="0.2">
      <c r="A60" s="45" t="s">
        <v>1517</v>
      </c>
      <c r="B60" s="34" t="s">
        <v>217</v>
      </c>
      <c r="C60" s="46">
        <v>6975.9211414000001</v>
      </c>
      <c r="D60" s="43" t="str">
        <f t="shared" si="7"/>
        <v>N/A</v>
      </c>
      <c r="E60" s="46">
        <v>5936.8290797999998</v>
      </c>
      <c r="F60" s="43" t="str">
        <f t="shared" si="8"/>
        <v>N/A</v>
      </c>
      <c r="G60" s="46">
        <v>7508.6133209999998</v>
      </c>
      <c r="H60" s="43" t="str">
        <f t="shared" si="9"/>
        <v>N/A</v>
      </c>
      <c r="I60" s="12">
        <v>-14.9</v>
      </c>
      <c r="J60" s="12">
        <v>26.48</v>
      </c>
      <c r="K60" s="44" t="s">
        <v>732</v>
      </c>
      <c r="L60" s="9" t="str">
        <f t="shared" si="10"/>
        <v>Yes</v>
      </c>
    </row>
    <row r="61" spans="1:12" x14ac:dyDescent="0.2">
      <c r="A61" s="45" t="s">
        <v>1518</v>
      </c>
      <c r="B61" s="34" t="s">
        <v>217</v>
      </c>
      <c r="C61" s="46">
        <v>1416.1609779999999</v>
      </c>
      <c r="D61" s="43" t="str">
        <f t="shared" si="7"/>
        <v>N/A</v>
      </c>
      <c r="E61" s="46">
        <v>1898.3772501999999</v>
      </c>
      <c r="F61" s="43" t="str">
        <f t="shared" si="8"/>
        <v>N/A</v>
      </c>
      <c r="G61" s="46">
        <v>2123.1896928000001</v>
      </c>
      <c r="H61" s="43" t="str">
        <f t="shared" si="9"/>
        <v>N/A</v>
      </c>
      <c r="I61" s="12">
        <v>34.049999999999997</v>
      </c>
      <c r="J61" s="12">
        <v>11.84</v>
      </c>
      <c r="K61" s="44" t="s">
        <v>732</v>
      </c>
      <c r="L61" s="9" t="str">
        <f t="shared" si="10"/>
        <v>Yes</v>
      </c>
    </row>
    <row r="62" spans="1:12" x14ac:dyDescent="0.2">
      <c r="A62" s="45" t="s">
        <v>1519</v>
      </c>
      <c r="B62" s="34" t="s">
        <v>217</v>
      </c>
      <c r="C62" s="46" t="s">
        <v>1743</v>
      </c>
      <c r="D62" s="43" t="str">
        <f t="shared" si="7"/>
        <v>N/A</v>
      </c>
      <c r="E62" s="46" t="s">
        <v>1743</v>
      </c>
      <c r="F62" s="43" t="str">
        <f t="shared" si="8"/>
        <v>N/A</v>
      </c>
      <c r="G62" s="46" t="s">
        <v>1743</v>
      </c>
      <c r="H62" s="43" t="str">
        <f t="shared" si="9"/>
        <v>N/A</v>
      </c>
      <c r="I62" s="12" t="s">
        <v>1743</v>
      </c>
      <c r="J62" s="12" t="s">
        <v>1743</v>
      </c>
      <c r="K62" s="44" t="s">
        <v>732</v>
      </c>
      <c r="L62" s="9" t="str">
        <f t="shared" si="10"/>
        <v>N/A</v>
      </c>
    </row>
    <row r="63" spans="1:12" ht="25.5" x14ac:dyDescent="0.2">
      <c r="A63" s="45" t="s">
        <v>1520</v>
      </c>
      <c r="B63" s="34" t="s">
        <v>217</v>
      </c>
      <c r="C63" s="46">
        <v>40515.296769</v>
      </c>
      <c r="D63" s="43" t="str">
        <f t="shared" si="7"/>
        <v>N/A</v>
      </c>
      <c r="E63" s="46">
        <v>38909.564544000001</v>
      </c>
      <c r="F63" s="43" t="str">
        <f t="shared" si="8"/>
        <v>N/A</v>
      </c>
      <c r="G63" s="46">
        <v>33212.994317999997</v>
      </c>
      <c r="H63" s="43" t="str">
        <f t="shared" si="9"/>
        <v>N/A</v>
      </c>
      <c r="I63" s="12">
        <v>-3.96</v>
      </c>
      <c r="J63" s="12">
        <v>-14.6</v>
      </c>
      <c r="K63" s="44" t="s">
        <v>732</v>
      </c>
      <c r="L63" s="9" t="str">
        <f t="shared" si="10"/>
        <v>Yes</v>
      </c>
    </row>
    <row r="64" spans="1:12" x14ac:dyDescent="0.2">
      <c r="A64" s="45" t="s">
        <v>1521</v>
      </c>
      <c r="B64" s="34" t="s">
        <v>217</v>
      </c>
      <c r="C64" s="46">
        <v>4766.5994463999996</v>
      </c>
      <c r="D64" s="43" t="str">
        <f t="shared" si="7"/>
        <v>N/A</v>
      </c>
      <c r="E64" s="46">
        <v>3102.8160590000002</v>
      </c>
      <c r="F64" s="43" t="str">
        <f t="shared" si="8"/>
        <v>N/A</v>
      </c>
      <c r="G64" s="46">
        <v>5881.8725332000004</v>
      </c>
      <c r="H64" s="43" t="str">
        <f t="shared" si="9"/>
        <v>N/A</v>
      </c>
      <c r="I64" s="12">
        <v>-34.9</v>
      </c>
      <c r="J64" s="12">
        <v>89.57</v>
      </c>
      <c r="K64" s="44" t="s">
        <v>732</v>
      </c>
      <c r="L64" s="9" t="str">
        <f t="shared" si="10"/>
        <v>No</v>
      </c>
    </row>
    <row r="65" spans="1:12" x14ac:dyDescent="0.2">
      <c r="A65" s="45" t="s">
        <v>1522</v>
      </c>
      <c r="B65" s="34" t="s">
        <v>217</v>
      </c>
      <c r="C65" s="46">
        <v>680.54751131</v>
      </c>
      <c r="D65" s="43" t="str">
        <f t="shared" si="7"/>
        <v>N/A</v>
      </c>
      <c r="E65" s="46">
        <v>4571.5992907999998</v>
      </c>
      <c r="F65" s="43" t="str">
        <f t="shared" si="8"/>
        <v>N/A</v>
      </c>
      <c r="G65" s="46">
        <v>5142.0340908999997</v>
      </c>
      <c r="H65" s="43" t="str">
        <f t="shared" si="9"/>
        <v>N/A</v>
      </c>
      <c r="I65" s="12">
        <v>571.79999999999995</v>
      </c>
      <c r="J65" s="12">
        <v>12.48</v>
      </c>
      <c r="K65" s="44" t="s">
        <v>732</v>
      </c>
      <c r="L65" s="9" t="str">
        <f t="shared" si="10"/>
        <v>Yes</v>
      </c>
    </row>
    <row r="66" spans="1:12" x14ac:dyDescent="0.2">
      <c r="A66" s="45" t="s">
        <v>1523</v>
      </c>
      <c r="B66" s="34" t="s">
        <v>217</v>
      </c>
      <c r="C66" s="46">
        <v>25606.40321</v>
      </c>
      <c r="D66" s="43" t="str">
        <f t="shared" si="7"/>
        <v>N/A</v>
      </c>
      <c r="E66" s="46">
        <v>29595.714843999998</v>
      </c>
      <c r="F66" s="43" t="str">
        <f t="shared" si="8"/>
        <v>N/A</v>
      </c>
      <c r="G66" s="46">
        <v>32022.779713</v>
      </c>
      <c r="H66" s="43" t="str">
        <f t="shared" si="9"/>
        <v>N/A</v>
      </c>
      <c r="I66" s="12">
        <v>15.58</v>
      </c>
      <c r="J66" s="12">
        <v>8.2010000000000005</v>
      </c>
      <c r="K66" s="44" t="s">
        <v>732</v>
      </c>
      <c r="L66" s="9" t="str">
        <f t="shared" si="10"/>
        <v>Yes</v>
      </c>
    </row>
    <row r="67" spans="1:12" x14ac:dyDescent="0.2">
      <c r="A67" s="45" t="s">
        <v>1524</v>
      </c>
      <c r="B67" s="34" t="s">
        <v>217</v>
      </c>
      <c r="C67" s="46">
        <v>2742.25</v>
      </c>
      <c r="D67" s="43" t="str">
        <f t="shared" si="7"/>
        <v>N/A</v>
      </c>
      <c r="E67" s="46">
        <v>2023.1617647</v>
      </c>
      <c r="F67" s="43" t="str">
        <f t="shared" si="8"/>
        <v>N/A</v>
      </c>
      <c r="G67" s="46">
        <v>2426.1978021999998</v>
      </c>
      <c r="H67" s="43" t="str">
        <f t="shared" si="9"/>
        <v>N/A</v>
      </c>
      <c r="I67" s="12">
        <v>-26.2</v>
      </c>
      <c r="J67" s="12">
        <v>19.920000000000002</v>
      </c>
      <c r="K67" s="44" t="s">
        <v>732</v>
      </c>
      <c r="L67" s="9" t="str">
        <f t="shared" si="10"/>
        <v>Yes</v>
      </c>
    </row>
    <row r="68" spans="1:12" x14ac:dyDescent="0.2">
      <c r="A68" s="45" t="s">
        <v>1525</v>
      </c>
      <c r="B68" s="34" t="s">
        <v>217</v>
      </c>
      <c r="C68" s="46">
        <v>1586.2067558000001</v>
      </c>
      <c r="D68" s="43" t="str">
        <f t="shared" si="7"/>
        <v>N/A</v>
      </c>
      <c r="E68" s="46">
        <v>1401.2303589999999</v>
      </c>
      <c r="F68" s="43" t="str">
        <f t="shared" si="8"/>
        <v>N/A</v>
      </c>
      <c r="G68" s="46">
        <v>1411.7777629</v>
      </c>
      <c r="H68" s="43" t="str">
        <f t="shared" si="9"/>
        <v>N/A</v>
      </c>
      <c r="I68" s="12">
        <v>-11.7</v>
      </c>
      <c r="J68" s="12">
        <v>0.75270000000000004</v>
      </c>
      <c r="K68" s="44" t="s">
        <v>732</v>
      </c>
      <c r="L68" s="9" t="str">
        <f t="shared" si="10"/>
        <v>Yes</v>
      </c>
    </row>
    <row r="69" spans="1:12" x14ac:dyDescent="0.2">
      <c r="A69" s="45" t="s">
        <v>1526</v>
      </c>
      <c r="B69" s="34" t="s">
        <v>217</v>
      </c>
      <c r="C69" s="46">
        <v>1342.8827504999999</v>
      </c>
      <c r="D69" s="43" t="str">
        <f t="shared" si="7"/>
        <v>N/A</v>
      </c>
      <c r="E69" s="46">
        <v>1212.3360416999999</v>
      </c>
      <c r="F69" s="43" t="str">
        <f t="shared" si="8"/>
        <v>N/A</v>
      </c>
      <c r="G69" s="46">
        <v>1262.5229099999999</v>
      </c>
      <c r="H69" s="43" t="str">
        <f t="shared" si="9"/>
        <v>N/A</v>
      </c>
      <c r="I69" s="12">
        <v>-9.7200000000000006</v>
      </c>
      <c r="J69" s="12">
        <v>4.1399999999999997</v>
      </c>
      <c r="K69" s="44" t="s">
        <v>732</v>
      </c>
      <c r="L69" s="9" t="str">
        <f t="shared" si="10"/>
        <v>Yes</v>
      </c>
    </row>
    <row r="70" spans="1:12" x14ac:dyDescent="0.2">
      <c r="A70" s="45" t="s">
        <v>1527</v>
      </c>
      <c r="B70" s="34" t="s">
        <v>217</v>
      </c>
      <c r="C70" s="46" t="s">
        <v>1743</v>
      </c>
      <c r="D70" s="43" t="str">
        <f t="shared" si="7"/>
        <v>N/A</v>
      </c>
      <c r="E70" s="46" t="s">
        <v>1743</v>
      </c>
      <c r="F70" s="43" t="str">
        <f t="shared" si="8"/>
        <v>N/A</v>
      </c>
      <c r="G70" s="46" t="s">
        <v>1743</v>
      </c>
      <c r="H70" s="43" t="str">
        <f t="shared" si="9"/>
        <v>N/A</v>
      </c>
      <c r="I70" s="12" t="s">
        <v>1743</v>
      </c>
      <c r="J70" s="12" t="s">
        <v>1743</v>
      </c>
      <c r="K70" s="44" t="s">
        <v>732</v>
      </c>
      <c r="L70" s="9" t="str">
        <f t="shared" si="10"/>
        <v>N/A</v>
      </c>
    </row>
    <row r="71" spans="1:12" ht="25.5" x14ac:dyDescent="0.2">
      <c r="A71" s="45" t="s">
        <v>1528</v>
      </c>
      <c r="B71" s="34" t="s">
        <v>217</v>
      </c>
      <c r="C71" s="46">
        <v>3876.3347700999998</v>
      </c>
      <c r="D71" s="43" t="str">
        <f t="shared" si="7"/>
        <v>N/A</v>
      </c>
      <c r="E71" s="46">
        <v>3775.8002035</v>
      </c>
      <c r="F71" s="43" t="str">
        <f t="shared" si="8"/>
        <v>N/A</v>
      </c>
      <c r="G71" s="46">
        <v>4248.6324323999997</v>
      </c>
      <c r="H71" s="43" t="str">
        <f t="shared" si="9"/>
        <v>N/A</v>
      </c>
      <c r="I71" s="12">
        <v>-2.59</v>
      </c>
      <c r="J71" s="12">
        <v>12.52</v>
      </c>
      <c r="K71" s="44" t="s">
        <v>732</v>
      </c>
      <c r="L71" s="9" t="str">
        <f t="shared" si="10"/>
        <v>Yes</v>
      </c>
    </row>
    <row r="72" spans="1:12" x14ac:dyDescent="0.2">
      <c r="A72" s="45" t="s">
        <v>1529</v>
      </c>
      <c r="B72" s="34" t="s">
        <v>217</v>
      </c>
      <c r="C72" s="46">
        <v>1415.8497958999999</v>
      </c>
      <c r="D72" s="43" t="str">
        <f t="shared" si="7"/>
        <v>N/A</v>
      </c>
      <c r="E72" s="46">
        <v>1211.5828452999999</v>
      </c>
      <c r="F72" s="43" t="str">
        <f t="shared" si="8"/>
        <v>N/A</v>
      </c>
      <c r="G72" s="46">
        <v>1094.2090963000001</v>
      </c>
      <c r="H72" s="43" t="str">
        <f t="shared" si="9"/>
        <v>N/A</v>
      </c>
      <c r="I72" s="12">
        <v>-14.4</v>
      </c>
      <c r="J72" s="12">
        <v>-9.69</v>
      </c>
      <c r="K72" s="44" t="s">
        <v>732</v>
      </c>
      <c r="L72" s="9" t="str">
        <f t="shared" si="10"/>
        <v>Yes</v>
      </c>
    </row>
    <row r="73" spans="1:12" x14ac:dyDescent="0.2">
      <c r="A73" s="45" t="s">
        <v>1530</v>
      </c>
      <c r="B73" s="34" t="s">
        <v>217</v>
      </c>
      <c r="C73" s="46">
        <v>1430.7763577999999</v>
      </c>
      <c r="D73" s="43" t="str">
        <f t="shared" si="7"/>
        <v>N/A</v>
      </c>
      <c r="E73" s="46">
        <v>1487.8637200999999</v>
      </c>
      <c r="F73" s="43" t="str">
        <f t="shared" si="8"/>
        <v>N/A</v>
      </c>
      <c r="G73" s="46">
        <v>1884.6296703</v>
      </c>
      <c r="H73" s="43" t="str">
        <f t="shared" si="9"/>
        <v>N/A</v>
      </c>
      <c r="I73" s="12">
        <v>3.99</v>
      </c>
      <c r="J73" s="12">
        <v>26.67</v>
      </c>
      <c r="K73" s="44" t="s">
        <v>732</v>
      </c>
      <c r="L73" s="9" t="str">
        <f t="shared" si="10"/>
        <v>Yes</v>
      </c>
    </row>
    <row r="74" spans="1:12" x14ac:dyDescent="0.2">
      <c r="A74" s="45" t="s">
        <v>1531</v>
      </c>
      <c r="B74" s="34" t="s">
        <v>217</v>
      </c>
      <c r="C74" s="46">
        <v>695.08269082000004</v>
      </c>
      <c r="D74" s="43" t="str">
        <f t="shared" si="7"/>
        <v>N/A</v>
      </c>
      <c r="E74" s="46">
        <v>453.0413403</v>
      </c>
      <c r="F74" s="43" t="str">
        <f t="shared" si="8"/>
        <v>N/A</v>
      </c>
      <c r="G74" s="46">
        <v>426.34776357999999</v>
      </c>
      <c r="H74" s="43" t="str">
        <f t="shared" si="9"/>
        <v>N/A</v>
      </c>
      <c r="I74" s="12">
        <v>-34.799999999999997</v>
      </c>
      <c r="J74" s="12">
        <v>-5.89</v>
      </c>
      <c r="K74" s="44" t="s">
        <v>732</v>
      </c>
      <c r="L74" s="9" t="str">
        <f t="shared" si="10"/>
        <v>Yes</v>
      </c>
    </row>
    <row r="75" spans="1:12" x14ac:dyDescent="0.2">
      <c r="A75" s="45" t="s">
        <v>1613</v>
      </c>
      <c r="B75" s="34" t="s">
        <v>217</v>
      </c>
      <c r="C75" s="46">
        <v>372024491</v>
      </c>
      <c r="D75" s="43" t="str">
        <f t="shared" ref="D75:D144" si="11">IF($B75="N/A","N/A",IF(C75&gt;10,"No",IF(C75&lt;-10,"No","Yes")))</f>
        <v>N/A</v>
      </c>
      <c r="E75" s="46">
        <v>391468363</v>
      </c>
      <c r="F75" s="43" t="str">
        <f t="shared" ref="F75:F144" si="12">IF($B75="N/A","N/A",IF(E75&gt;10,"No",IF(E75&lt;-10,"No","Yes")))</f>
        <v>N/A</v>
      </c>
      <c r="G75" s="46">
        <v>382325651</v>
      </c>
      <c r="H75" s="43" t="str">
        <f t="shared" ref="H75:H144" si="13">IF($B75="N/A","N/A",IF(G75&gt;10,"No",IF(G75&lt;-10,"No","Yes")))</f>
        <v>N/A</v>
      </c>
      <c r="I75" s="12">
        <v>5.2270000000000003</v>
      </c>
      <c r="J75" s="12">
        <v>-2.34</v>
      </c>
      <c r="K75" s="44" t="s">
        <v>732</v>
      </c>
      <c r="L75" s="9" t="str">
        <f t="shared" ref="L75:L135" si="14">IF(J75="Div by 0", "N/A", IF(K75="N/A","N/A", IF(J75&gt;VALUE(MID(K75,1,2)), "No", IF(J75&lt;-1*VALUE(MID(K75,1,2)), "No", "Yes"))))</f>
        <v>Yes</v>
      </c>
    </row>
    <row r="76" spans="1:12" x14ac:dyDescent="0.2">
      <c r="A76" s="45" t="s">
        <v>598</v>
      </c>
      <c r="B76" s="34" t="s">
        <v>217</v>
      </c>
      <c r="C76" s="35">
        <v>27026</v>
      </c>
      <c r="D76" s="43" t="str">
        <f t="shared" si="11"/>
        <v>N/A</v>
      </c>
      <c r="E76" s="35">
        <v>27399</v>
      </c>
      <c r="F76" s="43" t="str">
        <f t="shared" si="12"/>
        <v>N/A</v>
      </c>
      <c r="G76" s="35">
        <v>26443</v>
      </c>
      <c r="H76" s="43" t="str">
        <f t="shared" si="13"/>
        <v>N/A</v>
      </c>
      <c r="I76" s="12">
        <v>1.38</v>
      </c>
      <c r="J76" s="12">
        <v>-3.49</v>
      </c>
      <c r="K76" s="44" t="s">
        <v>732</v>
      </c>
      <c r="L76" s="9" t="str">
        <f t="shared" si="14"/>
        <v>Yes</v>
      </c>
    </row>
    <row r="77" spans="1:12" x14ac:dyDescent="0.2">
      <c r="A77" s="45" t="s">
        <v>1440</v>
      </c>
      <c r="B77" s="34" t="s">
        <v>217</v>
      </c>
      <c r="C77" s="46">
        <v>13765.429253</v>
      </c>
      <c r="D77" s="43" t="str">
        <f t="shared" si="11"/>
        <v>N/A</v>
      </c>
      <c r="E77" s="46">
        <v>14287.687980999999</v>
      </c>
      <c r="F77" s="43" t="str">
        <f t="shared" si="12"/>
        <v>N/A</v>
      </c>
      <c r="G77" s="46">
        <v>14458.482434</v>
      </c>
      <c r="H77" s="43" t="str">
        <f t="shared" si="13"/>
        <v>N/A</v>
      </c>
      <c r="I77" s="12">
        <v>3.794</v>
      </c>
      <c r="J77" s="12">
        <v>1.1950000000000001</v>
      </c>
      <c r="K77" s="44" t="s">
        <v>732</v>
      </c>
      <c r="L77" s="9" t="str">
        <f t="shared" si="14"/>
        <v>Yes</v>
      </c>
    </row>
    <row r="78" spans="1:12" x14ac:dyDescent="0.2">
      <c r="A78" s="45" t="s">
        <v>1441</v>
      </c>
      <c r="B78" s="34" t="s">
        <v>217</v>
      </c>
      <c r="C78" s="35">
        <v>6.0734107895999996</v>
      </c>
      <c r="D78" s="43" t="str">
        <f t="shared" si="11"/>
        <v>N/A</v>
      </c>
      <c r="E78" s="35">
        <v>6.0377386036000003</v>
      </c>
      <c r="F78" s="43" t="str">
        <f t="shared" si="12"/>
        <v>N/A</v>
      </c>
      <c r="G78" s="35">
        <v>5.5680898536000001</v>
      </c>
      <c r="H78" s="43" t="str">
        <f t="shared" si="13"/>
        <v>N/A</v>
      </c>
      <c r="I78" s="12">
        <v>-0.58699999999999997</v>
      </c>
      <c r="J78" s="12">
        <v>-7.78</v>
      </c>
      <c r="K78" s="44" t="s">
        <v>732</v>
      </c>
      <c r="L78" s="9" t="str">
        <f t="shared" si="14"/>
        <v>Yes</v>
      </c>
    </row>
    <row r="79" spans="1:12" ht="25.5" x14ac:dyDescent="0.2">
      <c r="A79" s="45" t="s">
        <v>599</v>
      </c>
      <c r="B79" s="34" t="s">
        <v>217</v>
      </c>
      <c r="C79" s="46">
        <v>4239455</v>
      </c>
      <c r="D79" s="43" t="str">
        <f t="shared" si="11"/>
        <v>N/A</v>
      </c>
      <c r="E79" s="46">
        <v>4263015</v>
      </c>
      <c r="F79" s="43" t="str">
        <f t="shared" si="12"/>
        <v>N/A</v>
      </c>
      <c r="G79" s="46">
        <v>3528106</v>
      </c>
      <c r="H79" s="43" t="str">
        <f t="shared" si="13"/>
        <v>N/A</v>
      </c>
      <c r="I79" s="12">
        <v>0.55569999999999997</v>
      </c>
      <c r="J79" s="12">
        <v>-17.2</v>
      </c>
      <c r="K79" s="44" t="s">
        <v>732</v>
      </c>
      <c r="L79" s="9" t="str">
        <f t="shared" si="14"/>
        <v>Yes</v>
      </c>
    </row>
    <row r="80" spans="1:12" x14ac:dyDescent="0.2">
      <c r="A80" s="45" t="s">
        <v>600</v>
      </c>
      <c r="B80" s="34" t="s">
        <v>217</v>
      </c>
      <c r="C80" s="35">
        <v>38</v>
      </c>
      <c r="D80" s="43" t="str">
        <f t="shared" si="11"/>
        <v>N/A</v>
      </c>
      <c r="E80" s="35">
        <v>40</v>
      </c>
      <c r="F80" s="43" t="str">
        <f t="shared" si="12"/>
        <v>N/A</v>
      </c>
      <c r="G80" s="35">
        <v>31</v>
      </c>
      <c r="H80" s="43" t="str">
        <f t="shared" si="13"/>
        <v>N/A</v>
      </c>
      <c r="I80" s="12">
        <v>5.2629999999999999</v>
      </c>
      <c r="J80" s="12">
        <v>-22.5</v>
      </c>
      <c r="K80" s="44" t="s">
        <v>732</v>
      </c>
      <c r="L80" s="9" t="str">
        <f t="shared" si="14"/>
        <v>Yes</v>
      </c>
    </row>
    <row r="81" spans="1:12" x14ac:dyDescent="0.2">
      <c r="A81" s="45" t="s">
        <v>1442</v>
      </c>
      <c r="B81" s="34" t="s">
        <v>217</v>
      </c>
      <c r="C81" s="46">
        <v>111564.60526</v>
      </c>
      <c r="D81" s="43" t="str">
        <f t="shared" si="11"/>
        <v>N/A</v>
      </c>
      <c r="E81" s="46">
        <v>106575.375</v>
      </c>
      <c r="F81" s="43" t="str">
        <f t="shared" si="12"/>
        <v>N/A</v>
      </c>
      <c r="G81" s="46">
        <v>113809.87097</v>
      </c>
      <c r="H81" s="43" t="str">
        <f t="shared" si="13"/>
        <v>N/A</v>
      </c>
      <c r="I81" s="12">
        <v>-4.47</v>
      </c>
      <c r="J81" s="12">
        <v>6.7880000000000003</v>
      </c>
      <c r="K81" s="44" t="s">
        <v>732</v>
      </c>
      <c r="L81" s="9" t="str">
        <f t="shared" si="14"/>
        <v>Yes</v>
      </c>
    </row>
    <row r="82" spans="1:12" ht="25.5" x14ac:dyDescent="0.2">
      <c r="A82" s="45" t="s">
        <v>601</v>
      </c>
      <c r="B82" s="34" t="s">
        <v>217</v>
      </c>
      <c r="C82" s="46">
        <v>51227004</v>
      </c>
      <c r="D82" s="43" t="str">
        <f t="shared" si="11"/>
        <v>N/A</v>
      </c>
      <c r="E82" s="46">
        <v>46303420</v>
      </c>
      <c r="F82" s="43" t="str">
        <f t="shared" si="12"/>
        <v>N/A</v>
      </c>
      <c r="G82" s="46">
        <v>33335341</v>
      </c>
      <c r="H82" s="43" t="str">
        <f t="shared" si="13"/>
        <v>N/A</v>
      </c>
      <c r="I82" s="12">
        <v>-9.61</v>
      </c>
      <c r="J82" s="12">
        <v>-28</v>
      </c>
      <c r="K82" s="44" t="s">
        <v>732</v>
      </c>
      <c r="L82" s="9" t="str">
        <f t="shared" si="14"/>
        <v>Yes</v>
      </c>
    </row>
    <row r="83" spans="1:12" x14ac:dyDescent="0.2">
      <c r="A83" s="45" t="s">
        <v>602</v>
      </c>
      <c r="B83" s="34" t="s">
        <v>217</v>
      </c>
      <c r="C83" s="35">
        <v>559</v>
      </c>
      <c r="D83" s="43" t="str">
        <f t="shared" si="11"/>
        <v>N/A</v>
      </c>
      <c r="E83" s="35">
        <v>543</v>
      </c>
      <c r="F83" s="43" t="str">
        <f t="shared" si="12"/>
        <v>N/A</v>
      </c>
      <c r="G83" s="35">
        <v>413</v>
      </c>
      <c r="H83" s="43" t="str">
        <f t="shared" si="13"/>
        <v>N/A</v>
      </c>
      <c r="I83" s="12">
        <v>-2.86</v>
      </c>
      <c r="J83" s="12">
        <v>-23.9</v>
      </c>
      <c r="K83" s="44" t="s">
        <v>732</v>
      </c>
      <c r="L83" s="9" t="str">
        <f t="shared" si="14"/>
        <v>Yes</v>
      </c>
    </row>
    <row r="84" spans="1:12" ht="25.5" x14ac:dyDescent="0.2">
      <c r="A84" s="4" t="s">
        <v>1443</v>
      </c>
      <c r="B84" s="34" t="s">
        <v>217</v>
      </c>
      <c r="C84" s="46">
        <v>91640.436493999994</v>
      </c>
      <c r="D84" s="43" t="str">
        <f t="shared" si="11"/>
        <v>N/A</v>
      </c>
      <c r="E84" s="46">
        <v>85273.333333000002</v>
      </c>
      <c r="F84" s="43" t="str">
        <f t="shared" si="12"/>
        <v>N/A</v>
      </c>
      <c r="G84" s="46">
        <v>80715.111380000002</v>
      </c>
      <c r="H84" s="43" t="str">
        <f t="shared" si="13"/>
        <v>N/A</v>
      </c>
      <c r="I84" s="12">
        <v>-6.95</v>
      </c>
      <c r="J84" s="12">
        <v>-5.35</v>
      </c>
      <c r="K84" s="44" t="s">
        <v>732</v>
      </c>
      <c r="L84" s="9" t="str">
        <f t="shared" si="14"/>
        <v>Yes</v>
      </c>
    </row>
    <row r="85" spans="1:12" x14ac:dyDescent="0.2">
      <c r="A85" s="4" t="s">
        <v>603</v>
      </c>
      <c r="B85" s="34" t="s">
        <v>217</v>
      </c>
      <c r="C85" s="46">
        <v>64068912</v>
      </c>
      <c r="D85" s="43" t="str">
        <f t="shared" si="11"/>
        <v>N/A</v>
      </c>
      <c r="E85" s="46">
        <v>39397410</v>
      </c>
      <c r="F85" s="43" t="str">
        <f t="shared" si="12"/>
        <v>N/A</v>
      </c>
      <c r="G85" s="46">
        <v>30486515</v>
      </c>
      <c r="H85" s="43" t="str">
        <f t="shared" si="13"/>
        <v>N/A</v>
      </c>
      <c r="I85" s="12">
        <v>-38.5</v>
      </c>
      <c r="J85" s="12">
        <v>-22.6</v>
      </c>
      <c r="K85" s="44" t="s">
        <v>732</v>
      </c>
      <c r="L85" s="9" t="str">
        <f t="shared" si="14"/>
        <v>Yes</v>
      </c>
    </row>
    <row r="86" spans="1:12" x14ac:dyDescent="0.2">
      <c r="A86" s="4" t="s">
        <v>604</v>
      </c>
      <c r="B86" s="34" t="s">
        <v>217</v>
      </c>
      <c r="C86" s="35">
        <v>301</v>
      </c>
      <c r="D86" s="43" t="str">
        <f t="shared" si="11"/>
        <v>N/A</v>
      </c>
      <c r="E86" s="35">
        <v>229</v>
      </c>
      <c r="F86" s="43" t="str">
        <f t="shared" si="12"/>
        <v>N/A</v>
      </c>
      <c r="G86" s="35">
        <v>152</v>
      </c>
      <c r="H86" s="43" t="str">
        <f t="shared" si="13"/>
        <v>N/A</v>
      </c>
      <c r="I86" s="12">
        <v>-23.9</v>
      </c>
      <c r="J86" s="12">
        <v>-33.6</v>
      </c>
      <c r="K86" s="44" t="s">
        <v>732</v>
      </c>
      <c r="L86" s="9" t="str">
        <f t="shared" si="14"/>
        <v>No</v>
      </c>
    </row>
    <row r="87" spans="1:12" x14ac:dyDescent="0.2">
      <c r="A87" s="4" t="s">
        <v>1444</v>
      </c>
      <c r="B87" s="34" t="s">
        <v>217</v>
      </c>
      <c r="C87" s="46">
        <v>212853.52824000001</v>
      </c>
      <c r="D87" s="43" t="str">
        <f t="shared" si="11"/>
        <v>N/A</v>
      </c>
      <c r="E87" s="46">
        <v>172041.09169999999</v>
      </c>
      <c r="F87" s="43" t="str">
        <f t="shared" si="12"/>
        <v>N/A</v>
      </c>
      <c r="G87" s="46">
        <v>200569.17762999999</v>
      </c>
      <c r="H87" s="43" t="str">
        <f t="shared" si="13"/>
        <v>N/A</v>
      </c>
      <c r="I87" s="12">
        <v>-19.2</v>
      </c>
      <c r="J87" s="12">
        <v>16.579999999999998</v>
      </c>
      <c r="K87" s="44" t="s">
        <v>732</v>
      </c>
      <c r="L87" s="9" t="str">
        <f t="shared" si="14"/>
        <v>Yes</v>
      </c>
    </row>
    <row r="88" spans="1:12" x14ac:dyDescent="0.2">
      <c r="A88" s="45" t="s">
        <v>605</v>
      </c>
      <c r="B88" s="34" t="s">
        <v>217</v>
      </c>
      <c r="C88" s="46">
        <v>1030305927</v>
      </c>
      <c r="D88" s="43" t="str">
        <f t="shared" si="11"/>
        <v>N/A</v>
      </c>
      <c r="E88" s="46">
        <v>1030402137</v>
      </c>
      <c r="F88" s="43" t="str">
        <f t="shared" si="12"/>
        <v>N/A</v>
      </c>
      <c r="G88" s="46">
        <v>1036486683</v>
      </c>
      <c r="H88" s="43" t="str">
        <f t="shared" si="13"/>
        <v>N/A</v>
      </c>
      <c r="I88" s="12">
        <v>9.2999999999999992E-3</v>
      </c>
      <c r="J88" s="12">
        <v>0.59050000000000002</v>
      </c>
      <c r="K88" s="44" t="s">
        <v>732</v>
      </c>
      <c r="L88" s="9" t="str">
        <f t="shared" si="14"/>
        <v>Yes</v>
      </c>
    </row>
    <row r="89" spans="1:12" x14ac:dyDescent="0.2">
      <c r="A89" s="48" t="s">
        <v>606</v>
      </c>
      <c r="B89" s="35" t="s">
        <v>217</v>
      </c>
      <c r="C89" s="35">
        <v>21955</v>
      </c>
      <c r="D89" s="43" t="str">
        <f t="shared" si="11"/>
        <v>N/A</v>
      </c>
      <c r="E89" s="35">
        <v>21963</v>
      </c>
      <c r="F89" s="43" t="str">
        <f t="shared" si="12"/>
        <v>N/A</v>
      </c>
      <c r="G89" s="35">
        <v>21741</v>
      </c>
      <c r="H89" s="43" t="str">
        <f t="shared" si="13"/>
        <v>N/A</v>
      </c>
      <c r="I89" s="12">
        <v>3.6400000000000002E-2</v>
      </c>
      <c r="J89" s="12">
        <v>-1.01</v>
      </c>
      <c r="K89" s="49" t="s">
        <v>732</v>
      </c>
      <c r="L89" s="9" t="str">
        <f t="shared" si="14"/>
        <v>Yes</v>
      </c>
    </row>
    <row r="90" spans="1:12" x14ac:dyDescent="0.2">
      <c r="A90" s="45" t="s">
        <v>1445</v>
      </c>
      <c r="B90" s="34" t="s">
        <v>217</v>
      </c>
      <c r="C90" s="46">
        <v>46928.076839000001</v>
      </c>
      <c r="D90" s="43" t="str">
        <f t="shared" si="11"/>
        <v>N/A</v>
      </c>
      <c r="E90" s="46">
        <v>46915.363884999999</v>
      </c>
      <c r="F90" s="43" t="str">
        <f t="shared" si="12"/>
        <v>N/A</v>
      </c>
      <c r="G90" s="46">
        <v>47674.287429000004</v>
      </c>
      <c r="H90" s="43" t="str">
        <f t="shared" si="13"/>
        <v>N/A</v>
      </c>
      <c r="I90" s="12">
        <v>-2.7E-2</v>
      </c>
      <c r="J90" s="12">
        <v>1.6180000000000001</v>
      </c>
      <c r="K90" s="44" t="s">
        <v>732</v>
      </c>
      <c r="L90" s="9" t="str">
        <f t="shared" si="14"/>
        <v>Yes</v>
      </c>
    </row>
    <row r="91" spans="1:12" ht="25.5" x14ac:dyDescent="0.2">
      <c r="A91" s="45" t="s">
        <v>607</v>
      </c>
      <c r="B91" s="34" t="s">
        <v>217</v>
      </c>
      <c r="C91" s="46">
        <v>58618062</v>
      </c>
      <c r="D91" s="43" t="str">
        <f t="shared" si="11"/>
        <v>N/A</v>
      </c>
      <c r="E91" s="46">
        <v>59767636</v>
      </c>
      <c r="F91" s="43" t="str">
        <f t="shared" si="12"/>
        <v>N/A</v>
      </c>
      <c r="G91" s="46">
        <v>56202242</v>
      </c>
      <c r="H91" s="43" t="str">
        <f t="shared" si="13"/>
        <v>N/A</v>
      </c>
      <c r="I91" s="12">
        <v>1.9610000000000001</v>
      </c>
      <c r="J91" s="12">
        <v>-5.97</v>
      </c>
      <c r="K91" s="44" t="s">
        <v>732</v>
      </c>
      <c r="L91" s="9" t="str">
        <f t="shared" si="14"/>
        <v>Yes</v>
      </c>
    </row>
    <row r="92" spans="1:12" x14ac:dyDescent="0.2">
      <c r="A92" s="45" t="s">
        <v>608</v>
      </c>
      <c r="B92" s="34" t="s">
        <v>217</v>
      </c>
      <c r="C92" s="35">
        <v>77084</v>
      </c>
      <c r="D92" s="43" t="str">
        <f t="shared" si="11"/>
        <v>N/A</v>
      </c>
      <c r="E92" s="35">
        <v>79430</v>
      </c>
      <c r="F92" s="43" t="str">
        <f t="shared" si="12"/>
        <v>N/A</v>
      </c>
      <c r="G92" s="35">
        <v>77104</v>
      </c>
      <c r="H92" s="43" t="str">
        <f t="shared" si="13"/>
        <v>N/A</v>
      </c>
      <c r="I92" s="12">
        <v>3.0430000000000001</v>
      </c>
      <c r="J92" s="12">
        <v>-2.93</v>
      </c>
      <c r="K92" s="44" t="s">
        <v>732</v>
      </c>
      <c r="L92" s="9" t="str">
        <f t="shared" si="14"/>
        <v>Yes</v>
      </c>
    </row>
    <row r="93" spans="1:12" x14ac:dyDescent="0.2">
      <c r="A93" s="45" t="s">
        <v>1446</v>
      </c>
      <c r="B93" s="34" t="s">
        <v>217</v>
      </c>
      <c r="C93" s="46">
        <v>760.44395724000003</v>
      </c>
      <c r="D93" s="43" t="str">
        <f t="shared" si="11"/>
        <v>N/A</v>
      </c>
      <c r="E93" s="46">
        <v>752.45670401999996</v>
      </c>
      <c r="F93" s="43" t="str">
        <f t="shared" si="12"/>
        <v>N/A</v>
      </c>
      <c r="G93" s="46">
        <v>728.91473853000002</v>
      </c>
      <c r="H93" s="43" t="str">
        <f t="shared" si="13"/>
        <v>N/A</v>
      </c>
      <c r="I93" s="12">
        <v>-1.05</v>
      </c>
      <c r="J93" s="12">
        <v>-3.13</v>
      </c>
      <c r="K93" s="44" t="s">
        <v>732</v>
      </c>
      <c r="L93" s="9" t="str">
        <f t="shared" si="14"/>
        <v>Yes</v>
      </c>
    </row>
    <row r="94" spans="1:12" x14ac:dyDescent="0.2">
      <c r="A94" s="45" t="s">
        <v>609</v>
      </c>
      <c r="B94" s="34" t="s">
        <v>217</v>
      </c>
      <c r="C94" s="46">
        <v>526138</v>
      </c>
      <c r="D94" s="43" t="str">
        <f t="shared" si="11"/>
        <v>N/A</v>
      </c>
      <c r="E94" s="46">
        <v>831356</v>
      </c>
      <c r="F94" s="43" t="str">
        <f t="shared" si="12"/>
        <v>N/A</v>
      </c>
      <c r="G94" s="46">
        <v>1160022</v>
      </c>
      <c r="H94" s="43" t="str">
        <f t="shared" si="13"/>
        <v>N/A</v>
      </c>
      <c r="I94" s="12">
        <v>58.01</v>
      </c>
      <c r="J94" s="12">
        <v>39.53</v>
      </c>
      <c r="K94" s="44" t="s">
        <v>732</v>
      </c>
      <c r="L94" s="9" t="str">
        <f t="shared" si="14"/>
        <v>No</v>
      </c>
    </row>
    <row r="95" spans="1:12" x14ac:dyDescent="0.2">
      <c r="A95" s="45" t="s">
        <v>610</v>
      </c>
      <c r="B95" s="34" t="s">
        <v>217</v>
      </c>
      <c r="C95" s="35">
        <v>1598</v>
      </c>
      <c r="D95" s="43" t="str">
        <f t="shared" si="11"/>
        <v>N/A</v>
      </c>
      <c r="E95" s="35">
        <v>2518</v>
      </c>
      <c r="F95" s="43" t="str">
        <f t="shared" si="12"/>
        <v>N/A</v>
      </c>
      <c r="G95" s="35">
        <v>2914</v>
      </c>
      <c r="H95" s="43" t="str">
        <f t="shared" si="13"/>
        <v>N/A</v>
      </c>
      <c r="I95" s="12">
        <v>57.57</v>
      </c>
      <c r="J95" s="12">
        <v>15.73</v>
      </c>
      <c r="K95" s="44" t="s">
        <v>732</v>
      </c>
      <c r="L95" s="9" t="str">
        <f t="shared" si="14"/>
        <v>Yes</v>
      </c>
    </row>
    <row r="96" spans="1:12" x14ac:dyDescent="0.2">
      <c r="A96" s="45" t="s">
        <v>1447</v>
      </c>
      <c r="B96" s="34" t="s">
        <v>217</v>
      </c>
      <c r="C96" s="46">
        <v>329.24780976</v>
      </c>
      <c r="D96" s="43" t="str">
        <f t="shared" si="11"/>
        <v>N/A</v>
      </c>
      <c r="E96" s="46">
        <v>330.16521047999998</v>
      </c>
      <c r="F96" s="43" t="str">
        <f t="shared" si="12"/>
        <v>N/A</v>
      </c>
      <c r="G96" s="46">
        <v>398.08579271999997</v>
      </c>
      <c r="H96" s="43" t="str">
        <f t="shared" si="13"/>
        <v>N/A</v>
      </c>
      <c r="I96" s="12">
        <v>0.27860000000000001</v>
      </c>
      <c r="J96" s="12">
        <v>20.57</v>
      </c>
      <c r="K96" s="44" t="s">
        <v>732</v>
      </c>
      <c r="L96" s="9" t="str">
        <f t="shared" si="14"/>
        <v>Yes</v>
      </c>
    </row>
    <row r="97" spans="1:12" ht="25.5" x14ac:dyDescent="0.2">
      <c r="A97" s="45" t="s">
        <v>611</v>
      </c>
      <c r="B97" s="34" t="s">
        <v>217</v>
      </c>
      <c r="C97" s="46">
        <v>857090</v>
      </c>
      <c r="D97" s="43" t="str">
        <f t="shared" si="11"/>
        <v>N/A</v>
      </c>
      <c r="E97" s="46">
        <v>858397</v>
      </c>
      <c r="F97" s="43" t="str">
        <f t="shared" si="12"/>
        <v>N/A</v>
      </c>
      <c r="G97" s="46">
        <v>613441</v>
      </c>
      <c r="H97" s="43" t="str">
        <f t="shared" si="13"/>
        <v>N/A</v>
      </c>
      <c r="I97" s="12">
        <v>0.1525</v>
      </c>
      <c r="J97" s="12">
        <v>-28.5</v>
      </c>
      <c r="K97" s="44" t="s">
        <v>732</v>
      </c>
      <c r="L97" s="9" t="str">
        <f t="shared" si="14"/>
        <v>Yes</v>
      </c>
    </row>
    <row r="98" spans="1:12" x14ac:dyDescent="0.2">
      <c r="A98" s="45" t="s">
        <v>612</v>
      </c>
      <c r="B98" s="34" t="s">
        <v>217</v>
      </c>
      <c r="C98" s="35">
        <v>17632</v>
      </c>
      <c r="D98" s="43" t="str">
        <f t="shared" si="11"/>
        <v>N/A</v>
      </c>
      <c r="E98" s="35">
        <v>16638</v>
      </c>
      <c r="F98" s="43" t="str">
        <f t="shared" si="12"/>
        <v>N/A</v>
      </c>
      <c r="G98" s="35">
        <v>12581</v>
      </c>
      <c r="H98" s="43" t="str">
        <f t="shared" si="13"/>
        <v>N/A</v>
      </c>
      <c r="I98" s="12">
        <v>-5.64</v>
      </c>
      <c r="J98" s="12">
        <v>-24.4</v>
      </c>
      <c r="K98" s="44" t="s">
        <v>732</v>
      </c>
      <c r="L98" s="9" t="str">
        <f t="shared" si="14"/>
        <v>Yes</v>
      </c>
    </row>
    <row r="99" spans="1:12" ht="25.5" x14ac:dyDescent="0.2">
      <c r="A99" s="45" t="s">
        <v>1448</v>
      </c>
      <c r="B99" s="34" t="s">
        <v>217</v>
      </c>
      <c r="C99" s="46">
        <v>48.609913792999997</v>
      </c>
      <c r="D99" s="43" t="str">
        <f t="shared" si="11"/>
        <v>N/A</v>
      </c>
      <c r="E99" s="46">
        <v>51.592559201999997</v>
      </c>
      <c r="F99" s="43" t="str">
        <f t="shared" si="12"/>
        <v>N/A</v>
      </c>
      <c r="G99" s="46">
        <v>48.759319609000002</v>
      </c>
      <c r="H99" s="43" t="str">
        <f t="shared" si="13"/>
        <v>N/A</v>
      </c>
      <c r="I99" s="12">
        <v>6.1360000000000001</v>
      </c>
      <c r="J99" s="12">
        <v>-5.49</v>
      </c>
      <c r="K99" s="44" t="s">
        <v>732</v>
      </c>
      <c r="L99" s="9" t="str">
        <f t="shared" si="14"/>
        <v>Yes</v>
      </c>
    </row>
    <row r="100" spans="1:12" ht="25.5" x14ac:dyDescent="0.2">
      <c r="A100" s="45" t="s">
        <v>613</v>
      </c>
      <c r="B100" s="34" t="s">
        <v>217</v>
      </c>
      <c r="C100" s="46">
        <v>54432149</v>
      </c>
      <c r="D100" s="43" t="str">
        <f t="shared" si="11"/>
        <v>N/A</v>
      </c>
      <c r="E100" s="46">
        <v>58111878</v>
      </c>
      <c r="F100" s="43" t="str">
        <f t="shared" si="12"/>
        <v>N/A</v>
      </c>
      <c r="G100" s="46">
        <v>61818922</v>
      </c>
      <c r="H100" s="43" t="str">
        <f t="shared" si="13"/>
        <v>N/A</v>
      </c>
      <c r="I100" s="12">
        <v>6.76</v>
      </c>
      <c r="J100" s="12">
        <v>6.3789999999999996</v>
      </c>
      <c r="K100" s="44" t="s">
        <v>732</v>
      </c>
      <c r="L100" s="9" t="str">
        <f t="shared" si="14"/>
        <v>Yes</v>
      </c>
    </row>
    <row r="101" spans="1:12" x14ac:dyDescent="0.2">
      <c r="A101" s="45" t="s">
        <v>614</v>
      </c>
      <c r="B101" s="34" t="s">
        <v>217</v>
      </c>
      <c r="C101" s="35">
        <v>41259</v>
      </c>
      <c r="D101" s="43" t="str">
        <f t="shared" si="11"/>
        <v>N/A</v>
      </c>
      <c r="E101" s="35">
        <v>40540</v>
      </c>
      <c r="F101" s="43" t="str">
        <f t="shared" si="12"/>
        <v>N/A</v>
      </c>
      <c r="G101" s="35">
        <v>38570</v>
      </c>
      <c r="H101" s="43" t="str">
        <f t="shared" si="13"/>
        <v>N/A</v>
      </c>
      <c r="I101" s="12">
        <v>-1.74</v>
      </c>
      <c r="J101" s="12">
        <v>-4.8600000000000003</v>
      </c>
      <c r="K101" s="44" t="s">
        <v>732</v>
      </c>
      <c r="L101" s="9" t="str">
        <f t="shared" si="14"/>
        <v>Yes</v>
      </c>
    </row>
    <row r="102" spans="1:12" x14ac:dyDescent="0.2">
      <c r="A102" s="45" t="s">
        <v>1449</v>
      </c>
      <c r="B102" s="34" t="s">
        <v>217</v>
      </c>
      <c r="C102" s="46">
        <v>1319.2794057000001</v>
      </c>
      <c r="D102" s="43" t="str">
        <f t="shared" si="11"/>
        <v>N/A</v>
      </c>
      <c r="E102" s="46">
        <v>1433.4454366</v>
      </c>
      <c r="F102" s="43" t="str">
        <f t="shared" si="12"/>
        <v>N/A</v>
      </c>
      <c r="G102" s="46">
        <v>1602.7721544999999</v>
      </c>
      <c r="H102" s="43" t="str">
        <f t="shared" si="13"/>
        <v>N/A</v>
      </c>
      <c r="I102" s="12">
        <v>8.6539999999999999</v>
      </c>
      <c r="J102" s="12">
        <v>11.81</v>
      </c>
      <c r="K102" s="44" t="s">
        <v>732</v>
      </c>
      <c r="L102" s="9" t="str">
        <f t="shared" si="14"/>
        <v>Yes</v>
      </c>
    </row>
    <row r="103" spans="1:12" x14ac:dyDescent="0.2">
      <c r="A103" s="45" t="s">
        <v>615</v>
      </c>
      <c r="B103" s="34" t="s">
        <v>217</v>
      </c>
      <c r="C103" s="46">
        <v>1969134</v>
      </c>
      <c r="D103" s="43" t="str">
        <f t="shared" si="11"/>
        <v>N/A</v>
      </c>
      <c r="E103" s="46">
        <v>2147936</v>
      </c>
      <c r="F103" s="43" t="str">
        <f t="shared" si="12"/>
        <v>N/A</v>
      </c>
      <c r="G103" s="46">
        <v>1851780</v>
      </c>
      <c r="H103" s="43" t="str">
        <f t="shared" si="13"/>
        <v>N/A</v>
      </c>
      <c r="I103" s="12">
        <v>9.08</v>
      </c>
      <c r="J103" s="12">
        <v>-13.8</v>
      </c>
      <c r="K103" s="44" t="s">
        <v>732</v>
      </c>
      <c r="L103" s="9" t="str">
        <f t="shared" si="14"/>
        <v>Yes</v>
      </c>
    </row>
    <row r="104" spans="1:12" x14ac:dyDescent="0.2">
      <c r="A104" s="45" t="s">
        <v>616</v>
      </c>
      <c r="B104" s="34" t="s">
        <v>217</v>
      </c>
      <c r="C104" s="35">
        <v>7195</v>
      </c>
      <c r="D104" s="43" t="str">
        <f t="shared" si="11"/>
        <v>N/A</v>
      </c>
      <c r="E104" s="35">
        <v>6978</v>
      </c>
      <c r="F104" s="43" t="str">
        <f t="shared" si="12"/>
        <v>N/A</v>
      </c>
      <c r="G104" s="35">
        <v>6707</v>
      </c>
      <c r="H104" s="43" t="str">
        <f t="shared" si="13"/>
        <v>N/A</v>
      </c>
      <c r="I104" s="12">
        <v>-3.02</v>
      </c>
      <c r="J104" s="12">
        <v>-3.88</v>
      </c>
      <c r="K104" s="44" t="s">
        <v>732</v>
      </c>
      <c r="L104" s="9" t="str">
        <f t="shared" si="14"/>
        <v>Yes</v>
      </c>
    </row>
    <row r="105" spans="1:12" x14ac:dyDescent="0.2">
      <c r="A105" s="45" t="s">
        <v>1450</v>
      </c>
      <c r="B105" s="34" t="s">
        <v>217</v>
      </c>
      <c r="C105" s="46">
        <v>273.68088950999999</v>
      </c>
      <c r="D105" s="43" t="str">
        <f t="shared" si="11"/>
        <v>N/A</v>
      </c>
      <c r="E105" s="46">
        <v>307.81541988999999</v>
      </c>
      <c r="F105" s="43" t="str">
        <f t="shared" si="12"/>
        <v>N/A</v>
      </c>
      <c r="G105" s="46">
        <v>276.09661548000003</v>
      </c>
      <c r="H105" s="43" t="str">
        <f t="shared" si="13"/>
        <v>N/A</v>
      </c>
      <c r="I105" s="12">
        <v>12.47</v>
      </c>
      <c r="J105" s="12">
        <v>-10.3</v>
      </c>
      <c r="K105" s="44" t="s">
        <v>732</v>
      </c>
      <c r="L105" s="9" t="str">
        <f t="shared" si="14"/>
        <v>Yes</v>
      </c>
    </row>
    <row r="106" spans="1:12" ht="25.5" x14ac:dyDescent="0.2">
      <c r="A106" s="45" t="s">
        <v>617</v>
      </c>
      <c r="B106" s="34" t="s">
        <v>217</v>
      </c>
      <c r="C106" s="46">
        <v>133523196</v>
      </c>
      <c r="D106" s="43" t="str">
        <f t="shared" si="11"/>
        <v>N/A</v>
      </c>
      <c r="E106" s="46">
        <v>145521740</v>
      </c>
      <c r="F106" s="43" t="str">
        <f t="shared" si="12"/>
        <v>N/A</v>
      </c>
      <c r="G106" s="46">
        <v>152735917</v>
      </c>
      <c r="H106" s="43" t="str">
        <f t="shared" si="13"/>
        <v>N/A</v>
      </c>
      <c r="I106" s="12">
        <v>8.9860000000000007</v>
      </c>
      <c r="J106" s="12">
        <v>4.9569999999999999</v>
      </c>
      <c r="K106" s="44" t="s">
        <v>732</v>
      </c>
      <c r="L106" s="9" t="str">
        <f t="shared" si="14"/>
        <v>Yes</v>
      </c>
    </row>
    <row r="107" spans="1:12" x14ac:dyDescent="0.2">
      <c r="A107" s="45" t="s">
        <v>618</v>
      </c>
      <c r="B107" s="34" t="s">
        <v>217</v>
      </c>
      <c r="C107" s="35">
        <v>12334</v>
      </c>
      <c r="D107" s="43" t="str">
        <f t="shared" si="11"/>
        <v>N/A</v>
      </c>
      <c r="E107" s="35">
        <v>12695</v>
      </c>
      <c r="F107" s="43" t="str">
        <f t="shared" si="12"/>
        <v>N/A</v>
      </c>
      <c r="G107" s="35">
        <v>13393</v>
      </c>
      <c r="H107" s="43" t="str">
        <f t="shared" si="13"/>
        <v>N/A</v>
      </c>
      <c r="I107" s="12">
        <v>2.927</v>
      </c>
      <c r="J107" s="12">
        <v>5.4980000000000002</v>
      </c>
      <c r="K107" s="44" t="s">
        <v>732</v>
      </c>
      <c r="L107" s="9" t="str">
        <f t="shared" si="14"/>
        <v>Yes</v>
      </c>
    </row>
    <row r="108" spans="1:12" ht="25.5" x14ac:dyDescent="0.2">
      <c r="A108" s="45" t="s">
        <v>1451</v>
      </c>
      <c r="B108" s="34" t="s">
        <v>217</v>
      </c>
      <c r="C108" s="46">
        <v>10825.619912</v>
      </c>
      <c r="D108" s="43" t="str">
        <f t="shared" si="11"/>
        <v>N/A</v>
      </c>
      <c r="E108" s="46">
        <v>11462.917684</v>
      </c>
      <c r="F108" s="43" t="str">
        <f t="shared" si="12"/>
        <v>N/A</v>
      </c>
      <c r="G108" s="46">
        <v>11404.160158000001</v>
      </c>
      <c r="H108" s="43" t="str">
        <f t="shared" si="13"/>
        <v>N/A</v>
      </c>
      <c r="I108" s="12">
        <v>5.8869999999999996</v>
      </c>
      <c r="J108" s="12">
        <v>-0.51300000000000001</v>
      </c>
      <c r="K108" s="44" t="s">
        <v>732</v>
      </c>
      <c r="L108" s="9" t="str">
        <f t="shared" si="14"/>
        <v>Yes</v>
      </c>
    </row>
    <row r="109" spans="1:12" ht="25.5" x14ac:dyDescent="0.2">
      <c r="A109" s="45" t="s">
        <v>619</v>
      </c>
      <c r="B109" s="34" t="s">
        <v>217</v>
      </c>
      <c r="C109" s="46">
        <v>32659689</v>
      </c>
      <c r="D109" s="43" t="str">
        <f t="shared" si="11"/>
        <v>N/A</v>
      </c>
      <c r="E109" s="46">
        <v>32115757</v>
      </c>
      <c r="F109" s="43" t="str">
        <f t="shared" si="12"/>
        <v>N/A</v>
      </c>
      <c r="G109" s="46">
        <v>31320317</v>
      </c>
      <c r="H109" s="43" t="str">
        <f t="shared" si="13"/>
        <v>N/A</v>
      </c>
      <c r="I109" s="12">
        <v>-1.67</v>
      </c>
      <c r="J109" s="12">
        <v>-2.48</v>
      </c>
      <c r="K109" s="44" t="s">
        <v>732</v>
      </c>
      <c r="L109" s="9" t="str">
        <f t="shared" si="14"/>
        <v>Yes</v>
      </c>
    </row>
    <row r="110" spans="1:12" x14ac:dyDescent="0.2">
      <c r="A110" s="45" t="s">
        <v>620</v>
      </c>
      <c r="B110" s="34" t="s">
        <v>217</v>
      </c>
      <c r="C110" s="35">
        <v>60845</v>
      </c>
      <c r="D110" s="43" t="str">
        <f t="shared" si="11"/>
        <v>N/A</v>
      </c>
      <c r="E110" s="35">
        <v>62724</v>
      </c>
      <c r="F110" s="43" t="str">
        <f t="shared" si="12"/>
        <v>N/A</v>
      </c>
      <c r="G110" s="35">
        <v>58906</v>
      </c>
      <c r="H110" s="43" t="str">
        <f t="shared" si="13"/>
        <v>N/A</v>
      </c>
      <c r="I110" s="12">
        <v>3.0880000000000001</v>
      </c>
      <c r="J110" s="12">
        <v>-6.09</v>
      </c>
      <c r="K110" s="44" t="s">
        <v>732</v>
      </c>
      <c r="L110" s="9" t="str">
        <f t="shared" si="14"/>
        <v>Yes</v>
      </c>
    </row>
    <row r="111" spans="1:12" x14ac:dyDescent="0.2">
      <c r="A111" s="45" t="s">
        <v>1452</v>
      </c>
      <c r="B111" s="34" t="s">
        <v>217</v>
      </c>
      <c r="C111" s="46">
        <v>536.76865807000001</v>
      </c>
      <c r="D111" s="43" t="str">
        <f t="shared" si="11"/>
        <v>N/A</v>
      </c>
      <c r="E111" s="46">
        <v>512.01704291999999</v>
      </c>
      <c r="F111" s="43" t="str">
        <f t="shared" si="12"/>
        <v>N/A</v>
      </c>
      <c r="G111" s="46">
        <v>531.69994568000004</v>
      </c>
      <c r="H111" s="43" t="str">
        <f t="shared" si="13"/>
        <v>N/A</v>
      </c>
      <c r="I111" s="12">
        <v>-4.6100000000000003</v>
      </c>
      <c r="J111" s="12">
        <v>3.8439999999999999</v>
      </c>
      <c r="K111" s="44" t="s">
        <v>732</v>
      </c>
      <c r="L111" s="9" t="str">
        <f t="shared" si="14"/>
        <v>Yes</v>
      </c>
    </row>
    <row r="112" spans="1:12" x14ac:dyDescent="0.2">
      <c r="A112" s="45" t="s">
        <v>621</v>
      </c>
      <c r="B112" s="34" t="s">
        <v>217</v>
      </c>
      <c r="C112" s="46">
        <v>78023558</v>
      </c>
      <c r="D112" s="43" t="str">
        <f t="shared" si="11"/>
        <v>N/A</v>
      </c>
      <c r="E112" s="46">
        <v>77696406</v>
      </c>
      <c r="F112" s="43" t="str">
        <f t="shared" si="12"/>
        <v>N/A</v>
      </c>
      <c r="G112" s="46">
        <v>76631352</v>
      </c>
      <c r="H112" s="43" t="str">
        <f t="shared" si="13"/>
        <v>N/A</v>
      </c>
      <c r="I112" s="12">
        <v>-0.41899999999999998</v>
      </c>
      <c r="J112" s="12">
        <v>-1.37</v>
      </c>
      <c r="K112" s="44" t="s">
        <v>732</v>
      </c>
      <c r="L112" s="9" t="str">
        <f t="shared" si="14"/>
        <v>Yes</v>
      </c>
    </row>
    <row r="113" spans="1:12" x14ac:dyDescent="0.2">
      <c r="A113" s="45" t="s">
        <v>622</v>
      </c>
      <c r="B113" s="34" t="s">
        <v>217</v>
      </c>
      <c r="C113" s="35">
        <v>44614</v>
      </c>
      <c r="D113" s="43" t="str">
        <f t="shared" si="11"/>
        <v>N/A</v>
      </c>
      <c r="E113" s="35">
        <v>44228</v>
      </c>
      <c r="F113" s="43" t="str">
        <f t="shared" si="12"/>
        <v>N/A</v>
      </c>
      <c r="G113" s="35">
        <v>43979</v>
      </c>
      <c r="H113" s="43" t="str">
        <f t="shared" si="13"/>
        <v>N/A</v>
      </c>
      <c r="I113" s="12">
        <v>-0.86499999999999999</v>
      </c>
      <c r="J113" s="12">
        <v>-0.56299999999999994</v>
      </c>
      <c r="K113" s="44" t="s">
        <v>732</v>
      </c>
      <c r="L113" s="9" t="str">
        <f t="shared" si="14"/>
        <v>Yes</v>
      </c>
    </row>
    <row r="114" spans="1:12" x14ac:dyDescent="0.2">
      <c r="A114" s="45" t="s">
        <v>1453</v>
      </c>
      <c r="B114" s="34" t="s">
        <v>217</v>
      </c>
      <c r="C114" s="46">
        <v>1748.8581611</v>
      </c>
      <c r="D114" s="43" t="str">
        <f t="shared" si="11"/>
        <v>N/A</v>
      </c>
      <c r="E114" s="46">
        <v>1756.7243827</v>
      </c>
      <c r="F114" s="43" t="str">
        <f t="shared" si="12"/>
        <v>N/A</v>
      </c>
      <c r="G114" s="46">
        <v>1742.4532618000001</v>
      </c>
      <c r="H114" s="43" t="str">
        <f t="shared" si="13"/>
        <v>N/A</v>
      </c>
      <c r="I114" s="12">
        <v>0.44979999999999998</v>
      </c>
      <c r="J114" s="12">
        <v>-0.81200000000000006</v>
      </c>
      <c r="K114" s="44" t="s">
        <v>732</v>
      </c>
      <c r="L114" s="9" t="str">
        <f t="shared" si="14"/>
        <v>Yes</v>
      </c>
    </row>
    <row r="115" spans="1:12" ht="25.5" x14ac:dyDescent="0.2">
      <c r="A115" s="45" t="s">
        <v>623</v>
      </c>
      <c r="B115" s="34" t="s">
        <v>217</v>
      </c>
      <c r="C115" s="46">
        <v>34587041</v>
      </c>
      <c r="D115" s="43" t="str">
        <f t="shared" si="11"/>
        <v>N/A</v>
      </c>
      <c r="E115" s="46">
        <v>34092962</v>
      </c>
      <c r="F115" s="43" t="str">
        <f t="shared" si="12"/>
        <v>N/A</v>
      </c>
      <c r="G115" s="46">
        <v>36493169</v>
      </c>
      <c r="H115" s="43" t="str">
        <f t="shared" si="13"/>
        <v>N/A</v>
      </c>
      <c r="I115" s="12">
        <v>-1.43</v>
      </c>
      <c r="J115" s="12">
        <v>7.04</v>
      </c>
      <c r="K115" s="44" t="s">
        <v>732</v>
      </c>
      <c r="L115" s="9" t="str">
        <f t="shared" si="14"/>
        <v>Yes</v>
      </c>
    </row>
    <row r="116" spans="1:12" x14ac:dyDescent="0.2">
      <c r="A116" s="48" t="s">
        <v>624</v>
      </c>
      <c r="B116" s="35" t="s">
        <v>217</v>
      </c>
      <c r="C116" s="35">
        <v>14852</v>
      </c>
      <c r="D116" s="43" t="str">
        <f t="shared" si="11"/>
        <v>N/A</v>
      </c>
      <c r="E116" s="35">
        <v>16727</v>
      </c>
      <c r="F116" s="43" t="str">
        <f t="shared" si="12"/>
        <v>N/A</v>
      </c>
      <c r="G116" s="35">
        <v>16370</v>
      </c>
      <c r="H116" s="43" t="str">
        <f t="shared" si="13"/>
        <v>N/A</v>
      </c>
      <c r="I116" s="12">
        <v>12.62</v>
      </c>
      <c r="J116" s="12">
        <v>-2.13</v>
      </c>
      <c r="K116" s="49" t="s">
        <v>732</v>
      </c>
      <c r="L116" s="9" t="str">
        <f t="shared" si="14"/>
        <v>Yes</v>
      </c>
    </row>
    <row r="117" spans="1:12" ht="25.5" x14ac:dyDescent="0.2">
      <c r="A117" s="45" t="s">
        <v>1454</v>
      </c>
      <c r="B117" s="34" t="s">
        <v>217</v>
      </c>
      <c r="C117" s="46">
        <v>2328.7800296</v>
      </c>
      <c r="D117" s="43" t="str">
        <f t="shared" si="11"/>
        <v>N/A</v>
      </c>
      <c r="E117" s="46">
        <v>2038.1994380000001</v>
      </c>
      <c r="F117" s="43" t="str">
        <f t="shared" si="12"/>
        <v>N/A</v>
      </c>
      <c r="G117" s="46">
        <v>2229.2711668000002</v>
      </c>
      <c r="H117" s="43" t="str">
        <f t="shared" si="13"/>
        <v>N/A</v>
      </c>
      <c r="I117" s="12">
        <v>-12.5</v>
      </c>
      <c r="J117" s="12">
        <v>9.375</v>
      </c>
      <c r="K117" s="44" t="s">
        <v>732</v>
      </c>
      <c r="L117" s="9" t="str">
        <f t="shared" si="14"/>
        <v>Yes</v>
      </c>
    </row>
    <row r="118" spans="1:12" ht="25.5" x14ac:dyDescent="0.2">
      <c r="A118" s="45" t="s">
        <v>625</v>
      </c>
      <c r="B118" s="34" t="s">
        <v>217</v>
      </c>
      <c r="C118" s="46">
        <v>2858243</v>
      </c>
      <c r="D118" s="43" t="str">
        <f t="shared" si="11"/>
        <v>N/A</v>
      </c>
      <c r="E118" s="46">
        <v>3515145</v>
      </c>
      <c r="F118" s="43" t="str">
        <f t="shared" si="12"/>
        <v>N/A</v>
      </c>
      <c r="G118" s="46">
        <v>3521914</v>
      </c>
      <c r="H118" s="43" t="str">
        <f t="shared" si="13"/>
        <v>N/A</v>
      </c>
      <c r="I118" s="12">
        <v>22.98</v>
      </c>
      <c r="J118" s="12">
        <v>0.19259999999999999</v>
      </c>
      <c r="K118" s="44" t="s">
        <v>732</v>
      </c>
      <c r="L118" s="9" t="str">
        <f t="shared" si="14"/>
        <v>Yes</v>
      </c>
    </row>
    <row r="119" spans="1:12" x14ac:dyDescent="0.2">
      <c r="A119" s="45" t="s">
        <v>626</v>
      </c>
      <c r="B119" s="34" t="s">
        <v>217</v>
      </c>
      <c r="C119" s="35">
        <v>13833</v>
      </c>
      <c r="D119" s="43" t="str">
        <f t="shared" si="11"/>
        <v>N/A</v>
      </c>
      <c r="E119" s="35">
        <v>14701</v>
      </c>
      <c r="F119" s="43" t="str">
        <f t="shared" si="12"/>
        <v>N/A</v>
      </c>
      <c r="G119" s="35">
        <v>14632</v>
      </c>
      <c r="H119" s="43" t="str">
        <f t="shared" si="13"/>
        <v>N/A</v>
      </c>
      <c r="I119" s="12">
        <v>6.2750000000000004</v>
      </c>
      <c r="J119" s="12">
        <v>-0.46899999999999997</v>
      </c>
      <c r="K119" s="44" t="s">
        <v>732</v>
      </c>
      <c r="L119" s="9" t="str">
        <f t="shared" si="14"/>
        <v>Yes</v>
      </c>
    </row>
    <row r="120" spans="1:12" ht="25.5" x14ac:dyDescent="0.2">
      <c r="A120" s="45" t="s">
        <v>1455</v>
      </c>
      <c r="B120" s="34" t="s">
        <v>217</v>
      </c>
      <c r="C120" s="46">
        <v>206.62495482</v>
      </c>
      <c r="D120" s="43" t="str">
        <f t="shared" si="11"/>
        <v>N/A</v>
      </c>
      <c r="E120" s="46">
        <v>239.10924427</v>
      </c>
      <c r="F120" s="43" t="str">
        <f t="shared" si="12"/>
        <v>N/A</v>
      </c>
      <c r="G120" s="46">
        <v>240.69942592000001</v>
      </c>
      <c r="H120" s="43" t="str">
        <f t="shared" si="13"/>
        <v>N/A</v>
      </c>
      <c r="I120" s="12">
        <v>15.72</v>
      </c>
      <c r="J120" s="12">
        <v>0.66500000000000004</v>
      </c>
      <c r="K120" s="44" t="s">
        <v>732</v>
      </c>
      <c r="L120" s="9" t="str">
        <f t="shared" si="14"/>
        <v>Yes</v>
      </c>
    </row>
    <row r="121" spans="1:12" ht="25.5" x14ac:dyDescent="0.2">
      <c r="A121" s="45" t="s">
        <v>627</v>
      </c>
      <c r="B121" s="34" t="s">
        <v>217</v>
      </c>
      <c r="C121" s="46">
        <v>26652891</v>
      </c>
      <c r="D121" s="43" t="str">
        <f t="shared" si="11"/>
        <v>N/A</v>
      </c>
      <c r="E121" s="46">
        <v>27962130</v>
      </c>
      <c r="F121" s="43" t="str">
        <f t="shared" si="12"/>
        <v>N/A</v>
      </c>
      <c r="G121" s="46">
        <v>29690214</v>
      </c>
      <c r="H121" s="43" t="str">
        <f t="shared" si="13"/>
        <v>N/A</v>
      </c>
      <c r="I121" s="12">
        <v>4.9119999999999999</v>
      </c>
      <c r="J121" s="12">
        <v>6.18</v>
      </c>
      <c r="K121" s="44" t="s">
        <v>732</v>
      </c>
      <c r="L121" s="9" t="str">
        <f t="shared" si="14"/>
        <v>Yes</v>
      </c>
    </row>
    <row r="122" spans="1:12" x14ac:dyDescent="0.2">
      <c r="A122" s="45" t="s">
        <v>628</v>
      </c>
      <c r="B122" s="34" t="s">
        <v>217</v>
      </c>
      <c r="C122" s="35">
        <v>3716</v>
      </c>
      <c r="D122" s="43" t="str">
        <f t="shared" si="11"/>
        <v>N/A</v>
      </c>
      <c r="E122" s="35">
        <v>3939</v>
      </c>
      <c r="F122" s="43" t="str">
        <f t="shared" si="12"/>
        <v>N/A</v>
      </c>
      <c r="G122" s="35">
        <v>4198</v>
      </c>
      <c r="H122" s="43" t="str">
        <f t="shared" si="13"/>
        <v>N/A</v>
      </c>
      <c r="I122" s="12">
        <v>6.0010000000000003</v>
      </c>
      <c r="J122" s="12">
        <v>6.5750000000000002</v>
      </c>
      <c r="K122" s="44" t="s">
        <v>732</v>
      </c>
      <c r="L122" s="9" t="str">
        <f t="shared" si="14"/>
        <v>Yes</v>
      </c>
    </row>
    <row r="123" spans="1:12" ht="25.5" x14ac:dyDescent="0.2">
      <c r="A123" s="45" t="s">
        <v>1456</v>
      </c>
      <c r="B123" s="34" t="s">
        <v>217</v>
      </c>
      <c r="C123" s="46">
        <v>7172.4679763000004</v>
      </c>
      <c r="D123" s="43" t="str">
        <f t="shared" si="11"/>
        <v>N/A</v>
      </c>
      <c r="E123" s="46">
        <v>7098.7890326999996</v>
      </c>
      <c r="F123" s="43" t="str">
        <f t="shared" si="12"/>
        <v>N/A</v>
      </c>
      <c r="G123" s="46">
        <v>7072.4664125999998</v>
      </c>
      <c r="H123" s="43" t="str">
        <f t="shared" si="13"/>
        <v>N/A</v>
      </c>
      <c r="I123" s="12">
        <v>-1.03</v>
      </c>
      <c r="J123" s="12">
        <v>-0.371</v>
      </c>
      <c r="K123" s="44" t="s">
        <v>732</v>
      </c>
      <c r="L123" s="9" t="str">
        <f t="shared" si="14"/>
        <v>Yes</v>
      </c>
    </row>
    <row r="124" spans="1:12" ht="25.5" x14ac:dyDescent="0.2">
      <c r="A124" s="45" t="s">
        <v>629</v>
      </c>
      <c r="B124" s="34" t="s">
        <v>217</v>
      </c>
      <c r="C124" s="46">
        <v>351155</v>
      </c>
      <c r="D124" s="43" t="str">
        <f t="shared" si="11"/>
        <v>N/A</v>
      </c>
      <c r="E124" s="46">
        <v>358175</v>
      </c>
      <c r="F124" s="43" t="str">
        <f t="shared" si="12"/>
        <v>N/A</v>
      </c>
      <c r="G124" s="46">
        <v>355905</v>
      </c>
      <c r="H124" s="43" t="str">
        <f t="shared" si="13"/>
        <v>N/A</v>
      </c>
      <c r="I124" s="12">
        <v>1.9990000000000001</v>
      </c>
      <c r="J124" s="12">
        <v>-0.63400000000000001</v>
      </c>
      <c r="K124" s="44" t="s">
        <v>732</v>
      </c>
      <c r="L124" s="9" t="str">
        <f t="shared" si="14"/>
        <v>Yes</v>
      </c>
    </row>
    <row r="125" spans="1:12" ht="25.5" x14ac:dyDescent="0.2">
      <c r="A125" s="45" t="s">
        <v>630</v>
      </c>
      <c r="B125" s="34" t="s">
        <v>217</v>
      </c>
      <c r="C125" s="35">
        <v>1348</v>
      </c>
      <c r="D125" s="43" t="str">
        <f t="shared" si="11"/>
        <v>N/A</v>
      </c>
      <c r="E125" s="35">
        <v>1373</v>
      </c>
      <c r="F125" s="43" t="str">
        <f t="shared" si="12"/>
        <v>N/A</v>
      </c>
      <c r="G125" s="35">
        <v>1447</v>
      </c>
      <c r="H125" s="43" t="str">
        <f t="shared" si="13"/>
        <v>N/A</v>
      </c>
      <c r="I125" s="12">
        <v>1.855</v>
      </c>
      <c r="J125" s="12">
        <v>5.39</v>
      </c>
      <c r="K125" s="44" t="s">
        <v>732</v>
      </c>
      <c r="L125" s="9" t="str">
        <f t="shared" si="14"/>
        <v>Yes</v>
      </c>
    </row>
    <row r="126" spans="1:12" ht="25.5" x14ac:dyDescent="0.2">
      <c r="A126" s="45" t="s">
        <v>1457</v>
      </c>
      <c r="B126" s="34" t="s">
        <v>217</v>
      </c>
      <c r="C126" s="46">
        <v>260.50074183999999</v>
      </c>
      <c r="D126" s="43" t="str">
        <f t="shared" si="11"/>
        <v>N/A</v>
      </c>
      <c r="E126" s="46">
        <v>260.87035687999997</v>
      </c>
      <c r="F126" s="43" t="str">
        <f t="shared" si="12"/>
        <v>N/A</v>
      </c>
      <c r="G126" s="46">
        <v>245.96060815000001</v>
      </c>
      <c r="H126" s="43" t="str">
        <f t="shared" si="13"/>
        <v>N/A</v>
      </c>
      <c r="I126" s="12">
        <v>0.1419</v>
      </c>
      <c r="J126" s="12">
        <v>-5.72</v>
      </c>
      <c r="K126" s="44" t="s">
        <v>732</v>
      </c>
      <c r="L126" s="9" t="str">
        <f t="shared" si="14"/>
        <v>Yes</v>
      </c>
    </row>
    <row r="127" spans="1:12" ht="25.5" x14ac:dyDescent="0.2">
      <c r="A127" s="45" t="s">
        <v>631</v>
      </c>
      <c r="B127" s="34" t="s">
        <v>217</v>
      </c>
      <c r="C127" s="46">
        <v>64326</v>
      </c>
      <c r="D127" s="43" t="str">
        <f t="shared" si="11"/>
        <v>N/A</v>
      </c>
      <c r="E127" s="46">
        <v>56042</v>
      </c>
      <c r="F127" s="43" t="str">
        <f t="shared" si="12"/>
        <v>N/A</v>
      </c>
      <c r="G127" s="46">
        <v>53590</v>
      </c>
      <c r="H127" s="43" t="str">
        <f t="shared" si="13"/>
        <v>N/A</v>
      </c>
      <c r="I127" s="12">
        <v>-12.9</v>
      </c>
      <c r="J127" s="12">
        <v>-4.38</v>
      </c>
      <c r="K127" s="44" t="s">
        <v>732</v>
      </c>
      <c r="L127" s="9" t="str">
        <f t="shared" si="14"/>
        <v>Yes</v>
      </c>
    </row>
    <row r="128" spans="1:12" x14ac:dyDescent="0.2">
      <c r="A128" s="45" t="s">
        <v>632</v>
      </c>
      <c r="B128" s="34" t="s">
        <v>217</v>
      </c>
      <c r="C128" s="35">
        <v>55</v>
      </c>
      <c r="D128" s="43" t="str">
        <f t="shared" si="11"/>
        <v>N/A</v>
      </c>
      <c r="E128" s="35">
        <v>73</v>
      </c>
      <c r="F128" s="43" t="str">
        <f t="shared" si="12"/>
        <v>N/A</v>
      </c>
      <c r="G128" s="35">
        <v>58</v>
      </c>
      <c r="H128" s="43" t="str">
        <f t="shared" si="13"/>
        <v>N/A</v>
      </c>
      <c r="I128" s="12">
        <v>32.729999999999997</v>
      </c>
      <c r="J128" s="12">
        <v>-20.5</v>
      </c>
      <c r="K128" s="44" t="s">
        <v>732</v>
      </c>
      <c r="L128" s="9" t="str">
        <f t="shared" si="14"/>
        <v>Yes</v>
      </c>
    </row>
    <row r="129" spans="1:12" ht="25.5" x14ac:dyDescent="0.2">
      <c r="A129" s="45" t="s">
        <v>1458</v>
      </c>
      <c r="B129" s="34" t="s">
        <v>217</v>
      </c>
      <c r="C129" s="46">
        <v>1169.5636364</v>
      </c>
      <c r="D129" s="43" t="str">
        <f t="shared" si="11"/>
        <v>N/A</v>
      </c>
      <c r="E129" s="46">
        <v>767.69863013999998</v>
      </c>
      <c r="F129" s="43" t="str">
        <f t="shared" si="12"/>
        <v>N/A</v>
      </c>
      <c r="G129" s="46">
        <v>923.96551724000005</v>
      </c>
      <c r="H129" s="43" t="str">
        <f t="shared" si="13"/>
        <v>N/A</v>
      </c>
      <c r="I129" s="12">
        <v>-34.4</v>
      </c>
      <c r="J129" s="12">
        <v>20.36</v>
      </c>
      <c r="K129" s="44" t="s">
        <v>732</v>
      </c>
      <c r="L129" s="9" t="str">
        <f t="shared" si="14"/>
        <v>Yes</v>
      </c>
    </row>
    <row r="130" spans="1:12" ht="25.5" x14ac:dyDescent="0.2">
      <c r="A130" s="45" t="s">
        <v>633</v>
      </c>
      <c r="B130" s="34" t="s">
        <v>217</v>
      </c>
      <c r="C130" s="46">
        <v>8850601</v>
      </c>
      <c r="D130" s="43" t="str">
        <f t="shared" si="11"/>
        <v>N/A</v>
      </c>
      <c r="E130" s="46">
        <v>9818112</v>
      </c>
      <c r="F130" s="43" t="str">
        <f t="shared" si="12"/>
        <v>N/A</v>
      </c>
      <c r="G130" s="46">
        <v>9956260</v>
      </c>
      <c r="H130" s="43" t="str">
        <f t="shared" si="13"/>
        <v>N/A</v>
      </c>
      <c r="I130" s="12">
        <v>10.93</v>
      </c>
      <c r="J130" s="12">
        <v>1.407</v>
      </c>
      <c r="K130" s="44" t="s">
        <v>732</v>
      </c>
      <c r="L130" s="9" t="str">
        <f t="shared" si="14"/>
        <v>Yes</v>
      </c>
    </row>
    <row r="131" spans="1:12" x14ac:dyDescent="0.2">
      <c r="A131" s="45" t="s">
        <v>634</v>
      </c>
      <c r="B131" s="34" t="s">
        <v>217</v>
      </c>
      <c r="C131" s="35">
        <v>10200</v>
      </c>
      <c r="D131" s="43" t="str">
        <f t="shared" si="11"/>
        <v>N/A</v>
      </c>
      <c r="E131" s="35">
        <v>10683</v>
      </c>
      <c r="F131" s="43" t="str">
        <f t="shared" si="12"/>
        <v>N/A</v>
      </c>
      <c r="G131" s="35">
        <v>10552</v>
      </c>
      <c r="H131" s="43" t="str">
        <f t="shared" si="13"/>
        <v>N/A</v>
      </c>
      <c r="I131" s="12">
        <v>4.7350000000000003</v>
      </c>
      <c r="J131" s="12">
        <v>-1.23</v>
      </c>
      <c r="K131" s="44" t="s">
        <v>732</v>
      </c>
      <c r="L131" s="9" t="str">
        <f t="shared" si="14"/>
        <v>Yes</v>
      </c>
    </row>
    <row r="132" spans="1:12" ht="25.5" x14ac:dyDescent="0.2">
      <c r="A132" s="45" t="s">
        <v>1459</v>
      </c>
      <c r="B132" s="34" t="s">
        <v>217</v>
      </c>
      <c r="C132" s="46">
        <v>867.70598039000004</v>
      </c>
      <c r="D132" s="43" t="str">
        <f t="shared" si="11"/>
        <v>N/A</v>
      </c>
      <c r="E132" s="46">
        <v>919.0407189</v>
      </c>
      <c r="F132" s="43" t="str">
        <f t="shared" si="12"/>
        <v>N/A</v>
      </c>
      <c r="G132" s="46">
        <v>943.54245641</v>
      </c>
      <c r="H132" s="43" t="str">
        <f t="shared" si="13"/>
        <v>N/A</v>
      </c>
      <c r="I132" s="12">
        <v>5.9160000000000004</v>
      </c>
      <c r="J132" s="12">
        <v>2.6659999999999999</v>
      </c>
      <c r="K132" s="44" t="s">
        <v>732</v>
      </c>
      <c r="L132" s="9" t="str">
        <f t="shared" si="14"/>
        <v>Yes</v>
      </c>
    </row>
    <row r="133" spans="1:12" ht="25.5" x14ac:dyDescent="0.2">
      <c r="A133" s="45" t="s">
        <v>635</v>
      </c>
      <c r="B133" s="34" t="s">
        <v>217</v>
      </c>
      <c r="C133" s="46">
        <v>26088057</v>
      </c>
      <c r="D133" s="43" t="str">
        <f t="shared" si="11"/>
        <v>N/A</v>
      </c>
      <c r="E133" s="46">
        <v>30229792</v>
      </c>
      <c r="F133" s="43" t="str">
        <f t="shared" si="12"/>
        <v>N/A</v>
      </c>
      <c r="G133" s="46">
        <v>34466040</v>
      </c>
      <c r="H133" s="43" t="str">
        <f t="shared" si="13"/>
        <v>N/A</v>
      </c>
      <c r="I133" s="12">
        <v>15.88</v>
      </c>
      <c r="J133" s="12">
        <v>14.01</v>
      </c>
      <c r="K133" s="44" t="s">
        <v>732</v>
      </c>
      <c r="L133" s="9" t="str">
        <f t="shared" si="14"/>
        <v>Yes</v>
      </c>
    </row>
    <row r="134" spans="1:12" x14ac:dyDescent="0.2">
      <c r="A134" s="45" t="s">
        <v>636</v>
      </c>
      <c r="B134" s="34" t="s">
        <v>217</v>
      </c>
      <c r="C134" s="35">
        <v>1678</v>
      </c>
      <c r="D134" s="43" t="str">
        <f t="shared" si="11"/>
        <v>N/A</v>
      </c>
      <c r="E134" s="35">
        <v>1840</v>
      </c>
      <c r="F134" s="43" t="str">
        <f t="shared" si="12"/>
        <v>N/A</v>
      </c>
      <c r="G134" s="35">
        <v>1883</v>
      </c>
      <c r="H134" s="43" t="str">
        <f t="shared" si="13"/>
        <v>N/A</v>
      </c>
      <c r="I134" s="12">
        <v>9.6539999999999999</v>
      </c>
      <c r="J134" s="12">
        <v>2.3370000000000002</v>
      </c>
      <c r="K134" s="44" t="s">
        <v>732</v>
      </c>
      <c r="L134" s="9" t="str">
        <f t="shared" si="14"/>
        <v>Yes</v>
      </c>
    </row>
    <row r="135" spans="1:12" x14ac:dyDescent="0.2">
      <c r="A135" s="45" t="s">
        <v>1460</v>
      </c>
      <c r="B135" s="34" t="s">
        <v>217</v>
      </c>
      <c r="C135" s="46">
        <v>15547.113826000001</v>
      </c>
      <c r="D135" s="43" t="str">
        <f t="shared" si="11"/>
        <v>N/A</v>
      </c>
      <c r="E135" s="46">
        <v>16429.234783</v>
      </c>
      <c r="F135" s="43" t="str">
        <f t="shared" si="12"/>
        <v>N/A</v>
      </c>
      <c r="G135" s="46">
        <v>18303.791821999999</v>
      </c>
      <c r="H135" s="43" t="str">
        <f t="shared" si="13"/>
        <v>N/A</v>
      </c>
      <c r="I135" s="12">
        <v>5.6740000000000004</v>
      </c>
      <c r="J135" s="12">
        <v>11.41</v>
      </c>
      <c r="K135" s="44" t="s">
        <v>732</v>
      </c>
      <c r="L135" s="9" t="str">
        <f t="shared" si="14"/>
        <v>Yes</v>
      </c>
    </row>
    <row r="136" spans="1:12" ht="25.5" x14ac:dyDescent="0.2">
      <c r="A136" s="45" t="s">
        <v>637</v>
      </c>
      <c r="B136" s="34" t="s">
        <v>217</v>
      </c>
      <c r="C136" s="46">
        <v>920355</v>
      </c>
      <c r="D136" s="43" t="str">
        <f t="shared" si="11"/>
        <v>N/A</v>
      </c>
      <c r="E136" s="46">
        <v>1141348</v>
      </c>
      <c r="F136" s="43" t="str">
        <f t="shared" si="12"/>
        <v>N/A</v>
      </c>
      <c r="G136" s="46">
        <v>1208517</v>
      </c>
      <c r="H136" s="43" t="str">
        <f t="shared" si="13"/>
        <v>N/A</v>
      </c>
      <c r="I136" s="12">
        <v>24.01</v>
      </c>
      <c r="J136" s="12">
        <v>5.8849999999999998</v>
      </c>
      <c r="K136" s="44" t="s">
        <v>732</v>
      </c>
      <c r="L136" s="9" t="str">
        <f>IF(J136="Div by 0", "N/A", IF(OR(J136="N/A",K136="N/A"),"N/A", IF(J136&gt;VALUE(MID(K136,1,2)), "No", IF(J136&lt;-1*VALUE(MID(K136,1,2)), "No", "Yes"))))</f>
        <v>Yes</v>
      </c>
    </row>
    <row r="137" spans="1:12" x14ac:dyDescent="0.2">
      <c r="A137" s="45" t="s">
        <v>638</v>
      </c>
      <c r="B137" s="34" t="s">
        <v>217</v>
      </c>
      <c r="C137" s="35">
        <v>7683</v>
      </c>
      <c r="D137" s="43" t="str">
        <f t="shared" si="11"/>
        <v>N/A</v>
      </c>
      <c r="E137" s="35">
        <v>6671</v>
      </c>
      <c r="F137" s="43" t="str">
        <f t="shared" si="12"/>
        <v>N/A</v>
      </c>
      <c r="G137" s="35">
        <v>6251</v>
      </c>
      <c r="H137" s="43" t="str">
        <f t="shared" si="13"/>
        <v>N/A</v>
      </c>
      <c r="I137" s="12">
        <v>-13.2</v>
      </c>
      <c r="J137" s="12">
        <v>-6.3</v>
      </c>
      <c r="K137" s="44" t="s">
        <v>732</v>
      </c>
      <c r="L137" s="9" t="str">
        <f t="shared" ref="L137:L141" si="15">IF(J137="Div by 0", "N/A", IF(OR(J137="N/A",K137="N/A"),"N/A", IF(J137&gt;VALUE(MID(K137,1,2)), "No", IF(J137&lt;-1*VALUE(MID(K137,1,2)), "No", "Yes"))))</f>
        <v>Yes</v>
      </c>
    </row>
    <row r="138" spans="1:12" ht="25.5" x14ac:dyDescent="0.2">
      <c r="A138" s="45" t="s">
        <v>1461</v>
      </c>
      <c r="B138" s="34" t="s">
        <v>217</v>
      </c>
      <c r="C138" s="46">
        <v>119.79109723000001</v>
      </c>
      <c r="D138" s="43" t="str">
        <f t="shared" si="11"/>
        <v>N/A</v>
      </c>
      <c r="E138" s="46">
        <v>171.09099086000001</v>
      </c>
      <c r="F138" s="43" t="str">
        <f t="shared" si="12"/>
        <v>N/A</v>
      </c>
      <c r="G138" s="46">
        <v>193.33178691000001</v>
      </c>
      <c r="H138" s="43" t="str">
        <f t="shared" si="13"/>
        <v>N/A</v>
      </c>
      <c r="I138" s="12">
        <v>42.82</v>
      </c>
      <c r="J138" s="12">
        <v>13</v>
      </c>
      <c r="K138" s="44" t="s">
        <v>732</v>
      </c>
      <c r="L138" s="9" t="str">
        <f t="shared" si="15"/>
        <v>Yes</v>
      </c>
    </row>
    <row r="139" spans="1:12" ht="25.5" x14ac:dyDescent="0.2">
      <c r="A139" s="45" t="s">
        <v>639</v>
      </c>
      <c r="B139" s="34" t="s">
        <v>217</v>
      </c>
      <c r="C139" s="46">
        <v>86904861</v>
      </c>
      <c r="D139" s="43" t="str">
        <f t="shared" si="11"/>
        <v>N/A</v>
      </c>
      <c r="E139" s="46">
        <v>93710344</v>
      </c>
      <c r="F139" s="43" t="str">
        <f t="shared" si="12"/>
        <v>N/A</v>
      </c>
      <c r="G139" s="46">
        <v>91704114</v>
      </c>
      <c r="H139" s="43" t="str">
        <f t="shared" si="13"/>
        <v>N/A</v>
      </c>
      <c r="I139" s="12">
        <v>7.8310000000000004</v>
      </c>
      <c r="J139" s="12">
        <v>-2.14</v>
      </c>
      <c r="K139" s="44" t="s">
        <v>732</v>
      </c>
      <c r="L139" s="9" t="str">
        <f t="shared" si="15"/>
        <v>Yes</v>
      </c>
    </row>
    <row r="140" spans="1:12" x14ac:dyDescent="0.2">
      <c r="A140" s="45" t="s">
        <v>640</v>
      </c>
      <c r="B140" s="34" t="s">
        <v>217</v>
      </c>
      <c r="C140" s="35">
        <v>797</v>
      </c>
      <c r="D140" s="43" t="str">
        <f t="shared" si="11"/>
        <v>N/A</v>
      </c>
      <c r="E140" s="35">
        <v>834</v>
      </c>
      <c r="F140" s="43" t="str">
        <f t="shared" si="12"/>
        <v>N/A</v>
      </c>
      <c r="G140" s="35">
        <v>806</v>
      </c>
      <c r="H140" s="43" t="str">
        <f t="shared" si="13"/>
        <v>N/A</v>
      </c>
      <c r="I140" s="12">
        <v>4.6420000000000003</v>
      </c>
      <c r="J140" s="12">
        <v>-3.36</v>
      </c>
      <c r="K140" s="44" t="s">
        <v>732</v>
      </c>
      <c r="L140" s="9" t="str">
        <f t="shared" si="15"/>
        <v>Yes</v>
      </c>
    </row>
    <row r="141" spans="1:12" ht="25.5" x14ac:dyDescent="0.2">
      <c r="A141" s="45" t="s">
        <v>1462</v>
      </c>
      <c r="B141" s="34" t="s">
        <v>217</v>
      </c>
      <c r="C141" s="46">
        <v>109039.97616000001</v>
      </c>
      <c r="D141" s="43" t="str">
        <f t="shared" si="11"/>
        <v>N/A</v>
      </c>
      <c r="E141" s="46">
        <v>112362.52278</v>
      </c>
      <c r="F141" s="43" t="str">
        <f t="shared" si="12"/>
        <v>N/A</v>
      </c>
      <c r="G141" s="46">
        <v>113776.81638</v>
      </c>
      <c r="H141" s="43" t="str">
        <f t="shared" si="13"/>
        <v>N/A</v>
      </c>
      <c r="I141" s="12">
        <v>3.0470000000000002</v>
      </c>
      <c r="J141" s="12">
        <v>1.2589999999999999</v>
      </c>
      <c r="K141" s="44" t="s">
        <v>732</v>
      </c>
      <c r="L141" s="9" t="str">
        <f t="shared" si="15"/>
        <v>Yes</v>
      </c>
    </row>
    <row r="142" spans="1:12" ht="25.5" x14ac:dyDescent="0.2">
      <c r="A142" s="45" t="s">
        <v>641</v>
      </c>
      <c r="B142" s="34" t="s">
        <v>217</v>
      </c>
      <c r="C142" s="46">
        <v>48672408</v>
      </c>
      <c r="D142" s="43" t="str">
        <f t="shared" si="11"/>
        <v>N/A</v>
      </c>
      <c r="E142" s="46">
        <v>57617252</v>
      </c>
      <c r="F142" s="43" t="str">
        <f t="shared" si="12"/>
        <v>N/A</v>
      </c>
      <c r="G142" s="46">
        <v>66332922</v>
      </c>
      <c r="H142" s="43" t="str">
        <f t="shared" si="13"/>
        <v>N/A</v>
      </c>
      <c r="I142" s="12">
        <v>18.38</v>
      </c>
      <c r="J142" s="12">
        <v>15.13</v>
      </c>
      <c r="K142" s="44" t="s">
        <v>732</v>
      </c>
      <c r="L142" s="9" t="str">
        <f t="shared" ref="L142:L153" si="16">IF(J142="Div by 0", "N/A", IF(K142="N/A","N/A", IF(J142&gt;VALUE(MID(K142,1,2)), "No", IF(J142&lt;-1*VALUE(MID(K142,1,2)), "No", "Yes"))))</f>
        <v>Yes</v>
      </c>
    </row>
    <row r="143" spans="1:12" ht="25.5" x14ac:dyDescent="0.2">
      <c r="A143" s="45" t="s">
        <v>642</v>
      </c>
      <c r="B143" s="34" t="s">
        <v>217</v>
      </c>
      <c r="C143" s="35">
        <v>27311</v>
      </c>
      <c r="D143" s="43" t="str">
        <f t="shared" si="11"/>
        <v>N/A</v>
      </c>
      <c r="E143" s="35">
        <v>33284</v>
      </c>
      <c r="F143" s="43" t="str">
        <f t="shared" si="12"/>
        <v>N/A</v>
      </c>
      <c r="G143" s="35">
        <v>36233</v>
      </c>
      <c r="H143" s="43" t="str">
        <f t="shared" si="13"/>
        <v>N/A</v>
      </c>
      <c r="I143" s="12">
        <v>21.87</v>
      </c>
      <c r="J143" s="12">
        <v>8.86</v>
      </c>
      <c r="K143" s="44" t="s">
        <v>732</v>
      </c>
      <c r="L143" s="9" t="str">
        <f t="shared" si="16"/>
        <v>Yes</v>
      </c>
    </row>
    <row r="144" spans="1:12" ht="25.5" x14ac:dyDescent="0.2">
      <c r="A144" s="45" t="s">
        <v>1463</v>
      </c>
      <c r="B144" s="34" t="s">
        <v>217</v>
      </c>
      <c r="C144" s="46">
        <v>1782.1540038999999</v>
      </c>
      <c r="D144" s="43" t="str">
        <f t="shared" si="11"/>
        <v>N/A</v>
      </c>
      <c r="E144" s="46">
        <v>1731.0795576999999</v>
      </c>
      <c r="F144" s="43" t="str">
        <f t="shared" si="12"/>
        <v>N/A</v>
      </c>
      <c r="G144" s="46">
        <v>1830.7322606</v>
      </c>
      <c r="H144" s="43" t="str">
        <f t="shared" si="13"/>
        <v>N/A</v>
      </c>
      <c r="I144" s="12">
        <v>-2.87</v>
      </c>
      <c r="J144" s="12">
        <v>5.7569999999999997</v>
      </c>
      <c r="K144" s="44" t="s">
        <v>732</v>
      </c>
      <c r="L144" s="9" t="str">
        <f t="shared" si="16"/>
        <v>Yes</v>
      </c>
    </row>
    <row r="145" spans="1:12" ht="25.5" x14ac:dyDescent="0.2">
      <c r="A145" s="45" t="s">
        <v>643</v>
      </c>
      <c r="B145" s="34" t="s">
        <v>217</v>
      </c>
      <c r="C145" s="46">
        <v>264138977</v>
      </c>
      <c r="D145" s="43" t="str">
        <f t="shared" ref="D145:D153" si="17">IF($B145="N/A","N/A",IF(C145&gt;10,"No",IF(C145&lt;-10,"No","Yes")))</f>
        <v>N/A</v>
      </c>
      <c r="E145" s="46">
        <v>278188632</v>
      </c>
      <c r="F145" s="43" t="str">
        <f t="shared" ref="F145:F153" si="18">IF($B145="N/A","N/A",IF(E145&gt;10,"No",IF(E145&lt;-10,"No","Yes")))</f>
        <v>N/A</v>
      </c>
      <c r="G145" s="46">
        <v>293539632</v>
      </c>
      <c r="H145" s="43" t="str">
        <f t="shared" ref="H145:H153" si="19">IF($B145="N/A","N/A",IF(G145&gt;10,"No",IF(G145&lt;-10,"No","Yes")))</f>
        <v>N/A</v>
      </c>
      <c r="I145" s="12">
        <v>5.319</v>
      </c>
      <c r="J145" s="12">
        <v>5.5179999999999998</v>
      </c>
      <c r="K145" s="44" t="s">
        <v>732</v>
      </c>
      <c r="L145" s="9" t="str">
        <f t="shared" si="16"/>
        <v>Yes</v>
      </c>
    </row>
    <row r="146" spans="1:12" x14ac:dyDescent="0.2">
      <c r="A146" s="45" t="s">
        <v>644</v>
      </c>
      <c r="B146" s="34" t="s">
        <v>217</v>
      </c>
      <c r="C146" s="35">
        <v>6920</v>
      </c>
      <c r="D146" s="43" t="str">
        <f t="shared" si="17"/>
        <v>N/A</v>
      </c>
      <c r="E146" s="35">
        <v>7191</v>
      </c>
      <c r="F146" s="43" t="str">
        <f t="shared" si="18"/>
        <v>N/A</v>
      </c>
      <c r="G146" s="35">
        <v>7461</v>
      </c>
      <c r="H146" s="43" t="str">
        <f t="shared" si="19"/>
        <v>N/A</v>
      </c>
      <c r="I146" s="12">
        <v>3.9159999999999999</v>
      </c>
      <c r="J146" s="12">
        <v>3.7549999999999999</v>
      </c>
      <c r="K146" s="44" t="s">
        <v>732</v>
      </c>
      <c r="L146" s="9" t="str">
        <f t="shared" si="16"/>
        <v>Yes</v>
      </c>
    </row>
    <row r="147" spans="1:12" ht="25.5" x14ac:dyDescent="0.2">
      <c r="A147" s="45" t="s">
        <v>1464</v>
      </c>
      <c r="B147" s="34" t="s">
        <v>217</v>
      </c>
      <c r="C147" s="46">
        <v>38170.372399</v>
      </c>
      <c r="D147" s="43" t="str">
        <f t="shared" si="17"/>
        <v>N/A</v>
      </c>
      <c r="E147" s="46">
        <v>38685.667084000001</v>
      </c>
      <c r="F147" s="43" t="str">
        <f t="shared" si="18"/>
        <v>N/A</v>
      </c>
      <c r="G147" s="46">
        <v>39343.202252000003</v>
      </c>
      <c r="H147" s="43" t="str">
        <f t="shared" si="19"/>
        <v>N/A</v>
      </c>
      <c r="I147" s="12">
        <v>1.35</v>
      </c>
      <c r="J147" s="12">
        <v>1.7</v>
      </c>
      <c r="K147" s="44" t="s">
        <v>732</v>
      </c>
      <c r="L147" s="9" t="str">
        <f t="shared" si="16"/>
        <v>Yes</v>
      </c>
    </row>
    <row r="148" spans="1:12" ht="25.5" x14ac:dyDescent="0.2">
      <c r="A148" s="45" t="s">
        <v>645</v>
      </c>
      <c r="B148" s="34" t="s">
        <v>217</v>
      </c>
      <c r="C148" s="46">
        <v>51856655</v>
      </c>
      <c r="D148" s="43" t="str">
        <f t="shared" si="17"/>
        <v>N/A</v>
      </c>
      <c r="E148" s="46">
        <v>57070033</v>
      </c>
      <c r="F148" s="43" t="str">
        <f t="shared" si="18"/>
        <v>N/A</v>
      </c>
      <c r="G148" s="46">
        <v>60586694</v>
      </c>
      <c r="H148" s="43" t="str">
        <f t="shared" si="19"/>
        <v>N/A</v>
      </c>
      <c r="I148" s="12">
        <v>10.050000000000001</v>
      </c>
      <c r="J148" s="12">
        <v>6.1619999999999999</v>
      </c>
      <c r="K148" s="44" t="s">
        <v>732</v>
      </c>
      <c r="L148" s="9" t="str">
        <f t="shared" si="16"/>
        <v>Yes</v>
      </c>
    </row>
    <row r="149" spans="1:12" x14ac:dyDescent="0.2">
      <c r="A149" s="45" t="s">
        <v>646</v>
      </c>
      <c r="B149" s="34" t="s">
        <v>217</v>
      </c>
      <c r="C149" s="35">
        <v>26227</v>
      </c>
      <c r="D149" s="43" t="str">
        <f t="shared" si="17"/>
        <v>N/A</v>
      </c>
      <c r="E149" s="35">
        <v>28580</v>
      </c>
      <c r="F149" s="43" t="str">
        <f t="shared" si="18"/>
        <v>N/A</v>
      </c>
      <c r="G149" s="35">
        <v>19670</v>
      </c>
      <c r="H149" s="43" t="str">
        <f t="shared" si="19"/>
        <v>N/A</v>
      </c>
      <c r="I149" s="12">
        <v>8.9719999999999995</v>
      </c>
      <c r="J149" s="12">
        <v>-31.2</v>
      </c>
      <c r="K149" s="44" t="s">
        <v>732</v>
      </c>
      <c r="L149" s="9" t="str">
        <f t="shared" si="16"/>
        <v>No</v>
      </c>
    </row>
    <row r="150" spans="1:12" ht="25.5" x14ac:dyDescent="0.2">
      <c r="A150" s="45" t="s">
        <v>1465</v>
      </c>
      <c r="B150" s="34" t="s">
        <v>217</v>
      </c>
      <c r="C150" s="46">
        <v>1977.2240439</v>
      </c>
      <c r="D150" s="43" t="str">
        <f t="shared" si="17"/>
        <v>N/A</v>
      </c>
      <c r="E150" s="46">
        <v>1996.8520994</v>
      </c>
      <c r="F150" s="43" t="str">
        <f t="shared" si="18"/>
        <v>N/A</v>
      </c>
      <c r="G150" s="46">
        <v>3080.1572953999998</v>
      </c>
      <c r="H150" s="43" t="str">
        <f t="shared" si="19"/>
        <v>N/A</v>
      </c>
      <c r="I150" s="12">
        <v>0.99270000000000003</v>
      </c>
      <c r="J150" s="12">
        <v>54.25</v>
      </c>
      <c r="K150" s="44" t="s">
        <v>732</v>
      </c>
      <c r="L150" s="9" t="str">
        <f t="shared" si="16"/>
        <v>No</v>
      </c>
    </row>
    <row r="151" spans="1:12" ht="25.5" x14ac:dyDescent="0.2">
      <c r="A151" s="45" t="s">
        <v>647</v>
      </c>
      <c r="B151" s="34" t="s">
        <v>217</v>
      </c>
      <c r="C151" s="46">
        <v>110689746</v>
      </c>
      <c r="D151" s="43" t="str">
        <f t="shared" si="17"/>
        <v>N/A</v>
      </c>
      <c r="E151" s="46">
        <v>116733672</v>
      </c>
      <c r="F151" s="43" t="str">
        <f t="shared" si="18"/>
        <v>N/A</v>
      </c>
      <c r="G151" s="46">
        <v>122888097</v>
      </c>
      <c r="H151" s="43" t="str">
        <f t="shared" si="19"/>
        <v>N/A</v>
      </c>
      <c r="I151" s="12">
        <v>5.46</v>
      </c>
      <c r="J151" s="12">
        <v>5.2720000000000002</v>
      </c>
      <c r="K151" s="44" t="s">
        <v>732</v>
      </c>
      <c r="L151" s="9" t="str">
        <f t="shared" si="16"/>
        <v>Yes</v>
      </c>
    </row>
    <row r="152" spans="1:12" x14ac:dyDescent="0.2">
      <c r="A152" s="45" t="s">
        <v>648</v>
      </c>
      <c r="B152" s="34" t="s">
        <v>217</v>
      </c>
      <c r="C152" s="35">
        <v>8399</v>
      </c>
      <c r="D152" s="43" t="str">
        <f t="shared" si="17"/>
        <v>N/A</v>
      </c>
      <c r="E152" s="35">
        <v>8659</v>
      </c>
      <c r="F152" s="43" t="str">
        <f t="shared" si="18"/>
        <v>N/A</v>
      </c>
      <c r="G152" s="35">
        <v>9128</v>
      </c>
      <c r="H152" s="43" t="str">
        <f t="shared" si="19"/>
        <v>N/A</v>
      </c>
      <c r="I152" s="12">
        <v>3.0960000000000001</v>
      </c>
      <c r="J152" s="12">
        <v>5.4160000000000004</v>
      </c>
      <c r="K152" s="44" t="s">
        <v>732</v>
      </c>
      <c r="L152" s="9" t="str">
        <f t="shared" si="16"/>
        <v>Yes</v>
      </c>
    </row>
    <row r="153" spans="1:12" ht="25.5" x14ac:dyDescent="0.2">
      <c r="A153" s="45" t="s">
        <v>1466</v>
      </c>
      <c r="B153" s="34" t="s">
        <v>217</v>
      </c>
      <c r="C153" s="46">
        <v>13178.919633</v>
      </c>
      <c r="D153" s="43" t="str">
        <f t="shared" si="17"/>
        <v>N/A</v>
      </c>
      <c r="E153" s="46">
        <v>13481.195519000001</v>
      </c>
      <c r="F153" s="43" t="str">
        <f t="shared" si="18"/>
        <v>N/A</v>
      </c>
      <c r="G153" s="46">
        <v>13462.762599</v>
      </c>
      <c r="H153" s="43" t="str">
        <f t="shared" si="19"/>
        <v>N/A</v>
      </c>
      <c r="I153" s="12">
        <v>2.294</v>
      </c>
      <c r="J153" s="12">
        <v>-0.13700000000000001</v>
      </c>
      <c r="K153" s="44" t="s">
        <v>732</v>
      </c>
      <c r="L153" s="9" t="str">
        <f t="shared" si="16"/>
        <v>Yes</v>
      </c>
    </row>
    <row r="154" spans="1:12" x14ac:dyDescent="0.2">
      <c r="A154" s="45" t="s">
        <v>1532</v>
      </c>
      <c r="B154" s="34" t="s">
        <v>217</v>
      </c>
      <c r="C154" s="46">
        <v>2781.3667498999998</v>
      </c>
      <c r="D154" s="43" t="str">
        <f t="shared" ref="D154:D173" si="20">IF($B154="N/A","N/A",IF(C154&gt;10,"No",IF(C154&lt;-10,"No","Yes")))</f>
        <v>N/A</v>
      </c>
      <c r="E154" s="46">
        <v>2807.2511312000001</v>
      </c>
      <c r="F154" s="43" t="str">
        <f t="shared" ref="F154:F173" si="21">IF($B154="N/A","N/A",IF(E154&gt;10,"No",IF(E154&lt;-10,"No","Yes")))</f>
        <v>N/A</v>
      </c>
      <c r="G154" s="46">
        <v>2818.6792317999998</v>
      </c>
      <c r="H154" s="43" t="str">
        <f t="shared" ref="H154:H173" si="22">IF($B154="N/A","N/A",IF(G154&gt;10,"No",IF(G154&lt;-10,"No","Yes")))</f>
        <v>N/A</v>
      </c>
      <c r="I154" s="12">
        <v>0.93059999999999998</v>
      </c>
      <c r="J154" s="12">
        <v>0.40710000000000002</v>
      </c>
      <c r="K154" s="44" t="s">
        <v>732</v>
      </c>
      <c r="L154" s="9" t="str">
        <f t="shared" ref="L154:L173" si="23">IF(J154="Div by 0", "N/A", IF(K154="N/A","N/A", IF(J154&gt;VALUE(MID(K154,1,2)), "No", IF(J154&lt;-1*VALUE(MID(K154,1,2)), "No", "Yes"))))</f>
        <v>Yes</v>
      </c>
    </row>
    <row r="155" spans="1:12" x14ac:dyDescent="0.2">
      <c r="A155" s="50" t="s">
        <v>1533</v>
      </c>
      <c r="B155" s="34" t="s">
        <v>217</v>
      </c>
      <c r="C155" s="46">
        <v>1328.0729621</v>
      </c>
      <c r="D155" s="43" t="str">
        <f t="shared" si="20"/>
        <v>N/A</v>
      </c>
      <c r="E155" s="46">
        <v>1417.8711255000001</v>
      </c>
      <c r="F155" s="43" t="str">
        <f t="shared" si="21"/>
        <v>N/A</v>
      </c>
      <c r="G155" s="46">
        <v>1291.5181474000001</v>
      </c>
      <c r="H155" s="43" t="str">
        <f t="shared" si="22"/>
        <v>N/A</v>
      </c>
      <c r="I155" s="12">
        <v>6.7619999999999996</v>
      </c>
      <c r="J155" s="12">
        <v>-8.91</v>
      </c>
      <c r="K155" s="44" t="s">
        <v>732</v>
      </c>
      <c r="L155" s="9" t="str">
        <f t="shared" si="23"/>
        <v>Yes</v>
      </c>
    </row>
    <row r="156" spans="1:12" ht="25.5" x14ac:dyDescent="0.2">
      <c r="A156" s="50" t="s">
        <v>1534</v>
      </c>
      <c r="B156" s="34" t="s">
        <v>217</v>
      </c>
      <c r="C156" s="46">
        <v>5095.9825036000002</v>
      </c>
      <c r="D156" s="43" t="str">
        <f t="shared" si="20"/>
        <v>N/A</v>
      </c>
      <c r="E156" s="46">
        <v>5080.1982944000001</v>
      </c>
      <c r="F156" s="43" t="str">
        <f t="shared" si="21"/>
        <v>N/A</v>
      </c>
      <c r="G156" s="46">
        <v>5791.1841574</v>
      </c>
      <c r="H156" s="43" t="str">
        <f t="shared" si="22"/>
        <v>N/A</v>
      </c>
      <c r="I156" s="12">
        <v>-0.31</v>
      </c>
      <c r="J156" s="12">
        <v>14</v>
      </c>
      <c r="K156" s="44" t="s">
        <v>732</v>
      </c>
      <c r="L156" s="9" t="str">
        <f t="shared" si="23"/>
        <v>Yes</v>
      </c>
    </row>
    <row r="157" spans="1:12" x14ac:dyDescent="0.2">
      <c r="A157" s="50" t="s">
        <v>1535</v>
      </c>
      <c r="B157" s="34" t="s">
        <v>217</v>
      </c>
      <c r="C157" s="46">
        <v>1703.7433501</v>
      </c>
      <c r="D157" s="43" t="str">
        <f t="shared" si="20"/>
        <v>N/A</v>
      </c>
      <c r="E157" s="46">
        <v>1642.9543045999999</v>
      </c>
      <c r="F157" s="43" t="str">
        <f t="shared" si="21"/>
        <v>N/A</v>
      </c>
      <c r="G157" s="46">
        <v>2396.7673451000001</v>
      </c>
      <c r="H157" s="43" t="str">
        <f t="shared" si="22"/>
        <v>N/A</v>
      </c>
      <c r="I157" s="12">
        <v>-3.57</v>
      </c>
      <c r="J157" s="12">
        <v>45.88</v>
      </c>
      <c r="K157" s="44" t="s">
        <v>732</v>
      </c>
      <c r="L157" s="9" t="str">
        <f t="shared" si="23"/>
        <v>No</v>
      </c>
    </row>
    <row r="158" spans="1:12" x14ac:dyDescent="0.2">
      <c r="A158" s="50" t="s">
        <v>1536</v>
      </c>
      <c r="B158" s="34" t="s">
        <v>217</v>
      </c>
      <c r="C158" s="46">
        <v>958.74047014999996</v>
      </c>
      <c r="D158" s="43" t="str">
        <f t="shared" si="20"/>
        <v>N/A</v>
      </c>
      <c r="E158" s="46">
        <v>790.15699368000003</v>
      </c>
      <c r="F158" s="43" t="str">
        <f t="shared" si="21"/>
        <v>N/A</v>
      </c>
      <c r="G158" s="46">
        <v>734.82124306000003</v>
      </c>
      <c r="H158" s="43" t="str">
        <f t="shared" si="22"/>
        <v>N/A</v>
      </c>
      <c r="I158" s="12">
        <v>-17.600000000000001</v>
      </c>
      <c r="J158" s="12">
        <v>-7</v>
      </c>
      <c r="K158" s="44" t="s">
        <v>732</v>
      </c>
      <c r="L158" s="9" t="str">
        <f t="shared" si="23"/>
        <v>Yes</v>
      </c>
    </row>
    <row r="159" spans="1:12" x14ac:dyDescent="0.2">
      <c r="A159" s="45" t="s">
        <v>1537</v>
      </c>
      <c r="B159" s="34" t="s">
        <v>217</v>
      </c>
      <c r="C159" s="46">
        <v>8596.5586440999996</v>
      </c>
      <c r="D159" s="43" t="str">
        <f t="shared" si="20"/>
        <v>N/A</v>
      </c>
      <c r="E159" s="46">
        <v>8034.2346090999999</v>
      </c>
      <c r="F159" s="43" t="str">
        <f t="shared" si="21"/>
        <v>N/A</v>
      </c>
      <c r="G159" s="46">
        <v>8137.9876511000002</v>
      </c>
      <c r="H159" s="43" t="str">
        <f t="shared" si="22"/>
        <v>N/A</v>
      </c>
      <c r="I159" s="12">
        <v>-6.54</v>
      </c>
      <c r="J159" s="12">
        <v>1.2909999999999999</v>
      </c>
      <c r="K159" s="44" t="s">
        <v>732</v>
      </c>
      <c r="L159" s="9" t="str">
        <f t="shared" si="23"/>
        <v>Yes</v>
      </c>
    </row>
    <row r="160" spans="1:12" x14ac:dyDescent="0.2">
      <c r="A160" s="50" t="s">
        <v>1538</v>
      </c>
      <c r="B160" s="34" t="s">
        <v>217</v>
      </c>
      <c r="C160" s="46">
        <v>19374.933284999999</v>
      </c>
      <c r="D160" s="43" t="str">
        <f t="shared" si="20"/>
        <v>N/A</v>
      </c>
      <c r="E160" s="46">
        <v>18797.135006</v>
      </c>
      <c r="F160" s="43" t="str">
        <f t="shared" si="21"/>
        <v>N/A</v>
      </c>
      <c r="G160" s="46">
        <v>15502.652609999999</v>
      </c>
      <c r="H160" s="43" t="str">
        <f t="shared" si="22"/>
        <v>N/A</v>
      </c>
      <c r="I160" s="12">
        <v>-2.98</v>
      </c>
      <c r="J160" s="12">
        <v>-17.5</v>
      </c>
      <c r="K160" s="44" t="s">
        <v>732</v>
      </c>
      <c r="L160" s="9" t="str">
        <f t="shared" si="23"/>
        <v>Yes</v>
      </c>
    </row>
    <row r="161" spans="1:12" ht="25.5" x14ac:dyDescent="0.2">
      <c r="A161" s="50" t="s">
        <v>1539</v>
      </c>
      <c r="B161" s="34" t="s">
        <v>217</v>
      </c>
      <c r="C161" s="46">
        <v>6208.9842514000002</v>
      </c>
      <c r="D161" s="43" t="str">
        <f t="shared" si="20"/>
        <v>N/A</v>
      </c>
      <c r="E161" s="46">
        <v>5582.8100535000003</v>
      </c>
      <c r="F161" s="43" t="str">
        <f t="shared" si="21"/>
        <v>N/A</v>
      </c>
      <c r="G161" s="46">
        <v>5620.2236419000001</v>
      </c>
      <c r="H161" s="43" t="str">
        <f t="shared" si="22"/>
        <v>N/A</v>
      </c>
      <c r="I161" s="12">
        <v>-10.1</v>
      </c>
      <c r="J161" s="12">
        <v>0.67020000000000002</v>
      </c>
      <c r="K161" s="44" t="s">
        <v>732</v>
      </c>
      <c r="L161" s="9" t="str">
        <f t="shared" si="23"/>
        <v>Yes</v>
      </c>
    </row>
    <row r="162" spans="1:12" x14ac:dyDescent="0.2">
      <c r="A162" s="50" t="s">
        <v>1540</v>
      </c>
      <c r="B162" s="34" t="s">
        <v>217</v>
      </c>
      <c r="C162" s="46">
        <v>2473.9073162999998</v>
      </c>
      <c r="D162" s="43" t="str">
        <f t="shared" si="20"/>
        <v>N/A</v>
      </c>
      <c r="E162" s="46">
        <v>1843.3090273</v>
      </c>
      <c r="F162" s="43" t="str">
        <f t="shared" si="21"/>
        <v>N/A</v>
      </c>
      <c r="G162" s="46">
        <v>1803.6639355</v>
      </c>
      <c r="H162" s="43" t="str">
        <f t="shared" si="22"/>
        <v>N/A</v>
      </c>
      <c r="I162" s="12">
        <v>-25.5</v>
      </c>
      <c r="J162" s="12">
        <v>-2.15</v>
      </c>
      <c r="K162" s="44" t="s">
        <v>732</v>
      </c>
      <c r="L162" s="9" t="str">
        <f t="shared" si="23"/>
        <v>Yes</v>
      </c>
    </row>
    <row r="163" spans="1:12" x14ac:dyDescent="0.2">
      <c r="A163" s="50" t="s">
        <v>1541</v>
      </c>
      <c r="B163" s="34" t="s">
        <v>217</v>
      </c>
      <c r="C163" s="46">
        <v>13.276505222000001</v>
      </c>
      <c r="D163" s="43" t="str">
        <f t="shared" si="20"/>
        <v>N/A</v>
      </c>
      <c r="E163" s="46">
        <v>9.3234885493000004</v>
      </c>
      <c r="F163" s="43" t="str">
        <f t="shared" si="21"/>
        <v>N/A</v>
      </c>
      <c r="G163" s="46">
        <v>4.1356797420999998</v>
      </c>
      <c r="H163" s="43" t="str">
        <f t="shared" si="22"/>
        <v>N/A</v>
      </c>
      <c r="I163" s="12">
        <v>-29.8</v>
      </c>
      <c r="J163" s="12">
        <v>-55.6</v>
      </c>
      <c r="K163" s="44" t="s">
        <v>732</v>
      </c>
      <c r="L163" s="9" t="str">
        <f t="shared" si="23"/>
        <v>No</v>
      </c>
    </row>
    <row r="164" spans="1:12" x14ac:dyDescent="0.2">
      <c r="A164" s="45" t="s">
        <v>1542</v>
      </c>
      <c r="B164" s="34" t="s">
        <v>217</v>
      </c>
      <c r="C164" s="46">
        <v>583.32753671</v>
      </c>
      <c r="D164" s="43" t="str">
        <f t="shared" si="20"/>
        <v>N/A</v>
      </c>
      <c r="E164" s="46">
        <v>557.16717940000001</v>
      </c>
      <c r="F164" s="43" t="str">
        <f t="shared" si="21"/>
        <v>N/A</v>
      </c>
      <c r="G164" s="46">
        <v>564.96130934999996</v>
      </c>
      <c r="H164" s="43" t="str">
        <f t="shared" si="22"/>
        <v>N/A</v>
      </c>
      <c r="I164" s="12">
        <v>-4.4800000000000004</v>
      </c>
      <c r="J164" s="12">
        <v>1.399</v>
      </c>
      <c r="K164" s="44" t="s">
        <v>732</v>
      </c>
      <c r="L164" s="9" t="str">
        <f t="shared" si="23"/>
        <v>Yes</v>
      </c>
    </row>
    <row r="165" spans="1:12" x14ac:dyDescent="0.2">
      <c r="A165" s="50" t="s">
        <v>1543</v>
      </c>
      <c r="B165" s="34" t="s">
        <v>217</v>
      </c>
      <c r="C165" s="46">
        <v>292.43876438000001</v>
      </c>
      <c r="D165" s="43" t="str">
        <f t="shared" si="20"/>
        <v>N/A</v>
      </c>
      <c r="E165" s="46">
        <v>285.62225682000002</v>
      </c>
      <c r="F165" s="43" t="str">
        <f t="shared" si="21"/>
        <v>N/A</v>
      </c>
      <c r="G165" s="46">
        <v>313.61949786000002</v>
      </c>
      <c r="H165" s="43" t="str">
        <f t="shared" si="22"/>
        <v>N/A</v>
      </c>
      <c r="I165" s="12">
        <v>-2.33</v>
      </c>
      <c r="J165" s="12">
        <v>9.8019999999999996</v>
      </c>
      <c r="K165" s="44" t="s">
        <v>732</v>
      </c>
      <c r="L165" s="9" t="str">
        <f t="shared" si="23"/>
        <v>Yes</v>
      </c>
    </row>
    <row r="166" spans="1:12" x14ac:dyDescent="0.2">
      <c r="A166" s="50" t="s">
        <v>1544</v>
      </c>
      <c r="B166" s="34" t="s">
        <v>217</v>
      </c>
      <c r="C166" s="46">
        <v>966.98231158999999</v>
      </c>
      <c r="D166" s="43" t="str">
        <f t="shared" si="20"/>
        <v>N/A</v>
      </c>
      <c r="E166" s="46">
        <v>934.98606278</v>
      </c>
      <c r="F166" s="43" t="str">
        <f t="shared" si="21"/>
        <v>N/A</v>
      </c>
      <c r="G166" s="46">
        <v>1019.4326435</v>
      </c>
      <c r="H166" s="43" t="str">
        <f t="shared" si="22"/>
        <v>N/A</v>
      </c>
      <c r="I166" s="12">
        <v>-3.31</v>
      </c>
      <c r="J166" s="12">
        <v>9.032</v>
      </c>
      <c r="K166" s="44" t="s">
        <v>732</v>
      </c>
      <c r="L166" s="9" t="str">
        <f t="shared" si="23"/>
        <v>Yes</v>
      </c>
    </row>
    <row r="167" spans="1:12" x14ac:dyDescent="0.2">
      <c r="A167" s="50" t="s">
        <v>1545</v>
      </c>
      <c r="B167" s="34" t="s">
        <v>217</v>
      </c>
      <c r="C167" s="46">
        <v>796.24691699000005</v>
      </c>
      <c r="D167" s="43" t="str">
        <f t="shared" si="20"/>
        <v>N/A</v>
      </c>
      <c r="E167" s="46">
        <v>631.87701132999996</v>
      </c>
      <c r="F167" s="43" t="str">
        <f t="shared" si="21"/>
        <v>N/A</v>
      </c>
      <c r="G167" s="46">
        <v>853.72551869999995</v>
      </c>
      <c r="H167" s="43" t="str">
        <f t="shared" si="22"/>
        <v>N/A</v>
      </c>
      <c r="I167" s="12">
        <v>-20.6</v>
      </c>
      <c r="J167" s="12">
        <v>35.11</v>
      </c>
      <c r="K167" s="44" t="s">
        <v>732</v>
      </c>
      <c r="L167" s="9" t="str">
        <f t="shared" si="23"/>
        <v>No</v>
      </c>
    </row>
    <row r="168" spans="1:12" x14ac:dyDescent="0.2">
      <c r="A168" s="50" t="s">
        <v>1546</v>
      </c>
      <c r="B168" s="34" t="s">
        <v>217</v>
      </c>
      <c r="C168" s="46">
        <v>63.620267308000003</v>
      </c>
      <c r="D168" s="43" t="str">
        <f t="shared" si="20"/>
        <v>N/A</v>
      </c>
      <c r="E168" s="46">
        <v>49.356249720000001</v>
      </c>
      <c r="F168" s="43" t="str">
        <f t="shared" si="21"/>
        <v>N/A</v>
      </c>
      <c r="G168" s="46">
        <v>49.392217445999997</v>
      </c>
      <c r="H168" s="43" t="str">
        <f t="shared" si="22"/>
        <v>N/A</v>
      </c>
      <c r="I168" s="12">
        <v>-22.4</v>
      </c>
      <c r="J168" s="12">
        <v>7.2900000000000006E-2</v>
      </c>
      <c r="K168" s="44" t="s">
        <v>732</v>
      </c>
      <c r="L168" s="9" t="str">
        <f t="shared" si="23"/>
        <v>Yes</v>
      </c>
    </row>
    <row r="169" spans="1:12" x14ac:dyDescent="0.2">
      <c r="A169" s="45" t="s">
        <v>1547</v>
      </c>
      <c r="B169" s="34" t="s">
        <v>217</v>
      </c>
      <c r="C169" s="46">
        <v>7069.3681629000002</v>
      </c>
      <c r="D169" s="43" t="str">
        <f t="shared" si="20"/>
        <v>N/A</v>
      </c>
      <c r="E169" s="46">
        <v>7253.6054471999996</v>
      </c>
      <c r="F169" s="43" t="str">
        <f t="shared" si="21"/>
        <v>N/A</v>
      </c>
      <c r="G169" s="46">
        <v>7817.5803819000002</v>
      </c>
      <c r="H169" s="43" t="str">
        <f t="shared" si="22"/>
        <v>N/A</v>
      </c>
      <c r="I169" s="12">
        <v>2.6059999999999999</v>
      </c>
      <c r="J169" s="12">
        <v>7.7750000000000004</v>
      </c>
      <c r="K169" s="44" t="s">
        <v>732</v>
      </c>
      <c r="L169" s="9" t="str">
        <f t="shared" si="23"/>
        <v>Yes</v>
      </c>
    </row>
    <row r="170" spans="1:12" x14ac:dyDescent="0.2">
      <c r="A170" s="50" t="s">
        <v>1548</v>
      </c>
      <c r="B170" s="34" t="s">
        <v>217</v>
      </c>
      <c r="C170" s="46">
        <v>3676.2350258000001</v>
      </c>
      <c r="D170" s="43" t="str">
        <f t="shared" si="20"/>
        <v>N/A</v>
      </c>
      <c r="E170" s="46">
        <v>3921.8617829</v>
      </c>
      <c r="F170" s="43" t="str">
        <f t="shared" si="21"/>
        <v>N/A</v>
      </c>
      <c r="G170" s="46">
        <v>5677.9323262999997</v>
      </c>
      <c r="H170" s="43" t="str">
        <f t="shared" si="22"/>
        <v>N/A</v>
      </c>
      <c r="I170" s="12">
        <v>6.681</v>
      </c>
      <c r="J170" s="12">
        <v>44.78</v>
      </c>
      <c r="K170" s="44" t="s">
        <v>732</v>
      </c>
      <c r="L170" s="9" t="str">
        <f t="shared" si="23"/>
        <v>No</v>
      </c>
    </row>
    <row r="171" spans="1:12" x14ac:dyDescent="0.2">
      <c r="A171" s="50" t="s">
        <v>1549</v>
      </c>
      <c r="B171" s="34" t="s">
        <v>217</v>
      </c>
      <c r="C171" s="46">
        <v>14371.0532</v>
      </c>
      <c r="D171" s="43" t="str">
        <f t="shared" si="20"/>
        <v>N/A</v>
      </c>
      <c r="E171" s="46">
        <v>14434.377116</v>
      </c>
      <c r="F171" s="43" t="str">
        <f t="shared" si="21"/>
        <v>N/A</v>
      </c>
      <c r="G171" s="46">
        <v>15701.736629999999</v>
      </c>
      <c r="H171" s="43" t="str">
        <f t="shared" si="22"/>
        <v>N/A</v>
      </c>
      <c r="I171" s="12">
        <v>0.44059999999999999</v>
      </c>
      <c r="J171" s="12">
        <v>8.7799999999999994</v>
      </c>
      <c r="K171" s="44" t="s">
        <v>732</v>
      </c>
      <c r="L171" s="9" t="str">
        <f t="shared" si="23"/>
        <v>Yes</v>
      </c>
    </row>
    <row r="172" spans="1:12" x14ac:dyDescent="0.2">
      <c r="A172" s="50" t="s">
        <v>1550</v>
      </c>
      <c r="B172" s="34" t="s">
        <v>217</v>
      </c>
      <c r="C172" s="46">
        <v>2002.0235580000001</v>
      </c>
      <c r="D172" s="43" t="str">
        <f t="shared" si="20"/>
        <v>N/A</v>
      </c>
      <c r="E172" s="46">
        <v>1818.6887366000001</v>
      </c>
      <c r="F172" s="43" t="str">
        <f t="shared" si="21"/>
        <v>N/A</v>
      </c>
      <c r="G172" s="46">
        <v>2454.4565216999999</v>
      </c>
      <c r="H172" s="43" t="str">
        <f t="shared" si="22"/>
        <v>N/A</v>
      </c>
      <c r="I172" s="12">
        <v>-9.16</v>
      </c>
      <c r="J172" s="12">
        <v>34.96</v>
      </c>
      <c r="K172" s="44" t="s">
        <v>732</v>
      </c>
      <c r="L172" s="9" t="str">
        <f t="shared" si="23"/>
        <v>No</v>
      </c>
    </row>
    <row r="173" spans="1:12" x14ac:dyDescent="0.2">
      <c r="A173" s="50" t="s">
        <v>1551</v>
      </c>
      <c r="B173" s="34" t="s">
        <v>217</v>
      </c>
      <c r="C173" s="46">
        <v>550.56951308999999</v>
      </c>
      <c r="D173" s="43" t="str">
        <f t="shared" si="20"/>
        <v>N/A</v>
      </c>
      <c r="E173" s="46">
        <v>552.39362702999995</v>
      </c>
      <c r="F173" s="43" t="str">
        <f t="shared" si="21"/>
        <v>N/A</v>
      </c>
      <c r="G173" s="46">
        <v>623.42862260000004</v>
      </c>
      <c r="H173" s="43" t="str">
        <f t="shared" si="22"/>
        <v>N/A</v>
      </c>
      <c r="I173" s="12">
        <v>0.33129999999999998</v>
      </c>
      <c r="J173" s="12">
        <v>12.86</v>
      </c>
      <c r="K173" s="44" t="s">
        <v>732</v>
      </c>
      <c r="L173" s="9" t="str">
        <f t="shared" si="23"/>
        <v>Yes</v>
      </c>
    </row>
    <row r="174" spans="1:12" x14ac:dyDescent="0.2">
      <c r="A174" s="45" t="s">
        <v>372</v>
      </c>
      <c r="B174" s="34" t="s">
        <v>217</v>
      </c>
      <c r="C174" s="8">
        <v>20.205448728</v>
      </c>
      <c r="D174" s="43" t="str">
        <f t="shared" ref="D174:D203" si="24">IF($B174="N/A","N/A",IF(C174&gt;10,"No",IF(C174&lt;-10,"No","Yes")))</f>
        <v>N/A</v>
      </c>
      <c r="E174" s="8">
        <v>19.648043371</v>
      </c>
      <c r="F174" s="43" t="str">
        <f t="shared" ref="F174:F203" si="25">IF($B174="N/A","N/A",IF(E174&gt;10,"No",IF(E174&lt;-10,"No","Yes")))</f>
        <v>N/A</v>
      </c>
      <c r="G174" s="8">
        <v>19.494986730000001</v>
      </c>
      <c r="H174" s="43" t="str">
        <f t="shared" ref="H174:H203" si="26">IF($B174="N/A","N/A",IF(G174&gt;10,"No",IF(G174&lt;-10,"No","Yes")))</f>
        <v>N/A</v>
      </c>
      <c r="I174" s="12">
        <v>-2.76</v>
      </c>
      <c r="J174" s="12">
        <v>-0.77900000000000003</v>
      </c>
      <c r="K174" s="44" t="s">
        <v>732</v>
      </c>
      <c r="L174" s="9" t="str">
        <f t="shared" ref="L174:L203" si="27">IF(J174="Div by 0", "N/A", IF(K174="N/A","N/A", IF(J174&gt;VALUE(MID(K174,1,2)), "No", IF(J174&lt;-1*VALUE(MID(K174,1,2)), "No", "Yes"))))</f>
        <v>Yes</v>
      </c>
    </row>
    <row r="175" spans="1:12" x14ac:dyDescent="0.2">
      <c r="A175" s="50" t="s">
        <v>483</v>
      </c>
      <c r="B175" s="34" t="s">
        <v>217</v>
      </c>
      <c r="C175" s="8">
        <v>21.097778658999999</v>
      </c>
      <c r="D175" s="43" t="str">
        <f t="shared" si="24"/>
        <v>N/A</v>
      </c>
      <c r="E175" s="8">
        <v>20.775144762</v>
      </c>
      <c r="F175" s="43" t="str">
        <f t="shared" si="25"/>
        <v>N/A</v>
      </c>
      <c r="G175" s="8">
        <v>21.334262519999999</v>
      </c>
      <c r="H175" s="43" t="str">
        <f t="shared" si="26"/>
        <v>N/A</v>
      </c>
      <c r="I175" s="12">
        <v>-1.53</v>
      </c>
      <c r="J175" s="12">
        <v>2.6909999999999998</v>
      </c>
      <c r="K175" s="44" t="s">
        <v>732</v>
      </c>
      <c r="L175" s="9" t="str">
        <f t="shared" si="27"/>
        <v>Yes</v>
      </c>
    </row>
    <row r="176" spans="1:12" x14ac:dyDescent="0.2">
      <c r="A176" s="50" t="s">
        <v>484</v>
      </c>
      <c r="B176" s="34" t="s">
        <v>217</v>
      </c>
      <c r="C176" s="8">
        <v>26.544134592999999</v>
      </c>
      <c r="D176" s="43" t="str">
        <f t="shared" si="24"/>
        <v>N/A</v>
      </c>
      <c r="E176" s="8">
        <v>26.347294593000001</v>
      </c>
      <c r="F176" s="43" t="str">
        <f t="shared" si="25"/>
        <v>N/A</v>
      </c>
      <c r="G176" s="8">
        <v>25.247887135999999</v>
      </c>
      <c r="H176" s="43" t="str">
        <f t="shared" si="26"/>
        <v>N/A</v>
      </c>
      <c r="I176" s="12">
        <v>-0.74199999999999999</v>
      </c>
      <c r="J176" s="12">
        <v>-4.17</v>
      </c>
      <c r="K176" s="44" t="s">
        <v>732</v>
      </c>
      <c r="L176" s="9" t="str">
        <f t="shared" si="27"/>
        <v>Yes</v>
      </c>
    </row>
    <row r="177" spans="1:12" x14ac:dyDescent="0.2">
      <c r="A177" s="50" t="s">
        <v>485</v>
      </c>
      <c r="B177" s="34" t="s">
        <v>217</v>
      </c>
      <c r="C177" s="8">
        <v>14.051871924</v>
      </c>
      <c r="D177" s="43" t="str">
        <f t="shared" si="24"/>
        <v>N/A</v>
      </c>
      <c r="E177" s="8">
        <v>11.010646055</v>
      </c>
      <c r="F177" s="43" t="str">
        <f t="shared" si="25"/>
        <v>N/A</v>
      </c>
      <c r="G177" s="8">
        <v>11.53032906</v>
      </c>
      <c r="H177" s="43" t="str">
        <f t="shared" si="26"/>
        <v>N/A</v>
      </c>
      <c r="I177" s="12">
        <v>-21.6</v>
      </c>
      <c r="J177" s="12">
        <v>4.72</v>
      </c>
      <c r="K177" s="44" t="s">
        <v>732</v>
      </c>
      <c r="L177" s="9" t="str">
        <f t="shared" si="27"/>
        <v>Yes</v>
      </c>
    </row>
    <row r="178" spans="1:12" x14ac:dyDescent="0.2">
      <c r="A178" s="50" t="s">
        <v>486</v>
      </c>
      <c r="B178" s="34" t="s">
        <v>217</v>
      </c>
      <c r="C178" s="8">
        <v>9.2569513085999997</v>
      </c>
      <c r="D178" s="43" t="str">
        <f t="shared" si="24"/>
        <v>N/A</v>
      </c>
      <c r="E178" s="8">
        <v>8.8827141128000004</v>
      </c>
      <c r="F178" s="43" t="str">
        <f t="shared" si="25"/>
        <v>N/A</v>
      </c>
      <c r="G178" s="8">
        <v>8.9065018807000005</v>
      </c>
      <c r="H178" s="43" t="str">
        <f t="shared" si="26"/>
        <v>N/A</v>
      </c>
      <c r="I178" s="12">
        <v>-4.04</v>
      </c>
      <c r="J178" s="12">
        <v>0.26779999999999998</v>
      </c>
      <c r="K178" s="44" t="s">
        <v>732</v>
      </c>
      <c r="L178" s="9" t="str">
        <f t="shared" si="27"/>
        <v>Yes</v>
      </c>
    </row>
    <row r="179" spans="1:12" x14ac:dyDescent="0.2">
      <c r="A179" s="45" t="s">
        <v>1552</v>
      </c>
      <c r="B179" s="34" t="s">
        <v>217</v>
      </c>
      <c r="C179" s="8">
        <v>17.081102904000002</v>
      </c>
      <c r="D179" s="43" t="str">
        <f t="shared" si="24"/>
        <v>N/A</v>
      </c>
      <c r="E179" s="8">
        <v>16.324964682000001</v>
      </c>
      <c r="F179" s="43" t="str">
        <f t="shared" si="25"/>
        <v>N/A</v>
      </c>
      <c r="G179" s="8">
        <v>16.463432615999999</v>
      </c>
      <c r="H179" s="43" t="str">
        <f t="shared" si="26"/>
        <v>N/A</v>
      </c>
      <c r="I179" s="12">
        <v>-4.43</v>
      </c>
      <c r="J179" s="12">
        <v>0.84819999999999995</v>
      </c>
      <c r="K179" s="44" t="s">
        <v>732</v>
      </c>
      <c r="L179" s="9" t="str">
        <f t="shared" si="27"/>
        <v>Yes</v>
      </c>
    </row>
    <row r="180" spans="1:12" x14ac:dyDescent="0.2">
      <c r="A180" s="50" t="s">
        <v>1553</v>
      </c>
      <c r="B180" s="34" t="s">
        <v>217</v>
      </c>
      <c r="C180" s="8">
        <v>42.359182863999997</v>
      </c>
      <c r="D180" s="43" t="str">
        <f t="shared" si="24"/>
        <v>N/A</v>
      </c>
      <c r="E180" s="8">
        <v>41.214539438000003</v>
      </c>
      <c r="F180" s="43" t="str">
        <f t="shared" si="25"/>
        <v>N/A</v>
      </c>
      <c r="G180" s="8">
        <v>33.435669486000002</v>
      </c>
      <c r="H180" s="43" t="str">
        <f t="shared" si="26"/>
        <v>N/A</v>
      </c>
      <c r="I180" s="12">
        <v>-2.7</v>
      </c>
      <c r="J180" s="12">
        <v>-18.899999999999999</v>
      </c>
      <c r="K180" s="44" t="s">
        <v>732</v>
      </c>
      <c r="L180" s="9" t="str">
        <f t="shared" si="27"/>
        <v>Yes</v>
      </c>
    </row>
    <row r="181" spans="1:12" x14ac:dyDescent="0.2">
      <c r="A181" s="50" t="s">
        <v>1554</v>
      </c>
      <c r="B181" s="34" t="s">
        <v>217</v>
      </c>
      <c r="C181" s="8">
        <v>10.111776906999999</v>
      </c>
      <c r="D181" s="43" t="str">
        <f t="shared" si="24"/>
        <v>N/A</v>
      </c>
      <c r="E181" s="8">
        <v>9.6604943835999997</v>
      </c>
      <c r="F181" s="43" t="str">
        <f t="shared" si="25"/>
        <v>N/A</v>
      </c>
      <c r="G181" s="8">
        <v>9.3653645660000002</v>
      </c>
      <c r="H181" s="43" t="str">
        <f t="shared" si="26"/>
        <v>N/A</v>
      </c>
      <c r="I181" s="12">
        <v>-4.46</v>
      </c>
      <c r="J181" s="12">
        <v>-3.06</v>
      </c>
      <c r="K181" s="44" t="s">
        <v>732</v>
      </c>
      <c r="L181" s="9" t="str">
        <f t="shared" si="27"/>
        <v>Yes</v>
      </c>
    </row>
    <row r="182" spans="1:12" x14ac:dyDescent="0.2">
      <c r="A182" s="50" t="s">
        <v>1555</v>
      </c>
      <c r="B182" s="34" t="s">
        <v>217</v>
      </c>
      <c r="C182" s="8">
        <v>2.6488967538999999</v>
      </c>
      <c r="D182" s="43" t="str">
        <f t="shared" si="24"/>
        <v>N/A</v>
      </c>
      <c r="E182" s="8">
        <v>2.1681007242999999</v>
      </c>
      <c r="F182" s="43" t="str">
        <f t="shared" si="25"/>
        <v>N/A</v>
      </c>
      <c r="G182" s="8">
        <v>2.2730276199000001</v>
      </c>
      <c r="H182" s="43" t="str">
        <f t="shared" si="26"/>
        <v>N/A</v>
      </c>
      <c r="I182" s="12">
        <v>-18.2</v>
      </c>
      <c r="J182" s="12">
        <v>4.84</v>
      </c>
      <c r="K182" s="44" t="s">
        <v>732</v>
      </c>
      <c r="L182" s="9" t="str">
        <f t="shared" si="27"/>
        <v>Yes</v>
      </c>
    </row>
    <row r="183" spans="1:12" x14ac:dyDescent="0.2">
      <c r="A183" s="50" t="s">
        <v>1556</v>
      </c>
      <c r="B183" s="34" t="s">
        <v>217</v>
      </c>
      <c r="C183" s="8">
        <v>7.3058575799999997E-2</v>
      </c>
      <c r="D183" s="43" t="str">
        <f t="shared" si="24"/>
        <v>N/A</v>
      </c>
      <c r="E183" s="8">
        <v>9.4115537999999999E-2</v>
      </c>
      <c r="F183" s="43" t="str">
        <f t="shared" si="25"/>
        <v>N/A</v>
      </c>
      <c r="G183" s="8">
        <v>5.8212430599999997E-2</v>
      </c>
      <c r="H183" s="43" t="str">
        <f t="shared" si="26"/>
        <v>N/A</v>
      </c>
      <c r="I183" s="12">
        <v>28.82</v>
      </c>
      <c r="J183" s="12">
        <v>-38.1</v>
      </c>
      <c r="K183" s="44" t="s">
        <v>732</v>
      </c>
      <c r="L183" s="9" t="str">
        <f t="shared" si="27"/>
        <v>No</v>
      </c>
    </row>
    <row r="184" spans="1:12" x14ac:dyDescent="0.2">
      <c r="A184" s="45" t="s">
        <v>97</v>
      </c>
      <c r="B184" s="34" t="s">
        <v>217</v>
      </c>
      <c r="C184" s="8">
        <v>33.354765393999998</v>
      </c>
      <c r="D184" s="43" t="str">
        <f t="shared" si="24"/>
        <v>N/A</v>
      </c>
      <c r="E184" s="8">
        <v>31.716254687999999</v>
      </c>
      <c r="F184" s="43" t="str">
        <f t="shared" si="25"/>
        <v>N/A</v>
      </c>
      <c r="G184" s="8">
        <v>32.423326451999998</v>
      </c>
      <c r="H184" s="43" t="str">
        <f t="shared" si="26"/>
        <v>N/A</v>
      </c>
      <c r="I184" s="12">
        <v>-4.91</v>
      </c>
      <c r="J184" s="12">
        <v>2.2290000000000001</v>
      </c>
      <c r="K184" s="44" t="s">
        <v>732</v>
      </c>
      <c r="L184" s="9" t="str">
        <f t="shared" si="27"/>
        <v>Yes</v>
      </c>
    </row>
    <row r="185" spans="1:12" x14ac:dyDescent="0.2">
      <c r="A185" s="50" t="s">
        <v>487</v>
      </c>
      <c r="B185" s="34" t="s">
        <v>217</v>
      </c>
      <c r="C185" s="8">
        <v>43.891312970999998</v>
      </c>
      <c r="D185" s="43" t="str">
        <f t="shared" si="24"/>
        <v>N/A</v>
      </c>
      <c r="E185" s="8">
        <v>42.504014402999999</v>
      </c>
      <c r="F185" s="43" t="str">
        <f t="shared" si="25"/>
        <v>N/A</v>
      </c>
      <c r="G185" s="8">
        <v>40.675795303000001</v>
      </c>
      <c r="H185" s="43" t="str">
        <f t="shared" si="26"/>
        <v>N/A</v>
      </c>
      <c r="I185" s="12">
        <v>-3.16</v>
      </c>
      <c r="J185" s="12">
        <v>-4.3</v>
      </c>
      <c r="K185" s="44" t="s">
        <v>732</v>
      </c>
      <c r="L185" s="9" t="str">
        <f t="shared" si="27"/>
        <v>Yes</v>
      </c>
    </row>
    <row r="186" spans="1:12" x14ac:dyDescent="0.2">
      <c r="A186" s="50" t="s">
        <v>488</v>
      </c>
      <c r="B186" s="34" t="s">
        <v>217</v>
      </c>
      <c r="C186" s="8">
        <v>40.018821541000001</v>
      </c>
      <c r="D186" s="43" t="str">
        <f t="shared" si="24"/>
        <v>N/A</v>
      </c>
      <c r="E186" s="8">
        <v>38.328254872999999</v>
      </c>
      <c r="F186" s="43" t="str">
        <f t="shared" si="25"/>
        <v>N/A</v>
      </c>
      <c r="G186" s="8">
        <v>38.193473969000003</v>
      </c>
      <c r="H186" s="43" t="str">
        <f t="shared" si="26"/>
        <v>N/A</v>
      </c>
      <c r="I186" s="12">
        <v>-4.22</v>
      </c>
      <c r="J186" s="12">
        <v>-0.35199999999999998</v>
      </c>
      <c r="K186" s="44" t="s">
        <v>732</v>
      </c>
      <c r="L186" s="9" t="str">
        <f t="shared" si="27"/>
        <v>Yes</v>
      </c>
    </row>
    <row r="187" spans="1:12" x14ac:dyDescent="0.2">
      <c r="A187" s="50" t="s">
        <v>489</v>
      </c>
      <c r="B187" s="34" t="s">
        <v>217</v>
      </c>
      <c r="C187" s="8">
        <v>15.998451584</v>
      </c>
      <c r="D187" s="43" t="str">
        <f t="shared" si="24"/>
        <v>N/A</v>
      </c>
      <c r="E187" s="8">
        <v>12.493315833</v>
      </c>
      <c r="F187" s="43" t="str">
        <f t="shared" si="25"/>
        <v>N/A</v>
      </c>
      <c r="G187" s="8">
        <v>15.032377428</v>
      </c>
      <c r="H187" s="43" t="str">
        <f t="shared" si="26"/>
        <v>N/A</v>
      </c>
      <c r="I187" s="12">
        <v>-21.9</v>
      </c>
      <c r="J187" s="12">
        <v>20.32</v>
      </c>
      <c r="K187" s="44" t="s">
        <v>732</v>
      </c>
      <c r="L187" s="9" t="str">
        <f t="shared" si="27"/>
        <v>Yes</v>
      </c>
    </row>
    <row r="188" spans="1:12" x14ac:dyDescent="0.2">
      <c r="A188" s="50" t="s">
        <v>490</v>
      </c>
      <c r="B188" s="34" t="s">
        <v>217</v>
      </c>
      <c r="C188" s="8">
        <v>13.666251236000001</v>
      </c>
      <c r="D188" s="43" t="str">
        <f t="shared" si="24"/>
        <v>N/A</v>
      </c>
      <c r="E188" s="8">
        <v>13.131358401</v>
      </c>
      <c r="F188" s="43" t="str">
        <f t="shared" si="25"/>
        <v>N/A</v>
      </c>
      <c r="G188" s="8">
        <v>12.941071108999999</v>
      </c>
      <c r="H188" s="43" t="str">
        <f t="shared" si="26"/>
        <v>N/A</v>
      </c>
      <c r="I188" s="12">
        <v>-3.91</v>
      </c>
      <c r="J188" s="12">
        <v>-1.45</v>
      </c>
      <c r="K188" s="44" t="s">
        <v>732</v>
      </c>
      <c r="L188" s="9" t="str">
        <f t="shared" si="27"/>
        <v>Yes</v>
      </c>
    </row>
    <row r="189" spans="1:12" x14ac:dyDescent="0.2">
      <c r="A189" s="45" t="s">
        <v>118</v>
      </c>
      <c r="B189" s="34" t="s">
        <v>217</v>
      </c>
      <c r="C189" s="8">
        <v>67.338287628000003</v>
      </c>
      <c r="D189" s="43" t="str">
        <f t="shared" si="24"/>
        <v>N/A</v>
      </c>
      <c r="E189" s="8">
        <v>67.424649872000003</v>
      </c>
      <c r="F189" s="43" t="str">
        <f t="shared" si="25"/>
        <v>N/A</v>
      </c>
      <c r="G189" s="8">
        <v>68.184901209000003</v>
      </c>
      <c r="H189" s="43" t="str">
        <f t="shared" si="26"/>
        <v>N/A</v>
      </c>
      <c r="I189" s="12">
        <v>0.1283</v>
      </c>
      <c r="J189" s="12">
        <v>1.1279999999999999</v>
      </c>
      <c r="K189" s="44" t="s">
        <v>732</v>
      </c>
      <c r="L189" s="9" t="str">
        <f t="shared" si="27"/>
        <v>Yes</v>
      </c>
    </row>
    <row r="190" spans="1:12" x14ac:dyDescent="0.2">
      <c r="A190" s="50" t="s">
        <v>491</v>
      </c>
      <c r="B190" s="34" t="s">
        <v>217</v>
      </c>
      <c r="C190" s="8">
        <v>81.336771123000005</v>
      </c>
      <c r="D190" s="43" t="str">
        <f t="shared" si="24"/>
        <v>N/A</v>
      </c>
      <c r="E190" s="8">
        <v>82.526397742</v>
      </c>
      <c r="F190" s="43" t="str">
        <f t="shared" si="25"/>
        <v>N/A</v>
      </c>
      <c r="G190" s="8">
        <v>80.897670125999994</v>
      </c>
      <c r="H190" s="43" t="str">
        <f t="shared" si="26"/>
        <v>N/A</v>
      </c>
      <c r="I190" s="12">
        <v>1.4630000000000001</v>
      </c>
      <c r="J190" s="12">
        <v>-1.97</v>
      </c>
      <c r="K190" s="44" t="s">
        <v>732</v>
      </c>
      <c r="L190" s="9" t="str">
        <f t="shared" si="27"/>
        <v>Yes</v>
      </c>
    </row>
    <row r="191" spans="1:12" x14ac:dyDescent="0.2">
      <c r="A191" s="50" t="s">
        <v>492</v>
      </c>
      <c r="B191" s="34" t="s">
        <v>217</v>
      </c>
      <c r="C191" s="8">
        <v>85.184758392999996</v>
      </c>
      <c r="D191" s="43" t="str">
        <f t="shared" si="24"/>
        <v>N/A</v>
      </c>
      <c r="E191" s="8">
        <v>84.065052377000001</v>
      </c>
      <c r="F191" s="43" t="str">
        <f t="shared" si="25"/>
        <v>N/A</v>
      </c>
      <c r="G191" s="8">
        <v>83.349970053999996</v>
      </c>
      <c r="H191" s="43" t="str">
        <f t="shared" si="26"/>
        <v>N/A</v>
      </c>
      <c r="I191" s="12">
        <v>-1.31</v>
      </c>
      <c r="J191" s="12">
        <v>-0.85099999999999998</v>
      </c>
      <c r="K191" s="44" t="s">
        <v>732</v>
      </c>
      <c r="L191" s="9" t="str">
        <f t="shared" si="27"/>
        <v>Yes</v>
      </c>
    </row>
    <row r="192" spans="1:12" x14ac:dyDescent="0.2">
      <c r="A192" s="50" t="s">
        <v>493</v>
      </c>
      <c r="B192" s="34" t="s">
        <v>217</v>
      </c>
      <c r="C192" s="8">
        <v>33.16927501</v>
      </c>
      <c r="D192" s="43" t="str">
        <f t="shared" si="24"/>
        <v>N/A</v>
      </c>
      <c r="E192" s="8">
        <v>31.238150794999999</v>
      </c>
      <c r="F192" s="43" t="str">
        <f t="shared" si="25"/>
        <v>N/A</v>
      </c>
      <c r="G192" s="8">
        <v>32.469935245000002</v>
      </c>
      <c r="H192" s="43" t="str">
        <f t="shared" si="26"/>
        <v>N/A</v>
      </c>
      <c r="I192" s="12">
        <v>-5.82</v>
      </c>
      <c r="J192" s="12">
        <v>3.9430000000000001</v>
      </c>
      <c r="K192" s="44" t="s">
        <v>732</v>
      </c>
      <c r="L192" s="9" t="str">
        <f t="shared" si="27"/>
        <v>Yes</v>
      </c>
    </row>
    <row r="193" spans="1:12" x14ac:dyDescent="0.2">
      <c r="A193" s="50" t="s">
        <v>494</v>
      </c>
      <c r="B193" s="34" t="s">
        <v>217</v>
      </c>
      <c r="C193" s="8">
        <v>29.691864713000001</v>
      </c>
      <c r="D193" s="43" t="str">
        <f t="shared" si="24"/>
        <v>N/A</v>
      </c>
      <c r="E193" s="8">
        <v>31.604894007999999</v>
      </c>
      <c r="F193" s="43" t="str">
        <f t="shared" si="25"/>
        <v>N/A</v>
      </c>
      <c r="G193" s="8">
        <v>31.551137381</v>
      </c>
      <c r="H193" s="43" t="str">
        <f t="shared" si="26"/>
        <v>N/A</v>
      </c>
      <c r="I193" s="12">
        <v>6.4429999999999996</v>
      </c>
      <c r="J193" s="12">
        <v>-0.17</v>
      </c>
      <c r="K193" s="44" t="s">
        <v>732</v>
      </c>
      <c r="L193" s="9" t="str">
        <f t="shared" si="27"/>
        <v>Yes</v>
      </c>
    </row>
    <row r="194" spans="1:12" x14ac:dyDescent="0.2">
      <c r="A194" s="45" t="s">
        <v>1557</v>
      </c>
      <c r="B194" s="34" t="s">
        <v>217</v>
      </c>
      <c r="C194" s="35">
        <v>6.0734107895999996</v>
      </c>
      <c r="D194" s="43" t="str">
        <f t="shared" si="24"/>
        <v>N/A</v>
      </c>
      <c r="E194" s="35">
        <v>6.0377386036000003</v>
      </c>
      <c r="F194" s="43" t="str">
        <f t="shared" si="25"/>
        <v>N/A</v>
      </c>
      <c r="G194" s="35">
        <v>5.5680898536000001</v>
      </c>
      <c r="H194" s="43" t="str">
        <f t="shared" si="26"/>
        <v>N/A</v>
      </c>
      <c r="I194" s="12">
        <v>-0.58699999999999997</v>
      </c>
      <c r="J194" s="12">
        <v>-7.78</v>
      </c>
      <c r="K194" s="44" t="s">
        <v>732</v>
      </c>
      <c r="L194" s="9" t="str">
        <f t="shared" si="27"/>
        <v>Yes</v>
      </c>
    </row>
    <row r="195" spans="1:12" x14ac:dyDescent="0.2">
      <c r="A195" s="50" t="s">
        <v>1558</v>
      </c>
      <c r="B195" s="34" t="s">
        <v>217</v>
      </c>
      <c r="C195" s="35">
        <v>2.8515863690000001</v>
      </c>
      <c r="D195" s="43" t="str">
        <f t="shared" si="24"/>
        <v>N/A</v>
      </c>
      <c r="E195" s="35">
        <v>2.9524534489000001</v>
      </c>
      <c r="F195" s="43" t="str">
        <f t="shared" si="25"/>
        <v>N/A</v>
      </c>
      <c r="G195" s="35">
        <v>2.1600600335000002</v>
      </c>
      <c r="H195" s="43" t="str">
        <f t="shared" si="26"/>
        <v>N/A</v>
      </c>
      <c r="I195" s="12">
        <v>3.5369999999999999</v>
      </c>
      <c r="J195" s="12">
        <v>-26.8</v>
      </c>
      <c r="K195" s="44" t="s">
        <v>732</v>
      </c>
      <c r="L195" s="9" t="str">
        <f t="shared" si="27"/>
        <v>Yes</v>
      </c>
    </row>
    <row r="196" spans="1:12" x14ac:dyDescent="0.2">
      <c r="A196" s="50" t="s">
        <v>1559</v>
      </c>
      <c r="B196" s="34" t="s">
        <v>217</v>
      </c>
      <c r="C196" s="35">
        <v>8.3643730554999998</v>
      </c>
      <c r="D196" s="43" t="str">
        <f t="shared" si="24"/>
        <v>N/A</v>
      </c>
      <c r="E196" s="35">
        <v>8.0283993704000007</v>
      </c>
      <c r="F196" s="43" t="str">
        <f t="shared" si="25"/>
        <v>N/A</v>
      </c>
      <c r="G196" s="35">
        <v>8.9732911615000006</v>
      </c>
      <c r="H196" s="43" t="str">
        <f t="shared" si="26"/>
        <v>N/A</v>
      </c>
      <c r="I196" s="12">
        <v>-4.0199999999999996</v>
      </c>
      <c r="J196" s="12">
        <v>11.77</v>
      </c>
      <c r="K196" s="44" t="s">
        <v>732</v>
      </c>
      <c r="L196" s="9" t="str">
        <f t="shared" si="27"/>
        <v>Yes</v>
      </c>
    </row>
    <row r="197" spans="1:12" x14ac:dyDescent="0.2">
      <c r="A197" s="50" t="s">
        <v>1560</v>
      </c>
      <c r="B197" s="34" t="s">
        <v>217</v>
      </c>
      <c r="C197" s="35">
        <v>6.1393152302000003</v>
      </c>
      <c r="D197" s="43" t="str">
        <f t="shared" si="24"/>
        <v>N/A</v>
      </c>
      <c r="E197" s="35">
        <v>6.8573951434999998</v>
      </c>
      <c r="F197" s="43" t="str">
        <f t="shared" si="25"/>
        <v>N/A</v>
      </c>
      <c r="G197" s="35">
        <v>8.3478510029000006</v>
      </c>
      <c r="H197" s="43" t="str">
        <f t="shared" si="26"/>
        <v>N/A</v>
      </c>
      <c r="I197" s="12">
        <v>11.7</v>
      </c>
      <c r="J197" s="12">
        <v>21.74</v>
      </c>
      <c r="K197" s="44" t="s">
        <v>732</v>
      </c>
      <c r="L197" s="9" t="str">
        <f t="shared" si="27"/>
        <v>Yes</v>
      </c>
    </row>
    <row r="198" spans="1:12" x14ac:dyDescent="0.2">
      <c r="A198" s="50" t="s">
        <v>1561</v>
      </c>
      <c r="B198" s="34" t="s">
        <v>217</v>
      </c>
      <c r="C198" s="35">
        <v>4.0246053853000001</v>
      </c>
      <c r="D198" s="43" t="str">
        <f t="shared" si="24"/>
        <v>N/A</v>
      </c>
      <c r="E198" s="35">
        <v>3.7164480323000002</v>
      </c>
      <c r="F198" s="43" t="str">
        <f t="shared" si="25"/>
        <v>N/A</v>
      </c>
      <c r="G198" s="35">
        <v>3.0512820512999999</v>
      </c>
      <c r="H198" s="43" t="str">
        <f t="shared" si="26"/>
        <v>N/A</v>
      </c>
      <c r="I198" s="12">
        <v>-7.66</v>
      </c>
      <c r="J198" s="12">
        <v>-17.899999999999999</v>
      </c>
      <c r="K198" s="44" t="s">
        <v>732</v>
      </c>
      <c r="L198" s="9" t="str">
        <f t="shared" si="27"/>
        <v>Yes</v>
      </c>
    </row>
    <row r="199" spans="1:12" x14ac:dyDescent="0.2">
      <c r="A199" s="45" t="s">
        <v>1562</v>
      </c>
      <c r="B199" s="34" t="s">
        <v>217</v>
      </c>
      <c r="C199" s="35">
        <v>254.40307261000001</v>
      </c>
      <c r="D199" s="43" t="str">
        <f t="shared" si="24"/>
        <v>N/A</v>
      </c>
      <c r="E199" s="35">
        <v>252.40716011000001</v>
      </c>
      <c r="F199" s="43" t="str">
        <f t="shared" si="25"/>
        <v>N/A</v>
      </c>
      <c r="G199" s="35">
        <v>253.95759258000001</v>
      </c>
      <c r="H199" s="43" t="str">
        <f t="shared" si="26"/>
        <v>N/A</v>
      </c>
      <c r="I199" s="12">
        <v>-0.78500000000000003</v>
      </c>
      <c r="J199" s="12">
        <v>0.61429999999999996</v>
      </c>
      <c r="K199" s="44" t="s">
        <v>732</v>
      </c>
      <c r="L199" s="9" t="str">
        <f t="shared" si="27"/>
        <v>Yes</v>
      </c>
    </row>
    <row r="200" spans="1:12" x14ac:dyDescent="0.2">
      <c r="A200" s="50" t="s">
        <v>1563</v>
      </c>
      <c r="B200" s="34" t="s">
        <v>217</v>
      </c>
      <c r="C200" s="35">
        <v>255.35420812000001</v>
      </c>
      <c r="D200" s="43" t="str">
        <f t="shared" si="24"/>
        <v>N/A</v>
      </c>
      <c r="E200" s="35">
        <v>255.89185359999999</v>
      </c>
      <c r="F200" s="43" t="str">
        <f t="shared" si="25"/>
        <v>N/A</v>
      </c>
      <c r="G200" s="35">
        <v>254.99966201000001</v>
      </c>
      <c r="H200" s="43" t="str">
        <f t="shared" si="26"/>
        <v>N/A</v>
      </c>
      <c r="I200" s="12">
        <v>0.21049999999999999</v>
      </c>
      <c r="J200" s="12">
        <v>-0.34899999999999998</v>
      </c>
      <c r="K200" s="44" t="s">
        <v>732</v>
      </c>
      <c r="L200" s="9" t="str">
        <f t="shared" si="27"/>
        <v>Yes</v>
      </c>
    </row>
    <row r="201" spans="1:12" x14ac:dyDescent="0.2">
      <c r="A201" s="50" t="s">
        <v>1564</v>
      </c>
      <c r="B201" s="34" t="s">
        <v>217</v>
      </c>
      <c r="C201" s="35">
        <v>254.02678062999999</v>
      </c>
      <c r="D201" s="43" t="str">
        <f t="shared" si="24"/>
        <v>N/A</v>
      </c>
      <c r="E201" s="35">
        <v>245.98768197000001</v>
      </c>
      <c r="F201" s="43" t="str">
        <f t="shared" si="25"/>
        <v>N/A</v>
      </c>
      <c r="G201" s="35">
        <v>255.52605399999999</v>
      </c>
      <c r="H201" s="43" t="str">
        <f t="shared" si="26"/>
        <v>N/A</v>
      </c>
      <c r="I201" s="12">
        <v>-3.16</v>
      </c>
      <c r="J201" s="12">
        <v>3.8780000000000001</v>
      </c>
      <c r="K201" s="44" t="s">
        <v>732</v>
      </c>
      <c r="L201" s="9" t="str">
        <f t="shared" si="27"/>
        <v>Yes</v>
      </c>
    </row>
    <row r="202" spans="1:12" x14ac:dyDescent="0.2">
      <c r="A202" s="50" t="s">
        <v>1565</v>
      </c>
      <c r="B202" s="34" t="s">
        <v>217</v>
      </c>
      <c r="C202" s="35">
        <v>230.72025052000001</v>
      </c>
      <c r="D202" s="43" t="str">
        <f t="shared" si="24"/>
        <v>N/A</v>
      </c>
      <c r="E202" s="35">
        <v>207.08520179000001</v>
      </c>
      <c r="F202" s="43" t="str">
        <f t="shared" si="25"/>
        <v>N/A</v>
      </c>
      <c r="G202" s="35">
        <v>189.06104651000001</v>
      </c>
      <c r="H202" s="43" t="str">
        <f t="shared" si="26"/>
        <v>N/A</v>
      </c>
      <c r="I202" s="12">
        <v>-10.199999999999999</v>
      </c>
      <c r="J202" s="12">
        <v>-8.6999999999999993</v>
      </c>
      <c r="K202" s="44" t="s">
        <v>732</v>
      </c>
      <c r="L202" s="9" t="str">
        <f t="shared" si="27"/>
        <v>Yes</v>
      </c>
    </row>
    <row r="203" spans="1:12" x14ac:dyDescent="0.2">
      <c r="A203" s="50" t="s">
        <v>1566</v>
      </c>
      <c r="B203" s="34" t="s">
        <v>217</v>
      </c>
      <c r="C203" s="35">
        <v>82.294117646999993</v>
      </c>
      <c r="D203" s="43" t="str">
        <f t="shared" si="24"/>
        <v>N/A</v>
      </c>
      <c r="E203" s="35">
        <v>41.857142856999999</v>
      </c>
      <c r="F203" s="43" t="str">
        <f t="shared" si="25"/>
        <v>N/A</v>
      </c>
      <c r="G203" s="35">
        <v>38.846153846</v>
      </c>
      <c r="H203" s="43" t="str">
        <f t="shared" si="26"/>
        <v>N/A</v>
      </c>
      <c r="I203" s="12">
        <v>-49.1</v>
      </c>
      <c r="J203" s="12">
        <v>-7.19</v>
      </c>
      <c r="K203" s="44" t="s">
        <v>732</v>
      </c>
      <c r="L203" s="9" t="str">
        <f t="shared" si="27"/>
        <v>Yes</v>
      </c>
    </row>
    <row r="204" spans="1:12" x14ac:dyDescent="0.2">
      <c r="A204" s="45" t="s">
        <v>127</v>
      </c>
      <c r="B204" s="34" t="s">
        <v>217</v>
      </c>
      <c r="C204" s="35">
        <v>11</v>
      </c>
      <c r="D204" s="43" t="str">
        <f t="shared" ref="D204:D214" si="28">IF($B204="N/A","N/A",IF(C204&gt;10,"No",IF(C204&lt;-10,"No","Yes")))</f>
        <v>N/A</v>
      </c>
      <c r="E204" s="35">
        <v>11</v>
      </c>
      <c r="F204" s="43" t="str">
        <f t="shared" ref="F204:F214" si="29">IF($B204="N/A","N/A",IF(E204&gt;10,"No",IF(E204&lt;-10,"No","Yes")))</f>
        <v>N/A</v>
      </c>
      <c r="G204" s="35">
        <v>13</v>
      </c>
      <c r="H204" s="43" t="str">
        <f t="shared" ref="H204:H214" si="30">IF($B204="N/A","N/A",IF(G204&gt;10,"No",IF(G204&lt;-10,"No","Yes")))</f>
        <v>N/A</v>
      </c>
      <c r="I204" s="12">
        <v>0</v>
      </c>
      <c r="J204" s="12">
        <v>62.5</v>
      </c>
      <c r="K204" s="14" t="s">
        <v>217</v>
      </c>
      <c r="L204" s="9" t="str">
        <f t="shared" ref="L204:L214" si="31">IF(J204="Div by 0", "N/A", IF(K204="N/A","N/A", IF(J204&gt;VALUE(MID(K204,1,2)), "No", IF(J204&lt;-1*VALUE(MID(K204,1,2)), "No", "Yes"))))</f>
        <v>N/A</v>
      </c>
    </row>
    <row r="205" spans="1:12" x14ac:dyDescent="0.2">
      <c r="A205" s="45" t="s">
        <v>128</v>
      </c>
      <c r="B205" s="34" t="s">
        <v>217</v>
      </c>
      <c r="C205" s="35">
        <v>89</v>
      </c>
      <c r="D205" s="43" t="str">
        <f t="shared" si="28"/>
        <v>N/A</v>
      </c>
      <c r="E205" s="35">
        <v>85</v>
      </c>
      <c r="F205" s="43" t="str">
        <f t="shared" si="29"/>
        <v>N/A</v>
      </c>
      <c r="G205" s="35">
        <v>76</v>
      </c>
      <c r="H205" s="43" t="str">
        <f t="shared" si="30"/>
        <v>N/A</v>
      </c>
      <c r="I205" s="12">
        <v>-4.49</v>
      </c>
      <c r="J205" s="12">
        <v>-10.6</v>
      </c>
      <c r="K205" s="14" t="s">
        <v>217</v>
      </c>
      <c r="L205" s="9" t="str">
        <f t="shared" si="31"/>
        <v>N/A</v>
      </c>
    </row>
    <row r="206" spans="1:12" ht="25.5" x14ac:dyDescent="0.2">
      <c r="A206" s="45" t="s">
        <v>1614</v>
      </c>
      <c r="B206" s="34" t="s">
        <v>217</v>
      </c>
      <c r="C206" s="35">
        <v>60</v>
      </c>
      <c r="D206" s="43" t="str">
        <f t="shared" si="28"/>
        <v>N/A</v>
      </c>
      <c r="E206" s="35">
        <v>61</v>
      </c>
      <c r="F206" s="43" t="str">
        <f t="shared" si="29"/>
        <v>N/A</v>
      </c>
      <c r="G206" s="35">
        <v>50</v>
      </c>
      <c r="H206" s="43" t="str">
        <f t="shared" si="30"/>
        <v>N/A</v>
      </c>
      <c r="I206" s="12">
        <v>1.667</v>
      </c>
      <c r="J206" s="12">
        <v>-18</v>
      </c>
      <c r="K206" s="14" t="s">
        <v>217</v>
      </c>
      <c r="L206" s="9" t="str">
        <f t="shared" si="31"/>
        <v>N/A</v>
      </c>
    </row>
    <row r="207" spans="1:12" ht="25.5" x14ac:dyDescent="0.2">
      <c r="A207" s="45" t="s">
        <v>1567</v>
      </c>
      <c r="B207" s="34" t="s">
        <v>217</v>
      </c>
      <c r="C207" s="35">
        <v>191</v>
      </c>
      <c r="D207" s="43" t="str">
        <f t="shared" si="28"/>
        <v>N/A</v>
      </c>
      <c r="E207" s="35">
        <v>160</v>
      </c>
      <c r="F207" s="43" t="str">
        <f t="shared" si="29"/>
        <v>N/A</v>
      </c>
      <c r="G207" s="35">
        <v>139</v>
      </c>
      <c r="H207" s="43" t="str">
        <f t="shared" si="30"/>
        <v>N/A</v>
      </c>
      <c r="I207" s="12">
        <v>-16.2</v>
      </c>
      <c r="J207" s="12">
        <v>-13.1</v>
      </c>
      <c r="K207" s="14" t="s">
        <v>217</v>
      </c>
      <c r="L207" s="9" t="str">
        <f t="shared" si="31"/>
        <v>N/A</v>
      </c>
    </row>
    <row r="208" spans="1:12" x14ac:dyDescent="0.2">
      <c r="A208" s="45" t="s">
        <v>1615</v>
      </c>
      <c r="B208" s="34" t="s">
        <v>217</v>
      </c>
      <c r="C208" s="35">
        <v>17</v>
      </c>
      <c r="D208" s="43" t="str">
        <f t="shared" si="28"/>
        <v>N/A</v>
      </c>
      <c r="E208" s="35">
        <v>20</v>
      </c>
      <c r="F208" s="43" t="str">
        <f t="shared" si="29"/>
        <v>N/A</v>
      </c>
      <c r="G208" s="35">
        <v>25</v>
      </c>
      <c r="H208" s="43" t="str">
        <f t="shared" si="30"/>
        <v>N/A</v>
      </c>
      <c r="I208" s="12">
        <v>17.649999999999999</v>
      </c>
      <c r="J208" s="12">
        <v>25</v>
      </c>
      <c r="K208" s="14" t="s">
        <v>217</v>
      </c>
      <c r="L208" s="9" t="str">
        <f t="shared" si="31"/>
        <v>N/A</v>
      </c>
    </row>
    <row r="209" spans="1:12" x14ac:dyDescent="0.2">
      <c r="A209" s="45" t="s">
        <v>1616</v>
      </c>
      <c r="B209" s="34" t="s">
        <v>217</v>
      </c>
      <c r="C209" s="35">
        <v>235</v>
      </c>
      <c r="D209" s="43" t="str">
        <f t="shared" si="28"/>
        <v>N/A</v>
      </c>
      <c r="E209" s="35">
        <v>240</v>
      </c>
      <c r="F209" s="43" t="str">
        <f t="shared" si="29"/>
        <v>N/A</v>
      </c>
      <c r="G209" s="35">
        <v>240</v>
      </c>
      <c r="H209" s="43" t="str">
        <f t="shared" si="30"/>
        <v>N/A</v>
      </c>
      <c r="I209" s="12">
        <v>2.1280000000000001</v>
      </c>
      <c r="J209" s="12">
        <v>0</v>
      </c>
      <c r="K209" s="14" t="s">
        <v>217</v>
      </c>
      <c r="L209" s="9" t="str">
        <f t="shared" si="31"/>
        <v>N/A</v>
      </c>
    </row>
    <row r="210" spans="1:12" x14ac:dyDescent="0.2">
      <c r="A210" s="45" t="s">
        <v>125</v>
      </c>
      <c r="B210" s="34" t="s">
        <v>217</v>
      </c>
      <c r="C210" s="46">
        <v>3316918</v>
      </c>
      <c r="D210" s="43" t="str">
        <f t="shared" si="28"/>
        <v>N/A</v>
      </c>
      <c r="E210" s="46">
        <v>1243987</v>
      </c>
      <c r="F210" s="43" t="str">
        <f t="shared" si="29"/>
        <v>N/A</v>
      </c>
      <c r="G210" s="46">
        <v>2364199</v>
      </c>
      <c r="H210" s="43" t="str">
        <f t="shared" si="30"/>
        <v>N/A</v>
      </c>
      <c r="I210" s="12">
        <v>-62.5</v>
      </c>
      <c r="J210" s="12">
        <v>90.05</v>
      </c>
      <c r="K210" s="14" t="s">
        <v>217</v>
      </c>
      <c r="L210" s="9" t="str">
        <f t="shared" si="31"/>
        <v>N/A</v>
      </c>
    </row>
    <row r="211" spans="1:12" x14ac:dyDescent="0.2">
      <c r="A211" s="45" t="s">
        <v>1617</v>
      </c>
      <c r="B211" s="34" t="s">
        <v>217</v>
      </c>
      <c r="C211" s="46">
        <v>3203201</v>
      </c>
      <c r="D211" s="43" t="str">
        <f t="shared" si="28"/>
        <v>N/A</v>
      </c>
      <c r="E211" s="46">
        <v>1240391</v>
      </c>
      <c r="F211" s="43" t="str">
        <f t="shared" si="29"/>
        <v>N/A</v>
      </c>
      <c r="G211" s="46">
        <v>2166363</v>
      </c>
      <c r="H211" s="43" t="str">
        <f t="shared" si="30"/>
        <v>N/A</v>
      </c>
      <c r="I211" s="12">
        <v>-61.3</v>
      </c>
      <c r="J211" s="12">
        <v>74.650000000000006</v>
      </c>
      <c r="K211" s="14" t="s">
        <v>217</v>
      </c>
      <c r="L211" s="9" t="str">
        <f t="shared" si="31"/>
        <v>N/A</v>
      </c>
    </row>
    <row r="212" spans="1:12" x14ac:dyDescent="0.2">
      <c r="A212" s="45" t="s">
        <v>1568</v>
      </c>
      <c r="B212" s="34" t="s">
        <v>217</v>
      </c>
      <c r="C212" s="46">
        <v>359276</v>
      </c>
      <c r="D212" s="43" t="str">
        <f t="shared" si="28"/>
        <v>N/A</v>
      </c>
      <c r="E212" s="46">
        <v>446503</v>
      </c>
      <c r="F212" s="43" t="str">
        <f t="shared" si="29"/>
        <v>N/A</v>
      </c>
      <c r="G212" s="46">
        <v>459570</v>
      </c>
      <c r="H212" s="43" t="str">
        <f t="shared" si="30"/>
        <v>N/A</v>
      </c>
      <c r="I212" s="12">
        <v>24.28</v>
      </c>
      <c r="J212" s="12">
        <v>2.927</v>
      </c>
      <c r="K212" s="14" t="s">
        <v>217</v>
      </c>
      <c r="L212" s="9" t="str">
        <f t="shared" si="31"/>
        <v>N/A</v>
      </c>
    </row>
    <row r="213" spans="1:12" x14ac:dyDescent="0.2">
      <c r="A213" s="45" t="s">
        <v>1618</v>
      </c>
      <c r="B213" s="34" t="s">
        <v>217</v>
      </c>
      <c r="C213" s="46">
        <v>1709853</v>
      </c>
      <c r="D213" s="43" t="str">
        <f t="shared" si="28"/>
        <v>N/A</v>
      </c>
      <c r="E213" s="46">
        <v>509653</v>
      </c>
      <c r="F213" s="43" t="str">
        <f t="shared" si="29"/>
        <v>N/A</v>
      </c>
      <c r="G213" s="46">
        <v>605393</v>
      </c>
      <c r="H213" s="43" t="str">
        <f t="shared" si="30"/>
        <v>N/A</v>
      </c>
      <c r="I213" s="12">
        <v>-70.2</v>
      </c>
      <c r="J213" s="12">
        <v>18.79</v>
      </c>
      <c r="K213" s="14" t="s">
        <v>217</v>
      </c>
      <c r="L213" s="9" t="str">
        <f t="shared" si="31"/>
        <v>N/A</v>
      </c>
    </row>
    <row r="214" spans="1:12" x14ac:dyDescent="0.2">
      <c r="A214" s="50" t="s">
        <v>1619</v>
      </c>
      <c r="B214" s="34" t="s">
        <v>217</v>
      </c>
      <c r="C214" s="46">
        <v>403018</v>
      </c>
      <c r="D214" s="43" t="str">
        <f t="shared" si="28"/>
        <v>N/A</v>
      </c>
      <c r="E214" s="46">
        <v>350890</v>
      </c>
      <c r="F214" s="43" t="str">
        <f t="shared" si="29"/>
        <v>N/A</v>
      </c>
      <c r="G214" s="46">
        <v>464968</v>
      </c>
      <c r="H214" s="43" t="str">
        <f t="shared" si="30"/>
        <v>N/A</v>
      </c>
      <c r="I214" s="12">
        <v>-12.9</v>
      </c>
      <c r="J214" s="12">
        <v>32.51</v>
      </c>
      <c r="K214" s="14" t="s">
        <v>217</v>
      </c>
      <c r="L214" s="9" t="str">
        <f t="shared" si="31"/>
        <v>N/A</v>
      </c>
    </row>
    <row r="215" spans="1:12" ht="25.5" x14ac:dyDescent="0.2">
      <c r="A215" s="45" t="s">
        <v>1382</v>
      </c>
      <c r="B215" s="34" t="s">
        <v>217</v>
      </c>
      <c r="C215" s="46">
        <v>685986</v>
      </c>
      <c r="D215" s="43" t="str">
        <f t="shared" ref="D215:D229" si="32">IF($B215="N/A","N/A",IF(C215&gt;10,"No",IF(C215&lt;-10,"No","Yes")))</f>
        <v>N/A</v>
      </c>
      <c r="E215" s="46">
        <v>746708</v>
      </c>
      <c r="F215" s="43" t="str">
        <f t="shared" ref="F215:F229" si="33">IF($B215="N/A","N/A",IF(E215&gt;10,"No",IF(E215&lt;-10,"No","Yes")))</f>
        <v>N/A</v>
      </c>
      <c r="G215" s="46">
        <v>610455</v>
      </c>
      <c r="H215" s="43" t="str">
        <f t="shared" ref="H215:H229" si="34">IF($B215="N/A","N/A",IF(G215&gt;10,"No",IF(G215&lt;-10,"No","Yes")))</f>
        <v>N/A</v>
      </c>
      <c r="I215" s="12">
        <v>8.8520000000000003</v>
      </c>
      <c r="J215" s="12">
        <v>-18.2</v>
      </c>
      <c r="K215" s="44" t="s">
        <v>732</v>
      </c>
      <c r="L215" s="9" t="str">
        <f t="shared" ref="L215:L229" si="35">IF(J215="Div by 0", "N/A", IF(K215="N/A","N/A", IF(J215&gt;VALUE(MID(K215,1,2)), "No", IF(J215&lt;-1*VALUE(MID(K215,1,2)), "No", "Yes"))))</f>
        <v>Yes</v>
      </c>
    </row>
    <row r="216" spans="1:12" x14ac:dyDescent="0.2">
      <c r="A216" s="45" t="s">
        <v>649</v>
      </c>
      <c r="B216" s="34" t="s">
        <v>217</v>
      </c>
      <c r="C216" s="35">
        <v>1243</v>
      </c>
      <c r="D216" s="43" t="str">
        <f t="shared" si="32"/>
        <v>N/A</v>
      </c>
      <c r="E216" s="35">
        <v>1178</v>
      </c>
      <c r="F216" s="43" t="str">
        <f t="shared" si="33"/>
        <v>N/A</v>
      </c>
      <c r="G216" s="35">
        <v>1053</v>
      </c>
      <c r="H216" s="43" t="str">
        <f t="shared" si="34"/>
        <v>N/A</v>
      </c>
      <c r="I216" s="12">
        <v>-5.23</v>
      </c>
      <c r="J216" s="12">
        <v>-10.6</v>
      </c>
      <c r="K216" s="44" t="s">
        <v>732</v>
      </c>
      <c r="L216" s="9" t="str">
        <f t="shared" si="35"/>
        <v>Yes</v>
      </c>
    </row>
    <row r="217" spans="1:12" ht="25.5" x14ac:dyDescent="0.2">
      <c r="A217" s="45" t="s">
        <v>1383</v>
      </c>
      <c r="B217" s="34" t="s">
        <v>217</v>
      </c>
      <c r="C217" s="46">
        <v>551.87932421999994</v>
      </c>
      <c r="D217" s="43" t="str">
        <f t="shared" si="32"/>
        <v>N/A</v>
      </c>
      <c r="E217" s="46">
        <v>633.87775891000001</v>
      </c>
      <c r="F217" s="43" t="str">
        <f t="shared" si="33"/>
        <v>N/A</v>
      </c>
      <c r="G217" s="46">
        <v>579.72934472999998</v>
      </c>
      <c r="H217" s="43" t="str">
        <f t="shared" si="34"/>
        <v>N/A</v>
      </c>
      <c r="I217" s="12">
        <v>14.86</v>
      </c>
      <c r="J217" s="12">
        <v>-8.5399999999999991</v>
      </c>
      <c r="K217" s="44" t="s">
        <v>732</v>
      </c>
      <c r="L217" s="9" t="str">
        <f t="shared" si="35"/>
        <v>Yes</v>
      </c>
    </row>
    <row r="218" spans="1:12" ht="25.5" x14ac:dyDescent="0.2">
      <c r="A218" s="45" t="s">
        <v>1384</v>
      </c>
      <c r="B218" s="34" t="s">
        <v>217</v>
      </c>
      <c r="C218" s="46">
        <v>0</v>
      </c>
      <c r="D218" s="43" t="str">
        <f t="shared" si="32"/>
        <v>N/A</v>
      </c>
      <c r="E218" s="46">
        <v>0</v>
      </c>
      <c r="F218" s="43" t="str">
        <f t="shared" si="33"/>
        <v>N/A</v>
      </c>
      <c r="G218" s="46">
        <v>0</v>
      </c>
      <c r="H218" s="43" t="str">
        <f t="shared" si="34"/>
        <v>N/A</v>
      </c>
      <c r="I218" s="12" t="s">
        <v>1743</v>
      </c>
      <c r="J218" s="12" t="s">
        <v>1743</v>
      </c>
      <c r="K218" s="44" t="s">
        <v>732</v>
      </c>
      <c r="L218" s="9" t="str">
        <f t="shared" si="35"/>
        <v>N/A</v>
      </c>
    </row>
    <row r="219" spans="1:12" x14ac:dyDescent="0.2">
      <c r="A219" s="45" t="s">
        <v>516</v>
      </c>
      <c r="B219" s="34" t="s">
        <v>217</v>
      </c>
      <c r="C219" s="35">
        <v>0</v>
      </c>
      <c r="D219" s="43" t="str">
        <f t="shared" si="32"/>
        <v>N/A</v>
      </c>
      <c r="E219" s="35">
        <v>0</v>
      </c>
      <c r="F219" s="43" t="str">
        <f t="shared" si="33"/>
        <v>N/A</v>
      </c>
      <c r="G219" s="35">
        <v>0</v>
      </c>
      <c r="H219" s="43" t="str">
        <f t="shared" si="34"/>
        <v>N/A</v>
      </c>
      <c r="I219" s="12" t="s">
        <v>1743</v>
      </c>
      <c r="J219" s="12" t="s">
        <v>1743</v>
      </c>
      <c r="K219" s="44" t="s">
        <v>732</v>
      </c>
      <c r="L219" s="9" t="str">
        <f t="shared" si="35"/>
        <v>N/A</v>
      </c>
    </row>
    <row r="220" spans="1:12" ht="25.5" x14ac:dyDescent="0.2">
      <c r="A220" s="45" t="s">
        <v>1385</v>
      </c>
      <c r="B220" s="34" t="s">
        <v>217</v>
      </c>
      <c r="C220" s="46" t="s">
        <v>1743</v>
      </c>
      <c r="D220" s="43" t="str">
        <f t="shared" si="32"/>
        <v>N/A</v>
      </c>
      <c r="E220" s="46" t="s">
        <v>1743</v>
      </c>
      <c r="F220" s="43" t="str">
        <f t="shared" si="33"/>
        <v>N/A</v>
      </c>
      <c r="G220" s="46" t="s">
        <v>1743</v>
      </c>
      <c r="H220" s="43" t="str">
        <f t="shared" si="34"/>
        <v>N/A</v>
      </c>
      <c r="I220" s="12" t="s">
        <v>1743</v>
      </c>
      <c r="J220" s="12" t="s">
        <v>1743</v>
      </c>
      <c r="K220" s="44" t="s">
        <v>732</v>
      </c>
      <c r="L220" s="9" t="str">
        <f t="shared" si="35"/>
        <v>N/A</v>
      </c>
    </row>
    <row r="221" spans="1:12" ht="25.5" x14ac:dyDescent="0.2">
      <c r="A221" s="45" t="s">
        <v>1386</v>
      </c>
      <c r="B221" s="34" t="s">
        <v>217</v>
      </c>
      <c r="C221" s="46">
        <v>1468258</v>
      </c>
      <c r="D221" s="43" t="str">
        <f t="shared" si="32"/>
        <v>N/A</v>
      </c>
      <c r="E221" s="46">
        <v>1773917</v>
      </c>
      <c r="F221" s="43" t="str">
        <f t="shared" si="33"/>
        <v>N/A</v>
      </c>
      <c r="G221" s="46">
        <v>1650154</v>
      </c>
      <c r="H221" s="43" t="str">
        <f t="shared" si="34"/>
        <v>N/A</v>
      </c>
      <c r="I221" s="12">
        <v>20.82</v>
      </c>
      <c r="J221" s="12">
        <v>-6.98</v>
      </c>
      <c r="K221" s="44" t="s">
        <v>732</v>
      </c>
      <c r="L221" s="9" t="str">
        <f t="shared" si="35"/>
        <v>Yes</v>
      </c>
    </row>
    <row r="222" spans="1:12" x14ac:dyDescent="0.2">
      <c r="A222" s="45" t="s">
        <v>517</v>
      </c>
      <c r="B222" s="34" t="s">
        <v>217</v>
      </c>
      <c r="C222" s="35">
        <v>4741</v>
      </c>
      <c r="D222" s="43" t="str">
        <f t="shared" si="32"/>
        <v>N/A</v>
      </c>
      <c r="E222" s="35">
        <v>5620</v>
      </c>
      <c r="F222" s="43" t="str">
        <f t="shared" si="33"/>
        <v>N/A</v>
      </c>
      <c r="G222" s="35">
        <v>5690</v>
      </c>
      <c r="H222" s="43" t="str">
        <f t="shared" si="34"/>
        <v>N/A</v>
      </c>
      <c r="I222" s="12">
        <v>18.54</v>
      </c>
      <c r="J222" s="12">
        <v>1.246</v>
      </c>
      <c r="K222" s="44" t="s">
        <v>732</v>
      </c>
      <c r="L222" s="9" t="str">
        <f t="shared" si="35"/>
        <v>Yes</v>
      </c>
    </row>
    <row r="223" spans="1:12" ht="25.5" x14ac:dyDescent="0.2">
      <c r="A223" s="45" t="s">
        <v>1387</v>
      </c>
      <c r="B223" s="34" t="s">
        <v>217</v>
      </c>
      <c r="C223" s="46">
        <v>309.6937355</v>
      </c>
      <c r="D223" s="43" t="str">
        <f t="shared" si="32"/>
        <v>N/A</v>
      </c>
      <c r="E223" s="46">
        <v>315.64359431000003</v>
      </c>
      <c r="F223" s="43" t="str">
        <f t="shared" si="33"/>
        <v>N/A</v>
      </c>
      <c r="G223" s="46">
        <v>290.00949033000001</v>
      </c>
      <c r="H223" s="43" t="str">
        <f t="shared" si="34"/>
        <v>N/A</v>
      </c>
      <c r="I223" s="12">
        <v>1.921</v>
      </c>
      <c r="J223" s="12">
        <v>-8.1199999999999992</v>
      </c>
      <c r="K223" s="44" t="s">
        <v>732</v>
      </c>
      <c r="L223" s="9" t="str">
        <f t="shared" si="35"/>
        <v>Yes</v>
      </c>
    </row>
    <row r="224" spans="1:12" ht="25.5" x14ac:dyDescent="0.2">
      <c r="A224" s="45" t="s">
        <v>1388</v>
      </c>
      <c r="B224" s="34" t="s">
        <v>217</v>
      </c>
      <c r="C224" s="46">
        <v>0</v>
      </c>
      <c r="D224" s="43" t="str">
        <f t="shared" si="32"/>
        <v>N/A</v>
      </c>
      <c r="E224" s="46">
        <v>0</v>
      </c>
      <c r="F224" s="43" t="str">
        <f t="shared" si="33"/>
        <v>N/A</v>
      </c>
      <c r="G224" s="46">
        <v>0</v>
      </c>
      <c r="H224" s="43" t="str">
        <f t="shared" si="34"/>
        <v>N/A</v>
      </c>
      <c r="I224" s="12" t="s">
        <v>1743</v>
      </c>
      <c r="J224" s="12" t="s">
        <v>1743</v>
      </c>
      <c r="K224" s="44" t="s">
        <v>732</v>
      </c>
      <c r="L224" s="9" t="str">
        <f t="shared" si="35"/>
        <v>N/A</v>
      </c>
    </row>
    <row r="225" spans="1:12" x14ac:dyDescent="0.2">
      <c r="A225" s="45" t="s">
        <v>518</v>
      </c>
      <c r="B225" s="34" t="s">
        <v>217</v>
      </c>
      <c r="C225" s="35">
        <v>0</v>
      </c>
      <c r="D225" s="43" t="str">
        <f t="shared" si="32"/>
        <v>N/A</v>
      </c>
      <c r="E225" s="35">
        <v>0</v>
      </c>
      <c r="F225" s="43" t="str">
        <f t="shared" si="33"/>
        <v>N/A</v>
      </c>
      <c r="G225" s="35">
        <v>0</v>
      </c>
      <c r="H225" s="43" t="str">
        <f t="shared" si="34"/>
        <v>N/A</v>
      </c>
      <c r="I225" s="12" t="s">
        <v>1743</v>
      </c>
      <c r="J225" s="12" t="s">
        <v>1743</v>
      </c>
      <c r="K225" s="44" t="s">
        <v>732</v>
      </c>
      <c r="L225" s="9" t="str">
        <f t="shared" si="35"/>
        <v>N/A</v>
      </c>
    </row>
    <row r="226" spans="1:12" ht="25.5" x14ac:dyDescent="0.2">
      <c r="A226" s="45" t="s">
        <v>1389</v>
      </c>
      <c r="B226" s="34" t="s">
        <v>217</v>
      </c>
      <c r="C226" s="46" t="s">
        <v>1743</v>
      </c>
      <c r="D226" s="43" t="str">
        <f t="shared" si="32"/>
        <v>N/A</v>
      </c>
      <c r="E226" s="46" t="s">
        <v>1743</v>
      </c>
      <c r="F226" s="43" t="str">
        <f t="shared" si="33"/>
        <v>N/A</v>
      </c>
      <c r="G226" s="46" t="s">
        <v>1743</v>
      </c>
      <c r="H226" s="43" t="str">
        <f t="shared" si="34"/>
        <v>N/A</v>
      </c>
      <c r="I226" s="12" t="s">
        <v>1743</v>
      </c>
      <c r="J226" s="12" t="s">
        <v>1743</v>
      </c>
      <c r="K226" s="44" t="s">
        <v>732</v>
      </c>
      <c r="L226" s="9" t="str">
        <f t="shared" si="35"/>
        <v>N/A</v>
      </c>
    </row>
    <row r="227" spans="1:12" ht="25.5" x14ac:dyDescent="0.2">
      <c r="A227" s="45" t="s">
        <v>1390</v>
      </c>
      <c r="B227" s="34" t="s">
        <v>217</v>
      </c>
      <c r="C227" s="46">
        <v>433477464</v>
      </c>
      <c r="D227" s="43" t="str">
        <f t="shared" si="32"/>
        <v>N/A</v>
      </c>
      <c r="E227" s="46">
        <v>460164582</v>
      </c>
      <c r="F227" s="43" t="str">
        <f t="shared" si="33"/>
        <v>N/A</v>
      </c>
      <c r="G227" s="46">
        <v>483924737</v>
      </c>
      <c r="H227" s="43" t="str">
        <f t="shared" si="34"/>
        <v>N/A</v>
      </c>
      <c r="I227" s="12">
        <v>6.157</v>
      </c>
      <c r="J227" s="12">
        <v>5.1630000000000003</v>
      </c>
      <c r="K227" s="44" t="s">
        <v>732</v>
      </c>
      <c r="L227" s="9" t="str">
        <f t="shared" si="35"/>
        <v>Yes</v>
      </c>
    </row>
    <row r="228" spans="1:12" ht="25.5" x14ac:dyDescent="0.2">
      <c r="A228" s="45" t="s">
        <v>519</v>
      </c>
      <c r="B228" s="34" t="s">
        <v>217</v>
      </c>
      <c r="C228" s="35">
        <v>10567</v>
      </c>
      <c r="D228" s="43" t="str">
        <f t="shared" si="32"/>
        <v>N/A</v>
      </c>
      <c r="E228" s="35">
        <v>10878</v>
      </c>
      <c r="F228" s="43" t="str">
        <f t="shared" si="33"/>
        <v>N/A</v>
      </c>
      <c r="G228" s="35">
        <v>11308</v>
      </c>
      <c r="H228" s="43" t="str">
        <f t="shared" si="34"/>
        <v>N/A</v>
      </c>
      <c r="I228" s="12">
        <v>2.9430000000000001</v>
      </c>
      <c r="J228" s="12">
        <v>3.9529999999999998</v>
      </c>
      <c r="K228" s="44" t="s">
        <v>732</v>
      </c>
      <c r="L228" s="9" t="str">
        <f t="shared" si="35"/>
        <v>Yes</v>
      </c>
    </row>
    <row r="229" spans="1:12" ht="25.5" x14ac:dyDescent="0.2">
      <c r="A229" s="45" t="s">
        <v>1391</v>
      </c>
      <c r="B229" s="34" t="s">
        <v>217</v>
      </c>
      <c r="C229" s="46">
        <v>41021.809784999998</v>
      </c>
      <c r="D229" s="43" t="str">
        <f t="shared" si="32"/>
        <v>N/A</v>
      </c>
      <c r="E229" s="46">
        <v>42302.314947999999</v>
      </c>
      <c r="F229" s="43" t="str">
        <f t="shared" si="33"/>
        <v>N/A</v>
      </c>
      <c r="G229" s="46">
        <v>42794.900690000002</v>
      </c>
      <c r="H229" s="43" t="str">
        <f t="shared" si="34"/>
        <v>N/A</v>
      </c>
      <c r="I229" s="12">
        <v>3.1219999999999999</v>
      </c>
      <c r="J229" s="12">
        <v>1.1639999999999999</v>
      </c>
      <c r="K229" s="44" t="s">
        <v>732</v>
      </c>
      <c r="L229" s="9" t="str">
        <f t="shared" si="35"/>
        <v>Yes</v>
      </c>
    </row>
    <row r="230" spans="1:12" x14ac:dyDescent="0.2">
      <c r="A230" s="4" t="s">
        <v>1392</v>
      </c>
      <c r="B230" s="34" t="s">
        <v>217</v>
      </c>
      <c r="C230" s="51">
        <v>623145538</v>
      </c>
      <c r="D230" s="43" t="str">
        <f t="shared" ref="D230:D253" si="36">IF($B230="N/A","N/A",IF(C230&gt;10,"No",IF(C230&lt;-10,"No","Yes")))</f>
        <v>N/A</v>
      </c>
      <c r="E230" s="51">
        <v>663700841</v>
      </c>
      <c r="F230" s="43" t="str">
        <f t="shared" ref="F230:F253" si="37">IF($B230="N/A","N/A",IF(E230&gt;10,"No",IF(E230&lt;-10,"No","Yes")))</f>
        <v>N/A</v>
      </c>
      <c r="G230" s="51">
        <v>692473723</v>
      </c>
      <c r="H230" s="43" t="str">
        <f t="shared" ref="H230:H253" si="38">IF($B230="N/A","N/A",IF(G230&gt;10,"No",IF(G230&lt;-10,"No","Yes")))</f>
        <v>N/A</v>
      </c>
      <c r="I230" s="12">
        <v>6.508</v>
      </c>
      <c r="J230" s="12">
        <v>4.335</v>
      </c>
      <c r="K230" s="44" t="s">
        <v>732</v>
      </c>
      <c r="L230" s="9" t="str">
        <f t="shared" ref="L230:L253" si="39">IF(J230="Div by 0", "N/A", IF(K230="N/A","N/A", IF(J230&gt;VALUE(MID(K230,1,2)), "No", IF(J230&lt;-1*VALUE(MID(K230,1,2)), "No", "Yes"))))</f>
        <v>Yes</v>
      </c>
    </row>
    <row r="231" spans="1:12" x14ac:dyDescent="0.2">
      <c r="A231" s="4" t="s">
        <v>1569</v>
      </c>
      <c r="B231" s="34" t="s">
        <v>217</v>
      </c>
      <c r="C231" s="49">
        <v>20908</v>
      </c>
      <c r="D231" s="49" t="str">
        <f t="shared" si="36"/>
        <v>N/A</v>
      </c>
      <c r="E231" s="49">
        <v>21732</v>
      </c>
      <c r="F231" s="49" t="str">
        <f t="shared" si="37"/>
        <v>N/A</v>
      </c>
      <c r="G231" s="49">
        <v>22967</v>
      </c>
      <c r="H231" s="43" t="str">
        <f t="shared" si="38"/>
        <v>N/A</v>
      </c>
      <c r="I231" s="12">
        <v>3.9409999999999998</v>
      </c>
      <c r="J231" s="12">
        <v>5.6829999999999998</v>
      </c>
      <c r="K231" s="44" t="s">
        <v>732</v>
      </c>
      <c r="L231" s="9" t="str">
        <f t="shared" si="39"/>
        <v>Yes</v>
      </c>
    </row>
    <row r="232" spans="1:12" x14ac:dyDescent="0.2">
      <c r="A232" s="4" t="s">
        <v>1570</v>
      </c>
      <c r="B232" s="34" t="s">
        <v>217</v>
      </c>
      <c r="C232" s="51">
        <v>29804.167687000001</v>
      </c>
      <c r="D232" s="43" t="str">
        <f t="shared" si="36"/>
        <v>N/A</v>
      </c>
      <c r="E232" s="51">
        <v>30540.25589</v>
      </c>
      <c r="F232" s="43" t="str">
        <f t="shared" si="37"/>
        <v>N/A</v>
      </c>
      <c r="G232" s="51">
        <v>30150.813036</v>
      </c>
      <c r="H232" s="43" t="str">
        <f t="shared" si="38"/>
        <v>N/A</v>
      </c>
      <c r="I232" s="12">
        <v>2.4700000000000002</v>
      </c>
      <c r="J232" s="12">
        <v>-1.28</v>
      </c>
      <c r="K232" s="44" t="s">
        <v>732</v>
      </c>
      <c r="L232" s="9" t="str">
        <f t="shared" si="39"/>
        <v>Yes</v>
      </c>
    </row>
    <row r="233" spans="1:12" x14ac:dyDescent="0.2">
      <c r="A233" s="52" t="s">
        <v>1571</v>
      </c>
      <c r="B233" s="34" t="s">
        <v>217</v>
      </c>
      <c r="C233" s="51">
        <v>16533.555785</v>
      </c>
      <c r="D233" s="43" t="str">
        <f t="shared" si="36"/>
        <v>N/A</v>
      </c>
      <c r="E233" s="51">
        <v>17110.672237999999</v>
      </c>
      <c r="F233" s="43" t="str">
        <f t="shared" si="37"/>
        <v>N/A</v>
      </c>
      <c r="G233" s="51">
        <v>21552.964884000001</v>
      </c>
      <c r="H233" s="43" t="str">
        <f t="shared" si="38"/>
        <v>N/A</v>
      </c>
      <c r="I233" s="12">
        <v>3.4910000000000001</v>
      </c>
      <c r="J233" s="12">
        <v>25.96</v>
      </c>
      <c r="K233" s="44" t="s">
        <v>732</v>
      </c>
      <c r="L233" s="9" t="str">
        <f t="shared" si="39"/>
        <v>Yes</v>
      </c>
    </row>
    <row r="234" spans="1:12" x14ac:dyDescent="0.2">
      <c r="A234" s="52" t="s">
        <v>1572</v>
      </c>
      <c r="B234" s="34" t="s">
        <v>217</v>
      </c>
      <c r="C234" s="51">
        <v>35372.347416999997</v>
      </c>
      <c r="D234" s="43" t="str">
        <f t="shared" si="36"/>
        <v>N/A</v>
      </c>
      <c r="E234" s="51">
        <v>35984.864328000003</v>
      </c>
      <c r="F234" s="43" t="str">
        <f t="shared" si="37"/>
        <v>N/A</v>
      </c>
      <c r="G234" s="51">
        <v>38001.416347999999</v>
      </c>
      <c r="H234" s="43" t="str">
        <f t="shared" si="38"/>
        <v>N/A</v>
      </c>
      <c r="I234" s="12">
        <v>1.732</v>
      </c>
      <c r="J234" s="12">
        <v>5.6040000000000001</v>
      </c>
      <c r="K234" s="44" t="s">
        <v>732</v>
      </c>
      <c r="L234" s="9" t="str">
        <f t="shared" si="39"/>
        <v>Yes</v>
      </c>
    </row>
    <row r="235" spans="1:12" x14ac:dyDescent="0.2">
      <c r="A235" s="52" t="s">
        <v>1573</v>
      </c>
      <c r="B235" s="34" t="s">
        <v>217</v>
      </c>
      <c r="C235" s="51">
        <v>12234.748899</v>
      </c>
      <c r="D235" s="43" t="str">
        <f t="shared" si="36"/>
        <v>N/A</v>
      </c>
      <c r="E235" s="51">
        <v>13526.504327000001</v>
      </c>
      <c r="F235" s="43" t="str">
        <f t="shared" si="37"/>
        <v>N/A</v>
      </c>
      <c r="G235" s="51">
        <v>12836.377011</v>
      </c>
      <c r="H235" s="43" t="str">
        <f t="shared" si="38"/>
        <v>N/A</v>
      </c>
      <c r="I235" s="12">
        <v>10.56</v>
      </c>
      <c r="J235" s="12">
        <v>-5.0999999999999996</v>
      </c>
      <c r="K235" s="44" t="s">
        <v>732</v>
      </c>
      <c r="L235" s="9" t="str">
        <f t="shared" si="39"/>
        <v>Yes</v>
      </c>
    </row>
    <row r="236" spans="1:12" x14ac:dyDescent="0.2">
      <c r="A236" s="52" t="s">
        <v>1574</v>
      </c>
      <c r="B236" s="34" t="s">
        <v>217</v>
      </c>
      <c r="C236" s="51">
        <v>2350.5308642</v>
      </c>
      <c r="D236" s="43" t="str">
        <f t="shared" si="36"/>
        <v>N/A</v>
      </c>
      <c r="E236" s="51">
        <v>3891.0909090999999</v>
      </c>
      <c r="F236" s="43" t="str">
        <f t="shared" si="37"/>
        <v>N/A</v>
      </c>
      <c r="G236" s="51">
        <v>5461.0708660999999</v>
      </c>
      <c r="H236" s="43" t="str">
        <f t="shared" si="38"/>
        <v>N/A</v>
      </c>
      <c r="I236" s="12">
        <v>65.540000000000006</v>
      </c>
      <c r="J236" s="12">
        <v>40.35</v>
      </c>
      <c r="K236" s="44" t="s">
        <v>732</v>
      </c>
      <c r="L236" s="9" t="str">
        <f t="shared" si="39"/>
        <v>No</v>
      </c>
    </row>
    <row r="237" spans="1:12" x14ac:dyDescent="0.2">
      <c r="A237" s="45" t="s">
        <v>1575</v>
      </c>
      <c r="B237" s="34" t="s">
        <v>217</v>
      </c>
      <c r="C237" s="43">
        <v>15.631448309</v>
      </c>
      <c r="D237" s="43" t="str">
        <f t="shared" si="36"/>
        <v>N/A</v>
      </c>
      <c r="E237" s="43">
        <v>15.58419207</v>
      </c>
      <c r="F237" s="43" t="str">
        <f t="shared" si="37"/>
        <v>N/A</v>
      </c>
      <c r="G237" s="43">
        <v>16.932320849</v>
      </c>
      <c r="H237" s="43" t="str">
        <f t="shared" si="38"/>
        <v>N/A</v>
      </c>
      <c r="I237" s="12">
        <v>-0.30199999999999999</v>
      </c>
      <c r="J237" s="12">
        <v>8.6509999999999998</v>
      </c>
      <c r="K237" s="44" t="s">
        <v>732</v>
      </c>
      <c r="L237" s="9" t="str">
        <f t="shared" si="39"/>
        <v>Yes</v>
      </c>
    </row>
    <row r="238" spans="1:12" x14ac:dyDescent="0.2">
      <c r="A238" s="50" t="s">
        <v>1576</v>
      </c>
      <c r="B238" s="34" t="s">
        <v>217</v>
      </c>
      <c r="C238" s="43">
        <v>10.821598571999999</v>
      </c>
      <c r="D238" s="43" t="str">
        <f t="shared" si="36"/>
        <v>N/A</v>
      </c>
      <c r="E238" s="43">
        <v>11.208700307000001</v>
      </c>
      <c r="F238" s="43" t="str">
        <f t="shared" si="37"/>
        <v>N/A</v>
      </c>
      <c r="G238" s="43">
        <v>16.412709773</v>
      </c>
      <c r="H238" s="43" t="str">
        <f t="shared" si="38"/>
        <v>N/A</v>
      </c>
      <c r="I238" s="12">
        <v>3.577</v>
      </c>
      <c r="J238" s="12">
        <v>46.43</v>
      </c>
      <c r="K238" s="44" t="s">
        <v>732</v>
      </c>
      <c r="L238" s="9" t="str">
        <f t="shared" si="39"/>
        <v>No</v>
      </c>
    </row>
    <row r="239" spans="1:12" x14ac:dyDescent="0.2">
      <c r="A239" s="50" t="s">
        <v>1577</v>
      </c>
      <c r="B239" s="34" t="s">
        <v>217</v>
      </c>
      <c r="C239" s="43">
        <v>29.000537758</v>
      </c>
      <c r="D239" s="43" t="str">
        <f t="shared" si="36"/>
        <v>N/A</v>
      </c>
      <c r="E239" s="43">
        <v>28.426157978999999</v>
      </c>
      <c r="F239" s="43" t="str">
        <f t="shared" si="37"/>
        <v>N/A</v>
      </c>
      <c r="G239" s="43">
        <v>28.439919256</v>
      </c>
      <c r="H239" s="43" t="str">
        <f t="shared" si="38"/>
        <v>N/A</v>
      </c>
      <c r="I239" s="12">
        <v>-1.98</v>
      </c>
      <c r="J239" s="12">
        <v>4.8399999999999999E-2</v>
      </c>
      <c r="K239" s="44" t="s">
        <v>732</v>
      </c>
      <c r="L239" s="9" t="str">
        <f t="shared" si="39"/>
        <v>Yes</v>
      </c>
    </row>
    <row r="240" spans="1:12" x14ac:dyDescent="0.2">
      <c r="A240" s="50" t="s">
        <v>1578</v>
      </c>
      <c r="B240" s="34" t="s">
        <v>217</v>
      </c>
      <c r="C240" s="43">
        <v>7.5319360725999998</v>
      </c>
      <c r="D240" s="43" t="str">
        <f t="shared" si="36"/>
        <v>N/A</v>
      </c>
      <c r="E240" s="43">
        <v>6.1786009431000002</v>
      </c>
      <c r="F240" s="43" t="str">
        <f t="shared" si="37"/>
        <v>N/A</v>
      </c>
      <c r="G240" s="43">
        <v>8.6229681512000003</v>
      </c>
      <c r="H240" s="43" t="str">
        <f t="shared" si="38"/>
        <v>N/A</v>
      </c>
      <c r="I240" s="12">
        <v>-18</v>
      </c>
      <c r="J240" s="12">
        <v>39.56</v>
      </c>
      <c r="K240" s="44" t="s">
        <v>732</v>
      </c>
      <c r="L240" s="9" t="str">
        <f t="shared" si="39"/>
        <v>No</v>
      </c>
    </row>
    <row r="241" spans="1:12" x14ac:dyDescent="0.2">
      <c r="A241" s="50" t="s">
        <v>1579</v>
      </c>
      <c r="B241" s="34" t="s">
        <v>217</v>
      </c>
      <c r="C241" s="43">
        <v>0.34810262580000001</v>
      </c>
      <c r="D241" s="43" t="str">
        <f t="shared" si="36"/>
        <v>N/A</v>
      </c>
      <c r="E241" s="43">
        <v>0.39438892129999997</v>
      </c>
      <c r="F241" s="43" t="str">
        <f t="shared" si="37"/>
        <v>N/A</v>
      </c>
      <c r="G241" s="43">
        <v>0.56869066810000002</v>
      </c>
      <c r="H241" s="43" t="str">
        <f t="shared" si="38"/>
        <v>N/A</v>
      </c>
      <c r="I241" s="12">
        <v>13.3</v>
      </c>
      <c r="J241" s="12">
        <v>44.2</v>
      </c>
      <c r="K241" s="44" t="s">
        <v>732</v>
      </c>
      <c r="L241" s="9" t="str">
        <f t="shared" si="39"/>
        <v>No</v>
      </c>
    </row>
    <row r="242" spans="1:12" ht="25.5" x14ac:dyDescent="0.2">
      <c r="A242" s="4" t="s">
        <v>1404</v>
      </c>
      <c r="B242" s="34" t="s">
        <v>217</v>
      </c>
      <c r="C242" s="51">
        <v>433477464</v>
      </c>
      <c r="D242" s="43" t="str">
        <f t="shared" si="36"/>
        <v>N/A</v>
      </c>
      <c r="E242" s="51">
        <v>460164582</v>
      </c>
      <c r="F242" s="43" t="str">
        <f t="shared" si="37"/>
        <v>N/A</v>
      </c>
      <c r="G242" s="51">
        <v>483924737</v>
      </c>
      <c r="H242" s="43" t="str">
        <f t="shared" si="38"/>
        <v>N/A</v>
      </c>
      <c r="I242" s="12">
        <v>6.157</v>
      </c>
      <c r="J242" s="12">
        <v>5.1630000000000003</v>
      </c>
      <c r="K242" s="44" t="s">
        <v>732</v>
      </c>
      <c r="L242" s="9" t="str">
        <f t="shared" si="39"/>
        <v>Yes</v>
      </c>
    </row>
    <row r="243" spans="1:12" x14ac:dyDescent="0.2">
      <c r="A243" s="4" t="s">
        <v>1580</v>
      </c>
      <c r="B243" s="34" t="s">
        <v>217</v>
      </c>
      <c r="C243" s="49">
        <v>10567</v>
      </c>
      <c r="D243" s="49" t="str">
        <f t="shared" si="36"/>
        <v>N/A</v>
      </c>
      <c r="E243" s="49">
        <v>10878</v>
      </c>
      <c r="F243" s="49" t="str">
        <f t="shared" si="37"/>
        <v>N/A</v>
      </c>
      <c r="G243" s="49">
        <v>11308</v>
      </c>
      <c r="H243" s="43" t="str">
        <f t="shared" si="38"/>
        <v>N/A</v>
      </c>
      <c r="I243" s="12">
        <v>2.9430000000000001</v>
      </c>
      <c r="J243" s="12">
        <v>3.9529999999999998</v>
      </c>
      <c r="K243" s="44" t="s">
        <v>732</v>
      </c>
      <c r="L243" s="9" t="str">
        <f t="shared" si="39"/>
        <v>Yes</v>
      </c>
    </row>
    <row r="244" spans="1:12" ht="25.5" x14ac:dyDescent="0.2">
      <c r="A244" s="4" t="s">
        <v>1581</v>
      </c>
      <c r="B244" s="34" t="s">
        <v>217</v>
      </c>
      <c r="C244" s="51">
        <v>41021.809784999998</v>
      </c>
      <c r="D244" s="43" t="str">
        <f t="shared" si="36"/>
        <v>N/A</v>
      </c>
      <c r="E244" s="51">
        <v>42302.314947999999</v>
      </c>
      <c r="F244" s="43" t="str">
        <f t="shared" si="37"/>
        <v>N/A</v>
      </c>
      <c r="G244" s="51">
        <v>42794.900690000002</v>
      </c>
      <c r="H244" s="43" t="str">
        <f t="shared" si="38"/>
        <v>N/A</v>
      </c>
      <c r="I244" s="12">
        <v>3.1219999999999999</v>
      </c>
      <c r="J244" s="12">
        <v>1.1639999999999999</v>
      </c>
      <c r="K244" s="44" t="s">
        <v>732</v>
      </c>
      <c r="L244" s="9" t="str">
        <f t="shared" si="39"/>
        <v>Yes</v>
      </c>
    </row>
    <row r="245" spans="1:12" ht="25.5" x14ac:dyDescent="0.2">
      <c r="A245" s="52" t="s">
        <v>1582</v>
      </c>
      <c r="B245" s="34" t="s">
        <v>217</v>
      </c>
      <c r="C245" s="51">
        <v>27432.979126999999</v>
      </c>
      <c r="D245" s="43" t="str">
        <f t="shared" si="36"/>
        <v>N/A</v>
      </c>
      <c r="E245" s="51">
        <v>29952.154439999998</v>
      </c>
      <c r="F245" s="43" t="str">
        <f t="shared" si="37"/>
        <v>N/A</v>
      </c>
      <c r="G245" s="51">
        <v>31951.131761000001</v>
      </c>
      <c r="H245" s="43" t="str">
        <f t="shared" si="38"/>
        <v>N/A</v>
      </c>
      <c r="I245" s="12">
        <v>9.1829999999999998</v>
      </c>
      <c r="J245" s="12">
        <v>6.6740000000000004</v>
      </c>
      <c r="K245" s="44" t="s">
        <v>732</v>
      </c>
      <c r="L245" s="9" t="str">
        <f t="shared" si="39"/>
        <v>Yes</v>
      </c>
    </row>
    <row r="246" spans="1:12" ht="25.5" x14ac:dyDescent="0.2">
      <c r="A246" s="52" t="s">
        <v>1583</v>
      </c>
      <c r="B246" s="34" t="s">
        <v>217</v>
      </c>
      <c r="C246" s="51">
        <v>42571.648062</v>
      </c>
      <c r="D246" s="43" t="str">
        <f t="shared" si="36"/>
        <v>N/A</v>
      </c>
      <c r="E246" s="51">
        <v>43647.713135999998</v>
      </c>
      <c r="F246" s="43" t="str">
        <f t="shared" si="37"/>
        <v>N/A</v>
      </c>
      <c r="G246" s="51">
        <v>47930.892610000003</v>
      </c>
      <c r="H246" s="43" t="str">
        <f t="shared" si="38"/>
        <v>N/A</v>
      </c>
      <c r="I246" s="12">
        <v>2.528</v>
      </c>
      <c r="J246" s="12">
        <v>9.8130000000000006</v>
      </c>
      <c r="K246" s="44" t="s">
        <v>732</v>
      </c>
      <c r="L246" s="9" t="str">
        <f t="shared" si="39"/>
        <v>Yes</v>
      </c>
    </row>
    <row r="247" spans="1:12" ht="25.5" x14ac:dyDescent="0.2">
      <c r="A247" s="52" t="s">
        <v>1584</v>
      </c>
      <c r="B247" s="34" t="s">
        <v>217</v>
      </c>
      <c r="C247" s="51">
        <v>19241.461538</v>
      </c>
      <c r="D247" s="43" t="str">
        <f t="shared" si="36"/>
        <v>N/A</v>
      </c>
      <c r="E247" s="51">
        <v>26845.411765000001</v>
      </c>
      <c r="F247" s="43" t="str">
        <f t="shared" si="37"/>
        <v>N/A</v>
      </c>
      <c r="G247" s="51">
        <v>33193.565217000003</v>
      </c>
      <c r="H247" s="43" t="str">
        <f t="shared" si="38"/>
        <v>N/A</v>
      </c>
      <c r="I247" s="12">
        <v>39.520000000000003</v>
      </c>
      <c r="J247" s="12">
        <v>23.65</v>
      </c>
      <c r="K247" s="44" t="s">
        <v>732</v>
      </c>
      <c r="L247" s="9" t="str">
        <f t="shared" si="39"/>
        <v>Yes</v>
      </c>
    </row>
    <row r="248" spans="1:12" ht="25.5" x14ac:dyDescent="0.2">
      <c r="A248" s="52" t="s">
        <v>1585</v>
      </c>
      <c r="B248" s="34" t="s">
        <v>217</v>
      </c>
      <c r="C248" s="51">
        <v>13148.75</v>
      </c>
      <c r="D248" s="43" t="str">
        <f t="shared" si="36"/>
        <v>N/A</v>
      </c>
      <c r="E248" s="51">
        <v>11447</v>
      </c>
      <c r="F248" s="43" t="str">
        <f t="shared" si="37"/>
        <v>N/A</v>
      </c>
      <c r="G248" s="51">
        <v>29102.285714000001</v>
      </c>
      <c r="H248" s="43" t="str">
        <f t="shared" si="38"/>
        <v>N/A</v>
      </c>
      <c r="I248" s="12">
        <v>-12.9</v>
      </c>
      <c r="J248" s="12">
        <v>154.19999999999999</v>
      </c>
      <c r="K248" s="44" t="s">
        <v>732</v>
      </c>
      <c r="L248" s="9" t="str">
        <f t="shared" si="39"/>
        <v>No</v>
      </c>
    </row>
    <row r="249" spans="1:12" ht="25.5" x14ac:dyDescent="0.2">
      <c r="A249" s="45" t="s">
        <v>1586</v>
      </c>
      <c r="B249" s="34" t="s">
        <v>217</v>
      </c>
      <c r="C249" s="43">
        <v>7.9002063459</v>
      </c>
      <c r="D249" s="43" t="str">
        <f t="shared" si="36"/>
        <v>N/A</v>
      </c>
      <c r="E249" s="43">
        <v>7.8007013317</v>
      </c>
      <c r="F249" s="43" t="str">
        <f t="shared" si="37"/>
        <v>N/A</v>
      </c>
      <c r="G249" s="43">
        <v>8.3367738130000006</v>
      </c>
      <c r="H249" s="43" t="str">
        <f t="shared" si="38"/>
        <v>N/A</v>
      </c>
      <c r="I249" s="12">
        <v>-1.26</v>
      </c>
      <c r="J249" s="12">
        <v>6.8719999999999999</v>
      </c>
      <c r="K249" s="44" t="s">
        <v>732</v>
      </c>
      <c r="L249" s="9" t="str">
        <f t="shared" si="39"/>
        <v>Yes</v>
      </c>
    </row>
    <row r="250" spans="1:12" ht="25.5" x14ac:dyDescent="0.2">
      <c r="A250" s="50" t="s">
        <v>1587</v>
      </c>
      <c r="B250" s="34" t="s">
        <v>217</v>
      </c>
      <c r="C250" s="43">
        <v>2.6130503768</v>
      </c>
      <c r="D250" s="43" t="str">
        <f t="shared" si="36"/>
        <v>N/A</v>
      </c>
      <c r="E250" s="43">
        <v>2.5205586103000002</v>
      </c>
      <c r="F250" s="43" t="str">
        <f t="shared" si="37"/>
        <v>N/A</v>
      </c>
      <c r="G250" s="43">
        <v>6.7899723126999998</v>
      </c>
      <c r="H250" s="43" t="str">
        <f t="shared" si="38"/>
        <v>N/A</v>
      </c>
      <c r="I250" s="12">
        <v>-3.54</v>
      </c>
      <c r="J250" s="12">
        <v>169.4</v>
      </c>
      <c r="K250" s="44" t="s">
        <v>732</v>
      </c>
      <c r="L250" s="9" t="str">
        <f t="shared" si="39"/>
        <v>No</v>
      </c>
    </row>
    <row r="251" spans="1:12" ht="25.5" x14ac:dyDescent="0.2">
      <c r="A251" s="50" t="s">
        <v>1588</v>
      </c>
      <c r="B251" s="34" t="s">
        <v>217</v>
      </c>
      <c r="C251" s="43">
        <v>18.237689176</v>
      </c>
      <c r="D251" s="43" t="str">
        <f t="shared" si="36"/>
        <v>N/A</v>
      </c>
      <c r="E251" s="43">
        <v>17.705497358999999</v>
      </c>
      <c r="F251" s="43" t="str">
        <f t="shared" si="37"/>
        <v>N/A</v>
      </c>
      <c r="G251" s="43">
        <v>17.020474257</v>
      </c>
      <c r="H251" s="43" t="str">
        <f t="shared" si="38"/>
        <v>N/A</v>
      </c>
      <c r="I251" s="12">
        <v>-2.92</v>
      </c>
      <c r="J251" s="12">
        <v>-3.87</v>
      </c>
      <c r="K251" s="44" t="s">
        <v>732</v>
      </c>
      <c r="L251" s="9" t="str">
        <f t="shared" si="39"/>
        <v>Yes</v>
      </c>
    </row>
    <row r="252" spans="1:12" ht="25.5" x14ac:dyDescent="0.2">
      <c r="A252" s="50" t="s">
        <v>1589</v>
      </c>
      <c r="B252" s="34" t="s">
        <v>217</v>
      </c>
      <c r="C252" s="43">
        <v>7.1890726099999996E-2</v>
      </c>
      <c r="D252" s="43" t="str">
        <f t="shared" si="36"/>
        <v>N/A</v>
      </c>
      <c r="E252" s="43">
        <v>8.2640610599999997E-2</v>
      </c>
      <c r="F252" s="43" t="str">
        <f t="shared" si="37"/>
        <v>N/A</v>
      </c>
      <c r="G252" s="43">
        <v>0.15197568389999999</v>
      </c>
      <c r="H252" s="43" t="str">
        <f t="shared" si="38"/>
        <v>N/A</v>
      </c>
      <c r="I252" s="12">
        <v>14.95</v>
      </c>
      <c r="J252" s="12">
        <v>83.9</v>
      </c>
      <c r="K252" s="44" t="s">
        <v>732</v>
      </c>
      <c r="L252" s="9" t="str">
        <f t="shared" si="39"/>
        <v>No</v>
      </c>
    </row>
    <row r="253" spans="1:12" ht="25.5" x14ac:dyDescent="0.2">
      <c r="A253" s="50" t="s">
        <v>1590</v>
      </c>
      <c r="B253" s="34" t="s">
        <v>217</v>
      </c>
      <c r="C253" s="43">
        <v>1.71902531E-2</v>
      </c>
      <c r="D253" s="43" t="str">
        <f t="shared" si="36"/>
        <v>N/A</v>
      </c>
      <c r="E253" s="43">
        <v>2.2408461399999999E-2</v>
      </c>
      <c r="F253" s="43" t="str">
        <f t="shared" si="37"/>
        <v>N/A</v>
      </c>
      <c r="G253" s="43">
        <v>3.1345154899999998E-2</v>
      </c>
      <c r="H253" s="43" t="str">
        <f t="shared" si="38"/>
        <v>N/A</v>
      </c>
      <c r="I253" s="12">
        <v>30.36</v>
      </c>
      <c r="J253" s="12">
        <v>39.880000000000003</v>
      </c>
      <c r="K253" s="44" t="s">
        <v>732</v>
      </c>
      <c r="L253" s="9" t="str">
        <f t="shared" si="39"/>
        <v>No</v>
      </c>
    </row>
    <row r="254" spans="1:12" x14ac:dyDescent="0.2">
      <c r="A254" s="173" t="s">
        <v>1649</v>
      </c>
      <c r="B254" s="174"/>
      <c r="C254" s="174"/>
      <c r="D254" s="174"/>
      <c r="E254" s="174"/>
      <c r="F254" s="174"/>
      <c r="G254" s="174"/>
      <c r="H254" s="174"/>
      <c r="I254" s="174"/>
      <c r="J254" s="174"/>
      <c r="K254" s="174"/>
      <c r="L254" s="175"/>
    </row>
    <row r="255" spans="1:12" x14ac:dyDescent="0.2">
      <c r="A255" s="167" t="s">
        <v>1647</v>
      </c>
      <c r="B255" s="168"/>
      <c r="C255" s="168"/>
      <c r="D255" s="168"/>
      <c r="E255" s="168"/>
      <c r="F255" s="168"/>
      <c r="G255" s="168"/>
      <c r="H255" s="168"/>
      <c r="I255" s="168"/>
      <c r="J255" s="168"/>
      <c r="K255" s="168"/>
      <c r="L255" s="169"/>
    </row>
    <row r="256" spans="1:12" x14ac:dyDescent="0.2">
      <c r="A256" s="55"/>
    </row>
    <row r="257" spans="1:1" x14ac:dyDescent="0.2">
      <c r="A257" s="53"/>
    </row>
    <row r="258" spans="1:1" x14ac:dyDescent="0.2">
      <c r="A258" s="2"/>
    </row>
    <row r="259" spans="1:1" x14ac:dyDescent="0.2">
      <c r="A259" s="2"/>
    </row>
    <row r="260" spans="1:1" x14ac:dyDescent="0.2">
      <c r="A260" s="53"/>
    </row>
    <row r="261" spans="1:1" x14ac:dyDescent="0.2">
      <c r="A261" s="53"/>
    </row>
    <row r="262" spans="1:1" x14ac:dyDescent="0.2">
      <c r="A262" s="53"/>
    </row>
    <row r="263" spans="1:1" x14ac:dyDescent="0.2">
      <c r="A263" s="53"/>
    </row>
    <row r="264" spans="1:1" x14ac:dyDescent="0.2">
      <c r="A264" s="53"/>
    </row>
    <row r="265" spans="1:1" x14ac:dyDescent="0.2">
      <c r="A265" s="53"/>
    </row>
    <row r="266" spans="1:1" x14ac:dyDescent="0.2">
      <c r="A266" s="53"/>
    </row>
    <row r="267" spans="1:1" x14ac:dyDescent="0.2">
      <c r="A267" s="53"/>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25" t="s">
        <v>345</v>
      </c>
      <c r="B6" s="134" t="s">
        <v>217</v>
      </c>
      <c r="C6" s="142">
        <v>7</v>
      </c>
      <c r="D6" s="134" t="s">
        <v>217</v>
      </c>
      <c r="E6" s="142">
        <v>7</v>
      </c>
      <c r="F6" s="134" t="s">
        <v>217</v>
      </c>
      <c r="G6" s="142">
        <v>7</v>
      </c>
      <c r="H6" s="134" t="s">
        <v>217</v>
      </c>
      <c r="I6" s="143" t="s">
        <v>217</v>
      </c>
      <c r="J6" s="143" t="s">
        <v>217</v>
      </c>
      <c r="K6" s="134" t="s">
        <v>217</v>
      </c>
    </row>
    <row r="7" spans="1:11" s="27" customFormat="1" x14ac:dyDescent="0.2">
      <c r="A7" s="28" t="s">
        <v>305</v>
      </c>
      <c r="B7" s="144" t="s">
        <v>217</v>
      </c>
      <c r="C7" s="145">
        <v>173118</v>
      </c>
      <c r="D7" s="146" t="str">
        <f>IF($B7="N/A","N/A",IF(C7&gt;15,"No",IF(C7&lt;-15,"No","Yes")))</f>
        <v>N/A</v>
      </c>
      <c r="E7" s="145">
        <v>196106</v>
      </c>
      <c r="F7" s="146" t="str">
        <f>IF($B7="N/A","N/A",IF(E7&gt;15,"No",IF(E7&lt;-15,"No","Yes")))</f>
        <v>N/A</v>
      </c>
      <c r="G7" s="145">
        <v>204721</v>
      </c>
      <c r="H7" s="146" t="str">
        <f>IF($B7="N/A","N/A",IF(G7&gt;15,"No",IF(G7&lt;-15,"No","Yes")))</f>
        <v>N/A</v>
      </c>
      <c r="I7" s="147">
        <v>13.28</v>
      </c>
      <c r="J7" s="147">
        <v>4.3929999999999998</v>
      </c>
      <c r="K7" s="146" t="str">
        <f t="shared" ref="K7:K24" si="0">IF(J7="Div by 0", "N/A", IF(J7="N/A","N/A", IF(J7&gt;30, "No", IF(J7&lt;-30, "No", "Yes"))))</f>
        <v>Yes</v>
      </c>
    </row>
    <row r="8" spans="1:11" x14ac:dyDescent="0.2">
      <c r="A8" s="25" t="s">
        <v>365</v>
      </c>
      <c r="B8" s="144" t="s">
        <v>217</v>
      </c>
      <c r="C8" s="145" t="s">
        <v>217</v>
      </c>
      <c r="D8" s="146" t="str">
        <f>IF($B8="N/A","N/A",IF(C8&gt;15,"No",IF(C8&lt;-15,"No","Yes")))</f>
        <v>N/A</v>
      </c>
      <c r="E8" s="145" t="s">
        <v>217</v>
      </c>
      <c r="F8" s="146" t="str">
        <f>IF($B8="N/A","N/A",IF(E8&gt;15,"No",IF(E8&lt;-15,"No","Yes")))</f>
        <v>N/A</v>
      </c>
      <c r="G8" s="148">
        <v>48.215376048000003</v>
      </c>
      <c r="H8" s="146" t="str">
        <f>IF($B8="N/A","N/A",IF(G8&gt;15,"No",IF(G8&lt;-15,"No","Yes")))</f>
        <v>N/A</v>
      </c>
      <c r="I8" s="147" t="s">
        <v>217</v>
      </c>
      <c r="J8" s="147" t="s">
        <v>217</v>
      </c>
      <c r="K8" s="146" t="str">
        <f t="shared" si="0"/>
        <v>N/A</v>
      </c>
    </row>
    <row r="9" spans="1:11" x14ac:dyDescent="0.2">
      <c r="A9" s="25" t="s">
        <v>306</v>
      </c>
      <c r="B9" s="136" t="s">
        <v>217</v>
      </c>
      <c r="C9" s="134">
        <v>49.878117816</v>
      </c>
      <c r="D9" s="134" t="str">
        <f>IF($B9="N/A","N/A",IF(C9&gt;15,"No",IF(C9&lt;-15,"No","Yes")))</f>
        <v>N/A</v>
      </c>
      <c r="E9" s="134">
        <v>51.322754021000002</v>
      </c>
      <c r="F9" s="134" t="str">
        <f>IF($B9="N/A","N/A",IF(E9&gt;15,"No",IF(E9&lt;-15,"No","Yes")))</f>
        <v>N/A</v>
      </c>
      <c r="G9" s="134">
        <v>51.784623951999997</v>
      </c>
      <c r="H9" s="134" t="str">
        <f>IF($B9="N/A","N/A",IF(G9&gt;15,"No",IF(G9&lt;-15,"No","Yes")))</f>
        <v>N/A</v>
      </c>
      <c r="I9" s="143">
        <v>2.8959999999999999</v>
      </c>
      <c r="J9" s="143">
        <v>0.89990000000000003</v>
      </c>
      <c r="K9" s="134" t="str">
        <f t="shared" si="0"/>
        <v>Yes</v>
      </c>
    </row>
    <row r="10" spans="1:11" x14ac:dyDescent="0.2">
      <c r="A10" s="25" t="s">
        <v>307</v>
      </c>
      <c r="B10" s="136" t="s">
        <v>217</v>
      </c>
      <c r="C10" s="134">
        <v>0</v>
      </c>
      <c r="D10" s="134" t="str">
        <f>IF($B10="N/A","N/A",IF(C10&gt;15,"No",IF(C10&lt;-15,"No","Yes")))</f>
        <v>N/A</v>
      </c>
      <c r="E10" s="134">
        <v>0</v>
      </c>
      <c r="F10" s="134" t="str">
        <f>IF($B10="N/A","N/A",IF(E10&gt;15,"No",IF(E10&lt;-15,"No","Yes")))</f>
        <v>N/A</v>
      </c>
      <c r="G10" s="134">
        <v>0</v>
      </c>
      <c r="H10" s="134" t="str">
        <f>IF($B10="N/A","N/A",IF(G10&gt;15,"No",IF(G10&lt;-15,"No","Yes")))</f>
        <v>N/A</v>
      </c>
      <c r="I10" s="143" t="s">
        <v>1743</v>
      </c>
      <c r="J10" s="143" t="s">
        <v>1743</v>
      </c>
      <c r="K10" s="134" t="str">
        <f t="shared" si="0"/>
        <v>N/A</v>
      </c>
    </row>
    <row r="11" spans="1:11" x14ac:dyDescent="0.2">
      <c r="A11" s="25" t="s">
        <v>811</v>
      </c>
      <c r="B11" s="136" t="s">
        <v>218</v>
      </c>
      <c r="C11" s="134" t="s">
        <v>217</v>
      </c>
      <c r="D11" s="134" t="str">
        <f>IF(OR($B11="N/A",$C11="N/A"),"N/A",IF(C11&gt;100,"No",IF(C11&lt;95,"No","Yes")))</f>
        <v>N/A</v>
      </c>
      <c r="E11" s="134">
        <v>42.482127013000003</v>
      </c>
      <c r="F11" s="134" t="str">
        <f>IF(OR($B11="N/A",$E11="N/A"),"N/A",IF(E11&gt;100,"No",IF(E11&lt;95,"No","Yes")))</f>
        <v>No</v>
      </c>
      <c r="G11" s="134">
        <v>45.500461604000002</v>
      </c>
      <c r="H11" s="134" t="str">
        <f>IF($B11="N/A","N/A",IF(G11&gt;100,"No",IF(G11&lt;95,"No","Yes")))</f>
        <v>No</v>
      </c>
      <c r="I11" s="143" t="s">
        <v>217</v>
      </c>
      <c r="J11" s="143">
        <v>7.1050000000000004</v>
      </c>
      <c r="K11" s="134" t="str">
        <f t="shared" si="0"/>
        <v>Yes</v>
      </c>
    </row>
    <row r="12" spans="1:11" x14ac:dyDescent="0.2">
      <c r="A12" s="25" t="s">
        <v>308</v>
      </c>
      <c r="B12" s="136" t="s">
        <v>217</v>
      </c>
      <c r="C12" s="134" t="s">
        <v>217</v>
      </c>
      <c r="D12" s="134" t="str">
        <f t="shared" ref="D12:D13" si="1">IF(OR($B12="N/A",$C12="N/A"),"N/A",IF(C12&gt;100,"No",IF(C12&lt;95,"No","Yes")))</f>
        <v>N/A</v>
      </c>
      <c r="E12" s="134">
        <v>0</v>
      </c>
      <c r="F12" s="134" t="str">
        <f t="shared" ref="F12:F13" si="2">IF(OR($B12="N/A",$E12="N/A"),"N/A",IF(E12&gt;100,"No",IF(E12&lt;95,"No","Yes")))</f>
        <v>N/A</v>
      </c>
      <c r="G12" s="134">
        <v>1.0735488E-3</v>
      </c>
      <c r="H12" s="134" t="str">
        <f t="shared" ref="H12:H13" si="3">IF($B12="N/A","N/A",IF(G12&gt;100,"No",IF(G12&lt;95,"No","Yes")))</f>
        <v>N/A</v>
      </c>
      <c r="I12" s="143" t="s">
        <v>217</v>
      </c>
      <c r="J12" s="143" t="s">
        <v>1743</v>
      </c>
      <c r="K12" s="134" t="str">
        <f t="shared" si="0"/>
        <v>N/A</v>
      </c>
    </row>
    <row r="13" spans="1:11" x14ac:dyDescent="0.2">
      <c r="A13" s="25" t="s">
        <v>812</v>
      </c>
      <c r="B13" s="136" t="s">
        <v>218</v>
      </c>
      <c r="C13" s="134" t="s">
        <v>217</v>
      </c>
      <c r="D13" s="134" t="str">
        <f t="shared" si="1"/>
        <v>N/A</v>
      </c>
      <c r="E13" s="134">
        <v>38.993197555999998</v>
      </c>
      <c r="F13" s="134" t="str">
        <f t="shared" si="2"/>
        <v>No</v>
      </c>
      <c r="G13" s="134">
        <v>42.682968528000004</v>
      </c>
      <c r="H13" s="134" t="str">
        <f t="shared" si="3"/>
        <v>No</v>
      </c>
      <c r="I13" s="143" t="s">
        <v>217</v>
      </c>
      <c r="J13" s="143">
        <v>9.4629999999999992</v>
      </c>
      <c r="K13" s="134" t="str">
        <f t="shared" si="0"/>
        <v>Yes</v>
      </c>
    </row>
    <row r="14" spans="1:11" x14ac:dyDescent="0.2">
      <c r="A14" s="28" t="s">
        <v>309</v>
      </c>
      <c r="B14" s="136" t="s">
        <v>217</v>
      </c>
      <c r="C14" s="149">
        <v>86770</v>
      </c>
      <c r="D14" s="134" t="str">
        <f>IF($B14="N/A","N/A",IF(C14&gt;15,"No",IF(C14&lt;-15,"No","Yes")))</f>
        <v>N/A</v>
      </c>
      <c r="E14" s="149">
        <v>95459</v>
      </c>
      <c r="F14" s="134" t="str">
        <f>IF($B14="N/A","N/A",IF(E14&gt;15,"No",IF(E14&lt;-15,"No","Yes")))</f>
        <v>N/A</v>
      </c>
      <c r="G14" s="149">
        <v>98707</v>
      </c>
      <c r="H14" s="134" t="str">
        <f>IF($B14="N/A","N/A",IF(G14&gt;15,"No",IF(G14&lt;-15,"No","Yes")))</f>
        <v>N/A</v>
      </c>
      <c r="I14" s="143">
        <v>10.01</v>
      </c>
      <c r="J14" s="143">
        <v>3.403</v>
      </c>
      <c r="K14" s="134" t="str">
        <f t="shared" si="0"/>
        <v>Yes</v>
      </c>
    </row>
    <row r="15" spans="1:11" x14ac:dyDescent="0.2">
      <c r="A15" s="25" t="s">
        <v>435</v>
      </c>
      <c r="B15" s="136" t="s">
        <v>219</v>
      </c>
      <c r="C15" s="134">
        <v>34.316007837000001</v>
      </c>
      <c r="D15" s="134" t="str">
        <f>IF($B15="N/A","N/A",IF(C15&gt;20,"No",IF(C15&lt;5,"No","Yes")))</f>
        <v>No</v>
      </c>
      <c r="E15" s="134">
        <v>32.471532281000002</v>
      </c>
      <c r="F15" s="134" t="str">
        <f>IF($B15="N/A","N/A",IF(E15&gt;20,"No",IF(E15&lt;5,"No","Yes")))</f>
        <v>No</v>
      </c>
      <c r="G15" s="134">
        <v>30.869137953999999</v>
      </c>
      <c r="H15" s="134" t="str">
        <f>IF($B15="N/A","N/A",IF(G15&gt;20,"No",IF(G15&lt;5,"No","Yes")))</f>
        <v>No</v>
      </c>
      <c r="I15" s="143">
        <v>-5.37</v>
      </c>
      <c r="J15" s="143">
        <v>-4.93</v>
      </c>
      <c r="K15" s="134" t="str">
        <f t="shared" si="0"/>
        <v>Yes</v>
      </c>
    </row>
    <row r="16" spans="1:11" x14ac:dyDescent="0.2">
      <c r="A16" s="25" t="s">
        <v>436</v>
      </c>
      <c r="B16" s="136" t="s">
        <v>217</v>
      </c>
      <c r="C16" s="134" t="s">
        <v>217</v>
      </c>
      <c r="D16" s="134" t="str">
        <f>IF($B16="N/A","N/A",IF(C16&gt;15,"No",IF(C16&lt;-15,"No","Yes")))</f>
        <v>N/A</v>
      </c>
      <c r="E16" s="134" t="s">
        <v>217</v>
      </c>
      <c r="F16" s="134" t="str">
        <f>IF($B16="N/A","N/A",IF(E16&gt;15,"No",IF(E16&lt;-15,"No","Yes")))</f>
        <v>N/A</v>
      </c>
      <c r="G16" s="134">
        <v>69.130862046000004</v>
      </c>
      <c r="H16" s="134" t="str">
        <f>IF($B16="N/A","N/A",IF(G16&gt;15,"No",IF(G16&lt;-15,"No","Yes")))</f>
        <v>N/A</v>
      </c>
      <c r="I16" s="143" t="s">
        <v>217</v>
      </c>
      <c r="J16" s="143" t="s">
        <v>217</v>
      </c>
      <c r="K16" s="134" t="str">
        <f t="shared" si="0"/>
        <v>N/A</v>
      </c>
    </row>
    <row r="17" spans="1:11" x14ac:dyDescent="0.2">
      <c r="A17" s="25" t="s">
        <v>437</v>
      </c>
      <c r="B17" s="136" t="s">
        <v>217</v>
      </c>
      <c r="C17" s="134">
        <v>4.6490722599999996</v>
      </c>
      <c r="D17" s="134" t="str">
        <f>IF($B17="N/A","N/A",IF(C17&gt;15,"No",IF(C17&lt;-15,"No","Yes")))</f>
        <v>N/A</v>
      </c>
      <c r="E17" s="134">
        <v>1.5545941189000001</v>
      </c>
      <c r="F17" s="134" t="str">
        <f>IF($B17="N/A","N/A",IF(E17&gt;15,"No",IF(E17&lt;-15,"No","Yes")))</f>
        <v>N/A</v>
      </c>
      <c r="G17" s="134">
        <v>8.2608123030999998</v>
      </c>
      <c r="H17" s="134" t="str">
        <f>IF($B17="N/A","N/A",IF(G17&gt;15,"No",IF(G17&lt;-15,"No","Yes")))</f>
        <v>N/A</v>
      </c>
      <c r="I17" s="143">
        <v>-66.599999999999994</v>
      </c>
      <c r="J17" s="143">
        <v>431.4</v>
      </c>
      <c r="K17" s="134" t="str">
        <f t="shared" si="0"/>
        <v>No</v>
      </c>
    </row>
    <row r="18" spans="1:11" x14ac:dyDescent="0.2">
      <c r="A18" s="25" t="s">
        <v>813</v>
      </c>
      <c r="B18" s="136" t="s">
        <v>217</v>
      </c>
      <c r="C18" s="182">
        <v>14154.07883</v>
      </c>
      <c r="D18" s="134" t="str">
        <f>IF($B18="N/A","N/A",IF(C18&gt;15,"No",IF(C18&lt;-15,"No","Yes")))</f>
        <v>N/A</v>
      </c>
      <c r="E18" s="182">
        <v>20677.814689999999</v>
      </c>
      <c r="F18" s="134" t="str">
        <f>IF($B18="N/A","N/A",IF(E18&gt;15,"No",IF(E18&lt;-15,"No","Yes")))</f>
        <v>N/A</v>
      </c>
      <c r="G18" s="182">
        <v>12810.994481</v>
      </c>
      <c r="H18" s="134" t="str">
        <f>IF($B18="N/A","N/A",IF(G18&gt;15,"No",IF(G18&lt;-15,"No","Yes")))</f>
        <v>N/A</v>
      </c>
      <c r="I18" s="143">
        <v>46.09</v>
      </c>
      <c r="J18" s="143">
        <v>-38</v>
      </c>
      <c r="K18" s="134" t="str">
        <f t="shared" si="0"/>
        <v>No</v>
      </c>
    </row>
    <row r="19" spans="1:11" x14ac:dyDescent="0.2">
      <c r="A19" s="3" t="s">
        <v>310</v>
      </c>
      <c r="B19" s="136" t="s">
        <v>217</v>
      </c>
      <c r="C19" s="149">
        <v>66</v>
      </c>
      <c r="D19" s="136" t="s">
        <v>217</v>
      </c>
      <c r="E19" s="149">
        <v>82</v>
      </c>
      <c r="F19" s="136" t="s">
        <v>217</v>
      </c>
      <c r="G19" s="149">
        <v>102</v>
      </c>
      <c r="H19" s="134" t="str">
        <f>IF($B19="N/A","N/A",IF(G19&gt;15,"No",IF(G19&lt;-15,"No","Yes")))</f>
        <v>N/A</v>
      </c>
      <c r="I19" s="143">
        <v>24.24</v>
      </c>
      <c r="J19" s="143">
        <v>24.39</v>
      </c>
      <c r="K19" s="134" t="str">
        <f t="shared" si="0"/>
        <v>Yes</v>
      </c>
    </row>
    <row r="20" spans="1:11" x14ac:dyDescent="0.2">
      <c r="A20" s="3" t="s">
        <v>350</v>
      </c>
      <c r="B20" s="136" t="s">
        <v>217</v>
      </c>
      <c r="C20" s="149" t="s">
        <v>217</v>
      </c>
      <c r="D20" s="136" t="s">
        <v>217</v>
      </c>
      <c r="E20" s="149" t="s">
        <v>217</v>
      </c>
      <c r="F20" s="136" t="s">
        <v>217</v>
      </c>
      <c r="G20" s="150">
        <v>4.9823906699999997E-2</v>
      </c>
      <c r="H20" s="134" t="str">
        <f>IF($B20="N/A","N/A",IF(G20&gt;15,"No",IF(G20&lt;-15,"No","Yes")))</f>
        <v>N/A</v>
      </c>
      <c r="I20" s="143" t="s">
        <v>217</v>
      </c>
      <c r="J20" s="143" t="s">
        <v>217</v>
      </c>
      <c r="K20" s="134" t="str">
        <f t="shared" si="0"/>
        <v>N/A</v>
      </c>
    </row>
    <row r="21" spans="1:11" ht="25.5" x14ac:dyDescent="0.2">
      <c r="A21" s="3" t="s">
        <v>814</v>
      </c>
      <c r="B21" s="136" t="s">
        <v>217</v>
      </c>
      <c r="C21" s="151">
        <v>10283.515152</v>
      </c>
      <c r="D21" s="134" t="str">
        <f>IF($B21="N/A","N/A",IF(C21&gt;60,"No",IF(C21&lt;15,"No","Yes")))</f>
        <v>N/A</v>
      </c>
      <c r="E21" s="151">
        <v>6297.9878048999999</v>
      </c>
      <c r="F21" s="134" t="str">
        <f>IF($B21="N/A","N/A",IF(E21&gt;60,"No",IF(E21&lt;15,"No","Yes")))</f>
        <v>N/A</v>
      </c>
      <c r="G21" s="151">
        <v>10711.980391999999</v>
      </c>
      <c r="H21" s="134" t="str">
        <f>IF($B21="N/A","N/A",IF(G21&gt;60,"No",IF(G21&lt;15,"No","Yes")))</f>
        <v>N/A</v>
      </c>
      <c r="I21" s="143">
        <v>-38.799999999999997</v>
      </c>
      <c r="J21" s="143">
        <v>70.09</v>
      </c>
      <c r="K21" s="134" t="str">
        <f t="shared" si="0"/>
        <v>No</v>
      </c>
    </row>
    <row r="22" spans="1:11" x14ac:dyDescent="0.2">
      <c r="A22" s="3" t="s">
        <v>815</v>
      </c>
      <c r="B22" s="136" t="s">
        <v>221</v>
      </c>
      <c r="C22" s="149">
        <v>11</v>
      </c>
      <c r="D22" s="134" t="str">
        <f>IF($B22="N/A","N/A",IF(C22="N/A","N/A",IF(C22=0,"Yes","No")))</f>
        <v>No</v>
      </c>
      <c r="E22" s="149">
        <v>11</v>
      </c>
      <c r="F22" s="134" t="str">
        <f>IF($B22="N/A","N/A",IF(E22="N/A","N/A",IF(E22=0,"Yes","No")))</f>
        <v>No</v>
      </c>
      <c r="G22" s="149">
        <v>11</v>
      </c>
      <c r="H22" s="134" t="str">
        <f>IF($B22="N/A","N/A",IF(G22=0,"Yes","No"))</f>
        <v>No</v>
      </c>
      <c r="I22" s="143">
        <v>200</v>
      </c>
      <c r="J22" s="143">
        <v>-33.299999999999997</v>
      </c>
      <c r="K22" s="134" t="str">
        <f t="shared" si="0"/>
        <v>No</v>
      </c>
    </row>
    <row r="23" spans="1:11" x14ac:dyDescent="0.2">
      <c r="A23" s="3" t="s">
        <v>816</v>
      </c>
      <c r="B23" s="136" t="s">
        <v>221</v>
      </c>
      <c r="C23" s="134">
        <v>0</v>
      </c>
      <c r="D23" s="134" t="str">
        <f>IF($B23="N/A","N/A",IF(C23="N/A","N/A",IF(C23=0,"Yes","No")))</f>
        <v>Yes</v>
      </c>
      <c r="E23" s="134">
        <v>0</v>
      </c>
      <c r="F23" s="134" t="str">
        <f t="shared" ref="F23:F24" si="4">IF($B23="N/A","N/A",IF(E23="N/A","N/A",IF(E23=0,"Yes","No")))</f>
        <v>Yes</v>
      </c>
      <c r="G23" s="134">
        <v>0</v>
      </c>
      <c r="H23" s="134" t="str">
        <f t="shared" ref="H23:H24" si="5">IF($B23="N/A","N/A",IF(G23=0,"Yes","No"))</f>
        <v>Yes</v>
      </c>
      <c r="I23" s="143" t="s">
        <v>1743</v>
      </c>
      <c r="J23" s="143" t="s">
        <v>1743</v>
      </c>
      <c r="K23" s="134" t="str">
        <f t="shared" si="0"/>
        <v>N/A</v>
      </c>
    </row>
    <row r="24" spans="1:11" x14ac:dyDescent="0.2">
      <c r="A24" s="3" t="s">
        <v>817</v>
      </c>
      <c r="B24" s="136" t="s">
        <v>221</v>
      </c>
      <c r="C24" s="182">
        <v>0</v>
      </c>
      <c r="D24" s="134" t="str">
        <f>IF($B24="N/A","N/A",IF(C24="N/A","N/A",IF(C24=0,"Yes","No")))</f>
        <v>Yes</v>
      </c>
      <c r="E24" s="182">
        <v>0</v>
      </c>
      <c r="F24" s="134" t="str">
        <f t="shared" si="4"/>
        <v>Yes</v>
      </c>
      <c r="G24" s="182">
        <v>0</v>
      </c>
      <c r="H24" s="134" t="str">
        <f t="shared" si="5"/>
        <v>Yes</v>
      </c>
      <c r="I24" s="143" t="s">
        <v>1743</v>
      </c>
      <c r="J24" s="143" t="s">
        <v>1743</v>
      </c>
      <c r="K24" s="134" t="str">
        <f t="shared" si="0"/>
        <v>N/A</v>
      </c>
    </row>
    <row r="25" spans="1:11" s="115" customFormat="1" x14ac:dyDescent="0.2">
      <c r="A25" s="110" t="s">
        <v>1649</v>
      </c>
      <c r="B25" s="111"/>
      <c r="C25" s="112"/>
      <c r="D25" s="113"/>
      <c r="E25" s="112"/>
      <c r="F25" s="113"/>
      <c r="G25" s="112"/>
      <c r="H25" s="113"/>
      <c r="I25" s="114"/>
      <c r="J25" s="114"/>
      <c r="K25" s="113"/>
    </row>
    <row r="26" spans="1:11" ht="12.75" customHeight="1" x14ac:dyDescent="0.2">
      <c r="A26" s="167" t="s">
        <v>1647</v>
      </c>
      <c r="B26" s="168"/>
      <c r="C26" s="168"/>
      <c r="D26" s="168"/>
      <c r="E26" s="168"/>
      <c r="F26" s="168"/>
      <c r="G26" s="168"/>
      <c r="H26" s="168"/>
      <c r="I26" s="168"/>
      <c r="J26" s="168"/>
      <c r="K26" s="169"/>
    </row>
    <row r="27" spans="1:11" x14ac:dyDescent="0.2">
      <c r="B27" s="34"/>
      <c r="C27" s="8"/>
      <c r="D27" s="9"/>
      <c r="E27" s="8"/>
      <c r="F27" s="9"/>
      <c r="G27" s="8"/>
      <c r="H27" s="9"/>
      <c r="I27" s="10"/>
      <c r="J27" s="10"/>
      <c r="K27" s="9"/>
    </row>
    <row r="28" spans="1:11" x14ac:dyDescent="0.2">
      <c r="B28" s="34"/>
      <c r="C28" s="8"/>
      <c r="D28" s="9"/>
      <c r="E28" s="8"/>
      <c r="F28" s="9"/>
      <c r="G28" s="8"/>
      <c r="H28" s="9"/>
      <c r="I28" s="10"/>
      <c r="J28" s="10"/>
      <c r="K28" s="9"/>
    </row>
    <row r="29" spans="1:11" x14ac:dyDescent="0.2">
      <c r="B29" s="34"/>
      <c r="C29" s="8"/>
      <c r="D29" s="9"/>
      <c r="E29" s="8"/>
      <c r="F29" s="9"/>
      <c r="G29" s="8"/>
      <c r="H29" s="9"/>
      <c r="I29" s="10"/>
      <c r="J29" s="10"/>
      <c r="K29" s="9"/>
    </row>
    <row r="30" spans="1:11" x14ac:dyDescent="0.2">
      <c r="B30" s="34"/>
      <c r="C30" s="8"/>
      <c r="D30" s="9"/>
      <c r="E30" s="8"/>
      <c r="F30" s="9"/>
      <c r="G30" s="8"/>
      <c r="H30" s="9"/>
      <c r="I30" s="10"/>
      <c r="J30" s="10"/>
      <c r="K30" s="9"/>
    </row>
    <row r="31" spans="1:11" x14ac:dyDescent="0.2">
      <c r="B31" s="34"/>
      <c r="C31" s="8"/>
      <c r="D31" s="9"/>
      <c r="E31" s="8"/>
      <c r="F31" s="9"/>
      <c r="G31" s="8"/>
      <c r="H31" s="9"/>
      <c r="I31" s="10"/>
      <c r="J31" s="10"/>
      <c r="K31" s="9"/>
    </row>
    <row r="32" spans="1:11" x14ac:dyDescent="0.2">
      <c r="B32" s="34"/>
      <c r="C32" s="8"/>
      <c r="D32" s="9"/>
      <c r="E32" s="8"/>
      <c r="F32" s="9"/>
      <c r="G32" s="8"/>
      <c r="H32" s="9"/>
      <c r="I32" s="10"/>
      <c r="J32" s="10"/>
      <c r="K32" s="9"/>
    </row>
    <row r="33" spans="2:11" x14ac:dyDescent="0.2">
      <c r="B33" s="34"/>
      <c r="C33" s="8"/>
      <c r="D33" s="9"/>
      <c r="E33" s="8"/>
      <c r="F33" s="9"/>
      <c r="G33" s="8"/>
      <c r="H33" s="9"/>
      <c r="I33" s="10"/>
      <c r="J33" s="10"/>
      <c r="K33" s="9"/>
    </row>
    <row r="34" spans="2:11" x14ac:dyDescent="0.2">
      <c r="B34" s="34"/>
      <c r="C34" s="8"/>
      <c r="D34" s="9"/>
      <c r="E34" s="8"/>
      <c r="F34" s="9"/>
      <c r="G34" s="8"/>
      <c r="H34" s="9"/>
      <c r="I34" s="10"/>
      <c r="J34" s="10"/>
      <c r="K34" s="9"/>
    </row>
    <row r="35" spans="2:11" x14ac:dyDescent="0.2">
      <c r="B35" s="34"/>
      <c r="C35" s="8"/>
      <c r="D35" s="9"/>
      <c r="E35" s="8"/>
      <c r="F35" s="9"/>
      <c r="G35" s="8"/>
      <c r="H35" s="9"/>
      <c r="I35" s="10"/>
      <c r="J35" s="10"/>
      <c r="K35" s="9"/>
    </row>
    <row r="36" spans="2:11" x14ac:dyDescent="0.2">
      <c r="B36" s="34"/>
      <c r="C36" s="8"/>
      <c r="D36" s="9"/>
      <c r="E36" s="8"/>
      <c r="F36" s="9"/>
      <c r="G36" s="8"/>
      <c r="H36" s="9"/>
      <c r="I36" s="10"/>
      <c r="J36" s="10"/>
      <c r="K36" s="9"/>
    </row>
    <row r="37" spans="2:11" x14ac:dyDescent="0.2">
      <c r="B37" s="34"/>
      <c r="C37" s="8"/>
      <c r="D37" s="9"/>
      <c r="E37" s="8"/>
      <c r="F37" s="9"/>
      <c r="G37" s="8"/>
      <c r="H37" s="9"/>
      <c r="I37" s="10"/>
      <c r="J37" s="10"/>
      <c r="K37" s="9"/>
    </row>
    <row r="38" spans="2:11" x14ac:dyDescent="0.2">
      <c r="B38" s="34"/>
      <c r="C38" s="8"/>
      <c r="D38" s="9"/>
      <c r="E38" s="8"/>
      <c r="F38" s="9"/>
      <c r="G38" s="8"/>
      <c r="H38" s="9"/>
      <c r="I38" s="10"/>
      <c r="J38" s="10"/>
      <c r="K38" s="9"/>
    </row>
    <row r="39" spans="2:11" x14ac:dyDescent="0.2">
      <c r="B39" s="34"/>
      <c r="C39" s="8"/>
      <c r="D39" s="9"/>
      <c r="E39" s="8"/>
      <c r="F39" s="9"/>
      <c r="G39" s="8"/>
      <c r="H39" s="9"/>
      <c r="I39" s="10"/>
      <c r="J39" s="10"/>
      <c r="K39" s="9"/>
    </row>
    <row r="40" spans="2:11" x14ac:dyDescent="0.2">
      <c r="B40" s="34"/>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56994</v>
      </c>
      <c r="D6" s="9" t="str">
        <f>IF($B6="N/A","N/A",IF(C6&gt;15,"No",IF(C6&lt;-15,"No","Yes")))</f>
        <v>N/A</v>
      </c>
      <c r="E6" s="35">
        <v>64462</v>
      </c>
      <c r="F6" s="9" t="str">
        <f>IF($B6="N/A","N/A",IF(E6&gt;15,"No",IF(E6&lt;-15,"No","Yes")))</f>
        <v>N/A</v>
      </c>
      <c r="G6" s="35">
        <v>68237</v>
      </c>
      <c r="H6" s="9" t="str">
        <f>IF($B6="N/A","N/A",IF(G6&gt;15,"No",IF(G6&lt;-15,"No","Yes")))</f>
        <v>N/A</v>
      </c>
      <c r="I6" s="10">
        <v>13.1</v>
      </c>
      <c r="J6" s="10">
        <v>5.8559999999999999</v>
      </c>
      <c r="K6" s="9" t="str">
        <f t="shared" ref="K6:K36" si="0">IF(J6="Div by 0", "N/A", IF(J6="N/A","N/A", IF(J6&gt;30, "No", IF(J6&lt;-30, "No", "Yes"))))</f>
        <v>Yes</v>
      </c>
    </row>
    <row r="7" spans="1:11" x14ac:dyDescent="0.2">
      <c r="A7" s="102" t="s">
        <v>311</v>
      </c>
      <c r="B7" s="34" t="s">
        <v>218</v>
      </c>
      <c r="C7" s="103">
        <v>100</v>
      </c>
      <c r="D7" s="9" t="str">
        <f>IF($B7="N/A","N/A",IF(C7&gt;100,"No",IF(C7&lt;95,"No","Yes")))</f>
        <v>Yes</v>
      </c>
      <c r="E7" s="103">
        <v>100</v>
      </c>
      <c r="F7" s="9" t="str">
        <f>IF($B7="N/A","N/A",IF(E7&gt;100,"No",IF(E7&lt;95,"No","Yes")))</f>
        <v>Yes</v>
      </c>
      <c r="G7" s="9">
        <v>100</v>
      </c>
      <c r="H7" s="9" t="str">
        <f>IF($B7="N/A","N/A",IF(G7&gt;100,"No",IF(G7&lt;95,"No","Yes")))</f>
        <v>Yes</v>
      </c>
      <c r="I7" s="10">
        <v>0</v>
      </c>
      <c r="J7" s="10">
        <v>0</v>
      </c>
      <c r="K7" s="9" t="str">
        <f t="shared" si="0"/>
        <v>Yes</v>
      </c>
    </row>
    <row r="8" spans="1:11" x14ac:dyDescent="0.2">
      <c r="A8" s="102" t="s">
        <v>312</v>
      </c>
      <c r="B8" s="34" t="s">
        <v>221</v>
      </c>
      <c r="C8" s="103">
        <v>0</v>
      </c>
      <c r="D8" s="9" t="str">
        <f>IF($B8="N/A","N/A",IF(C8=0,"Yes","No"))</f>
        <v>Yes</v>
      </c>
      <c r="E8" s="103">
        <v>0</v>
      </c>
      <c r="F8" s="9" t="str">
        <f>IF($B8="N/A","N/A",IF(E8=0,"Yes","No"))</f>
        <v>Yes</v>
      </c>
      <c r="G8" s="103">
        <v>0</v>
      </c>
      <c r="H8" s="9" t="str">
        <f>IF($B8="N/A","N/A",IF(G8=0,"Yes","No"))</f>
        <v>Yes</v>
      </c>
      <c r="I8" s="10" t="s">
        <v>1743</v>
      </c>
      <c r="J8" s="10" t="s">
        <v>1743</v>
      </c>
      <c r="K8" s="9" t="str">
        <f t="shared" si="0"/>
        <v>N/A</v>
      </c>
    </row>
    <row r="9" spans="1:11" x14ac:dyDescent="0.2">
      <c r="A9" s="102" t="s">
        <v>818</v>
      </c>
      <c r="B9" s="34" t="s">
        <v>222</v>
      </c>
      <c r="C9" s="88">
        <v>12215.886479000001</v>
      </c>
      <c r="D9" s="9" t="str">
        <f>IF($B9="N/A","N/A",IF(C9&gt;7000,"No",IF(C9&lt;2000,"No","Yes")))</f>
        <v>No</v>
      </c>
      <c r="E9" s="88">
        <v>12096.340154</v>
      </c>
      <c r="F9" s="9" t="str">
        <f>IF($B9="N/A","N/A",IF(E9&gt;7000,"No",IF(E9&lt;2000,"No","Yes")))</f>
        <v>No</v>
      </c>
      <c r="G9" s="88">
        <v>11223.233935</v>
      </c>
      <c r="H9" s="9" t="str">
        <f>IF($B9="N/A","N/A",IF(G9&gt;7000,"No",IF(G9&lt;2000,"No","Yes")))</f>
        <v>No</v>
      </c>
      <c r="I9" s="10">
        <v>-0.97899999999999998</v>
      </c>
      <c r="J9" s="10">
        <v>-7.22</v>
      </c>
      <c r="K9" s="9" t="str">
        <f t="shared" si="0"/>
        <v>Yes</v>
      </c>
    </row>
    <row r="10" spans="1:11" x14ac:dyDescent="0.2">
      <c r="A10" s="102" t="s">
        <v>819</v>
      </c>
      <c r="B10" s="34" t="s">
        <v>217</v>
      </c>
      <c r="C10" s="88">
        <v>1958.3499992</v>
      </c>
      <c r="D10" s="9" t="str">
        <f>IF($B10="N/A","N/A",IF(C10&gt;15,"No",IF(C10&lt;-15,"No","Yes")))</f>
        <v>N/A</v>
      </c>
      <c r="E10" s="88">
        <v>2038.8262238</v>
      </c>
      <c r="F10" s="9" t="str">
        <f>IF($B10="N/A","N/A",IF(E10&gt;15,"No",IF(E10&lt;-15,"No","Yes")))</f>
        <v>N/A</v>
      </c>
      <c r="G10" s="88">
        <v>2140.3682107999998</v>
      </c>
      <c r="H10" s="9" t="str">
        <f>IF($B10="N/A","N/A",IF(G10&gt;15,"No",IF(G10&lt;-15,"No","Yes")))</f>
        <v>N/A</v>
      </c>
      <c r="I10" s="10">
        <v>4.109</v>
      </c>
      <c r="J10" s="10">
        <v>4.9800000000000004</v>
      </c>
      <c r="K10" s="9" t="str">
        <f t="shared" si="0"/>
        <v>Yes</v>
      </c>
    </row>
    <row r="11" spans="1:11" x14ac:dyDescent="0.2">
      <c r="A11" s="102" t="s">
        <v>313</v>
      </c>
      <c r="B11" s="34" t="s">
        <v>223</v>
      </c>
      <c r="C11" s="9">
        <v>1.165034916</v>
      </c>
      <c r="D11" s="9" t="str">
        <f>IF($B11="N/A","N/A",IF(C11&gt;10,"No",IF(C11&lt;=0,"No","Yes")))</f>
        <v>Yes</v>
      </c>
      <c r="E11" s="9">
        <v>1.2581055506000001</v>
      </c>
      <c r="F11" s="9" t="str">
        <f>IF($B11="N/A","N/A",IF(E11&gt;10,"No",IF(E11&lt;=0,"No","Yes")))</f>
        <v>Yes</v>
      </c>
      <c r="G11" s="9">
        <v>1.2104869791999999</v>
      </c>
      <c r="H11" s="9" t="str">
        <f>IF($B11="N/A","N/A",IF(G11&gt;10,"No",IF(G11&lt;=0,"No","Yes")))</f>
        <v>Yes</v>
      </c>
      <c r="I11" s="10">
        <v>7.9889999999999999</v>
      </c>
      <c r="J11" s="10">
        <v>-3.78</v>
      </c>
      <c r="K11" s="9" t="str">
        <f t="shared" si="0"/>
        <v>Yes</v>
      </c>
    </row>
    <row r="12" spans="1:11" x14ac:dyDescent="0.2">
      <c r="A12" s="102" t="s">
        <v>820</v>
      </c>
      <c r="B12" s="34" t="s">
        <v>217</v>
      </c>
      <c r="C12" s="88">
        <v>7806.9924699000003</v>
      </c>
      <c r="D12" s="9" t="str">
        <f>IF($B12="N/A","N/A",IF(C12&gt;15,"No",IF(C12&lt;-15,"No","Yes")))</f>
        <v>N/A</v>
      </c>
      <c r="E12" s="88">
        <v>7525.4044389999999</v>
      </c>
      <c r="F12" s="9" t="str">
        <f>IF($B12="N/A","N/A",IF(E12&gt;15,"No",IF(E12&lt;-15,"No","Yes")))</f>
        <v>N/A</v>
      </c>
      <c r="G12" s="88">
        <v>7166.9891041000001</v>
      </c>
      <c r="H12" s="9" t="str">
        <f>IF($B12="N/A","N/A",IF(G12&gt;15,"No",IF(G12&lt;-15,"No","Yes")))</f>
        <v>N/A</v>
      </c>
      <c r="I12" s="10">
        <v>-3.61</v>
      </c>
      <c r="J12" s="10">
        <v>-4.76</v>
      </c>
      <c r="K12" s="9" t="str">
        <f t="shared" si="0"/>
        <v>Yes</v>
      </c>
    </row>
    <row r="13" spans="1:11" x14ac:dyDescent="0.2">
      <c r="A13" s="102" t="s">
        <v>314</v>
      </c>
      <c r="B13" s="34" t="s">
        <v>218</v>
      </c>
      <c r="C13" s="8">
        <v>99.650840439000007</v>
      </c>
      <c r="D13" s="9" t="str">
        <f>IF($B13="N/A","N/A",IF(C13&gt;100,"No",IF(C13&lt;95,"No","Yes")))</f>
        <v>Yes</v>
      </c>
      <c r="E13" s="8">
        <v>99.775061276000002</v>
      </c>
      <c r="F13" s="9" t="str">
        <f>IF($B13="N/A","N/A",IF(E13&gt;100,"No",IF(E13&lt;95,"No","Yes")))</f>
        <v>Yes</v>
      </c>
      <c r="G13" s="8">
        <v>99.762592142000003</v>
      </c>
      <c r="H13" s="9" t="str">
        <f>IF($B13="N/A","N/A",IF(G13&gt;100,"No",IF(G13&lt;95,"No","Yes")))</f>
        <v>Yes</v>
      </c>
      <c r="I13" s="10">
        <v>0.12470000000000001</v>
      </c>
      <c r="J13" s="10">
        <v>-1.2E-2</v>
      </c>
      <c r="K13" s="9" t="str">
        <f t="shared" si="0"/>
        <v>Yes</v>
      </c>
    </row>
    <row r="14" spans="1:11" x14ac:dyDescent="0.2">
      <c r="A14" s="102" t="s">
        <v>821</v>
      </c>
      <c r="B14" s="34" t="s">
        <v>224</v>
      </c>
      <c r="C14" s="8">
        <v>1.1212078528</v>
      </c>
      <c r="D14" s="9" t="str">
        <f>IF($B14="N/A","N/A",IF(C14&gt;1,"Yes","No"))</f>
        <v>Yes</v>
      </c>
      <c r="E14" s="8">
        <v>1.1191753347</v>
      </c>
      <c r="F14" s="9" t="str">
        <f>IF($B14="N/A","N/A",IF(E14&gt;1,"Yes","No"))</f>
        <v>Yes</v>
      </c>
      <c r="G14" s="8">
        <v>1.1069849431000001</v>
      </c>
      <c r="H14" s="9" t="str">
        <f>IF($B14="N/A","N/A",IF(G14&gt;1,"Yes","No"))</f>
        <v>Yes</v>
      </c>
      <c r="I14" s="10">
        <v>-0.18099999999999999</v>
      </c>
      <c r="J14" s="10">
        <v>-1.0900000000000001</v>
      </c>
      <c r="K14" s="9" t="str">
        <f t="shared" si="0"/>
        <v>Yes</v>
      </c>
    </row>
    <row r="15" spans="1:11" x14ac:dyDescent="0.2">
      <c r="A15" s="102" t="s">
        <v>315</v>
      </c>
      <c r="B15" s="34" t="s">
        <v>218</v>
      </c>
      <c r="C15" s="8">
        <v>98.478787241000006</v>
      </c>
      <c r="D15" s="9" t="str">
        <f>IF($B15="N/A","N/A",IF(C15&gt;100,"No",IF(C15&lt;95,"No","Yes")))</f>
        <v>Yes</v>
      </c>
      <c r="E15" s="8">
        <v>95.634637460999997</v>
      </c>
      <c r="F15" s="9" t="str">
        <f>IF($B15="N/A","N/A",IF(E15&gt;100,"No",IF(E15&lt;95,"No","Yes")))</f>
        <v>Yes</v>
      </c>
      <c r="G15" s="8">
        <v>93.521110247999999</v>
      </c>
      <c r="H15" s="9" t="str">
        <f>IF($B15="N/A","N/A",IF(G15&gt;100,"No",IF(G15&lt;95,"No","Yes")))</f>
        <v>No</v>
      </c>
      <c r="I15" s="10">
        <v>-2.89</v>
      </c>
      <c r="J15" s="10">
        <v>-2.21</v>
      </c>
      <c r="K15" s="9" t="str">
        <f t="shared" si="0"/>
        <v>Yes</v>
      </c>
    </row>
    <row r="16" spans="1:11" x14ac:dyDescent="0.2">
      <c r="A16" s="102" t="s">
        <v>822</v>
      </c>
      <c r="B16" s="34" t="s">
        <v>225</v>
      </c>
      <c r="C16" s="8">
        <v>9.9306394427000004</v>
      </c>
      <c r="D16" s="9" t="str">
        <f>IF($B16="N/A","N/A",IF(C16&gt;3,"Yes","No"))</f>
        <v>Yes</v>
      </c>
      <c r="E16" s="8">
        <v>9.8063684141999996</v>
      </c>
      <c r="F16" s="9" t="str">
        <f>IF($B16="N/A","N/A",IF(E16&gt;3,"Yes","No"))</f>
        <v>Yes</v>
      </c>
      <c r="G16" s="8">
        <v>9.2972295348999996</v>
      </c>
      <c r="H16" s="9" t="str">
        <f>IF($B16="N/A","N/A",IF(G16&gt;3,"Yes","No"))</f>
        <v>Yes</v>
      </c>
      <c r="I16" s="10">
        <v>-1.25</v>
      </c>
      <c r="J16" s="10">
        <v>-5.19</v>
      </c>
      <c r="K16" s="9" t="str">
        <f t="shared" si="0"/>
        <v>Yes</v>
      </c>
    </row>
    <row r="17" spans="1:11" x14ac:dyDescent="0.2">
      <c r="A17" s="102" t="s">
        <v>823</v>
      </c>
      <c r="B17" s="34" t="s">
        <v>226</v>
      </c>
      <c r="C17" s="8">
        <v>5.4081736506000002</v>
      </c>
      <c r="D17" s="9" t="str">
        <f>IF($B17="N/A","N/A",IF(C17&gt;=8,"No",IF(C17&lt;2,"No","Yes")))</f>
        <v>Yes</v>
      </c>
      <c r="E17" s="8">
        <v>5.0873537897999999</v>
      </c>
      <c r="F17" s="9" t="str">
        <f>IF($B17="N/A","N/A",IF(E17&gt;=8,"No",IF(E17&lt;2,"No","Yes")))</f>
        <v>Yes</v>
      </c>
      <c r="G17" s="8">
        <v>4.3927367587999999</v>
      </c>
      <c r="H17" s="9" t="str">
        <f>IF($B17="N/A","N/A",IF(G17&gt;=8,"No",IF(G17&lt;2,"No","Yes")))</f>
        <v>Yes</v>
      </c>
      <c r="I17" s="10">
        <v>-5.93</v>
      </c>
      <c r="J17" s="10">
        <v>-13.7</v>
      </c>
      <c r="K17" s="9" t="str">
        <f t="shared" si="0"/>
        <v>Yes</v>
      </c>
    </row>
    <row r="18" spans="1:11" x14ac:dyDescent="0.2">
      <c r="A18" s="102" t="s">
        <v>824</v>
      </c>
      <c r="B18" s="34" t="s">
        <v>226</v>
      </c>
      <c r="C18" s="8">
        <v>6.2423057962000001</v>
      </c>
      <c r="D18" s="9" t="str">
        <f>IF($B18="N/A","N/A",IF(C18&gt;=8,"No",IF(C18&lt;2,"No","Yes")))</f>
        <v>Yes</v>
      </c>
      <c r="E18" s="8">
        <v>5.9443848438</v>
      </c>
      <c r="F18" s="9" t="str">
        <f>IF($B18="N/A","N/A",IF(E18&gt;=8,"No",IF(E18&lt;2,"No","Yes")))</f>
        <v>Yes</v>
      </c>
      <c r="G18" s="8">
        <v>5.2542196106999999</v>
      </c>
      <c r="H18" s="9" t="str">
        <f>IF($B18="N/A","N/A",IF(G18&gt;=8,"No",IF(G18&lt;2,"No","Yes")))</f>
        <v>Yes</v>
      </c>
      <c r="I18" s="10">
        <v>-4.7699999999999996</v>
      </c>
      <c r="J18" s="10">
        <v>-11.6</v>
      </c>
      <c r="K18" s="9" t="str">
        <f t="shared" si="0"/>
        <v>Yes</v>
      </c>
    </row>
    <row r="19" spans="1:11" x14ac:dyDescent="0.2">
      <c r="A19" s="102" t="s">
        <v>316</v>
      </c>
      <c r="B19" s="34" t="s">
        <v>227</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02" t="s">
        <v>31</v>
      </c>
      <c r="B20" s="59" t="s">
        <v>218</v>
      </c>
      <c r="C20" s="8">
        <v>96.362775029000005</v>
      </c>
      <c r="D20" s="9" t="str">
        <f>IF($B20="N/A","N/A",IF(C20&gt;100,"No",IF(C20&lt;95,"No","Yes")))</f>
        <v>Yes</v>
      </c>
      <c r="E20" s="8">
        <v>91.335980887999995</v>
      </c>
      <c r="F20" s="9" t="str">
        <f>IF($B20="N/A","N/A",IF(E20&gt;100,"No",IF(E20&lt;95,"No","Yes")))</f>
        <v>No</v>
      </c>
      <c r="G20" s="8">
        <v>82.658968009000006</v>
      </c>
      <c r="H20" s="9" t="str">
        <f>IF($B20="N/A","N/A",IF(G20&gt;100,"No",IF(G20&lt;95,"No","Yes")))</f>
        <v>No</v>
      </c>
      <c r="I20" s="10">
        <v>-5.22</v>
      </c>
      <c r="J20" s="10">
        <v>-9.5</v>
      </c>
      <c r="K20" s="9" t="str">
        <f t="shared" si="0"/>
        <v>Yes</v>
      </c>
    </row>
    <row r="21" spans="1:11" x14ac:dyDescent="0.2">
      <c r="A21" s="102" t="s">
        <v>317</v>
      </c>
      <c r="B21" s="34" t="s">
        <v>218</v>
      </c>
      <c r="C21" s="8">
        <v>99.750850967000005</v>
      </c>
      <c r="D21" s="9" t="str">
        <f>IF($B21="N/A","N/A",IF(C21&gt;100,"No",IF(C21&lt;95,"No","Yes")))</f>
        <v>Yes</v>
      </c>
      <c r="E21" s="8">
        <v>99.852626353999995</v>
      </c>
      <c r="F21" s="9" t="str">
        <f>IF($B21="N/A","N/A",IF(E21&gt;100,"No",IF(E21&lt;95,"No","Yes")))</f>
        <v>Yes</v>
      </c>
      <c r="G21" s="8">
        <v>99.935518853000005</v>
      </c>
      <c r="H21" s="9" t="str">
        <f>IF($B21="N/A","N/A",IF(G21&gt;100,"No",IF(G21&lt;95,"No","Yes")))</f>
        <v>Yes</v>
      </c>
      <c r="I21" s="10">
        <v>0.10199999999999999</v>
      </c>
      <c r="J21" s="10">
        <v>8.3000000000000004E-2</v>
      </c>
      <c r="K21" s="9" t="str">
        <f t="shared" si="0"/>
        <v>Yes</v>
      </c>
    </row>
    <row r="22" spans="1:11" x14ac:dyDescent="0.2">
      <c r="A22" s="102" t="s">
        <v>1719</v>
      </c>
      <c r="B22" s="34" t="s">
        <v>228</v>
      </c>
      <c r="C22" s="8">
        <v>0.13334736990000001</v>
      </c>
      <c r="D22" s="9" t="str">
        <f>IF($B22="N/A","N/A",IF(C22&gt;5,"No",IF(C22&lt;=0,"No","Yes")))</f>
        <v>Yes</v>
      </c>
      <c r="E22" s="8">
        <v>7.60137756E-2</v>
      </c>
      <c r="F22" s="9" t="str">
        <f>IF($B22="N/A","N/A",IF(E22&gt;5,"No",IF(E22&lt;=0,"No","Yes")))</f>
        <v>Yes</v>
      </c>
      <c r="G22" s="8">
        <v>3.6637015100000003E-2</v>
      </c>
      <c r="H22" s="9" t="str">
        <f>IF($B22="N/A","N/A",IF(G22&gt;5,"No",IF(G22&lt;=0,"No","Yes")))</f>
        <v>Yes</v>
      </c>
      <c r="I22" s="10">
        <v>-43</v>
      </c>
      <c r="J22" s="10">
        <v>-51.8</v>
      </c>
      <c r="K22" s="9" t="str">
        <f t="shared" si="0"/>
        <v>No</v>
      </c>
    </row>
    <row r="23" spans="1:11" x14ac:dyDescent="0.2">
      <c r="A23" s="102" t="s">
        <v>318</v>
      </c>
      <c r="B23" s="34"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02" t="s">
        <v>825</v>
      </c>
      <c r="B24" s="34" t="s">
        <v>229</v>
      </c>
      <c r="C24" s="8">
        <v>4.8815840263999997</v>
      </c>
      <c r="D24" s="9" t="str">
        <f>IF($B24="N/A","N/A",IF(C24&gt;=2,"Yes","No"))</f>
        <v>Yes</v>
      </c>
      <c r="E24" s="8">
        <v>4.7124972852000004</v>
      </c>
      <c r="F24" s="9" t="str">
        <f>IF($B24="N/A","N/A",IF(E24&gt;=2,"Yes","No"))</f>
        <v>Yes</v>
      </c>
      <c r="G24" s="8">
        <v>3.9384205049999998</v>
      </c>
      <c r="H24" s="9" t="str">
        <f>IF($B24="N/A","N/A",IF(G24&gt;=2,"Yes","No"))</f>
        <v>Yes</v>
      </c>
      <c r="I24" s="10">
        <v>-3.46</v>
      </c>
      <c r="J24" s="10">
        <v>-16.399999999999999</v>
      </c>
      <c r="K24" s="9" t="str">
        <f t="shared" si="0"/>
        <v>Yes</v>
      </c>
    </row>
    <row r="25" spans="1:11" x14ac:dyDescent="0.2">
      <c r="A25" s="102" t="s">
        <v>826</v>
      </c>
      <c r="B25" s="34" t="s">
        <v>230</v>
      </c>
      <c r="C25" s="8">
        <v>5.2338842684999998</v>
      </c>
      <c r="D25" s="9" t="str">
        <f>IF($B25="N/A","N/A",IF(C25&gt;30,"No",IF(C25&lt;5,"No","Yes")))</f>
        <v>Yes</v>
      </c>
      <c r="E25" s="8">
        <v>5.0743073439000002</v>
      </c>
      <c r="F25" s="9" t="str">
        <f>IF($B25="N/A","N/A",IF(E25&gt;30,"No",IF(E25&lt;5,"No","Yes")))</f>
        <v>Yes</v>
      </c>
      <c r="G25" s="8">
        <v>4.5913507334999997</v>
      </c>
      <c r="H25" s="9" t="str">
        <f>IF($B25="N/A","N/A",IF(G25&gt;30,"No",IF(G25&lt;5,"No","Yes")))</f>
        <v>No</v>
      </c>
      <c r="I25" s="10">
        <v>-3.05</v>
      </c>
      <c r="J25" s="10">
        <v>-9.52</v>
      </c>
      <c r="K25" s="9" t="str">
        <f t="shared" si="0"/>
        <v>Yes</v>
      </c>
    </row>
    <row r="26" spans="1:11" x14ac:dyDescent="0.2">
      <c r="A26" s="102" t="s">
        <v>827</v>
      </c>
      <c r="B26" s="34" t="s">
        <v>231</v>
      </c>
      <c r="C26" s="8">
        <v>22.591851773999998</v>
      </c>
      <c r="D26" s="9" t="str">
        <f>IF($B26="N/A","N/A",IF(C26&gt;75,"No",IF(C26&lt;15,"No","Yes")))</f>
        <v>Yes</v>
      </c>
      <c r="E26" s="8">
        <v>22.295305762000002</v>
      </c>
      <c r="F26" s="9" t="str">
        <f>IF($B26="N/A","N/A",IF(E26&gt;75,"No",IF(E26&lt;15,"No","Yes")))</f>
        <v>Yes</v>
      </c>
      <c r="G26" s="8">
        <v>20.560692879000001</v>
      </c>
      <c r="H26" s="9" t="str">
        <f>IF($B26="N/A","N/A",IF(G26&gt;75,"No",IF(G26&lt;15,"No","Yes")))</f>
        <v>Yes</v>
      </c>
      <c r="I26" s="10">
        <v>-1.31</v>
      </c>
      <c r="J26" s="10">
        <v>-7.78</v>
      </c>
      <c r="K26" s="9" t="str">
        <f t="shared" si="0"/>
        <v>Yes</v>
      </c>
    </row>
    <row r="27" spans="1:11" x14ac:dyDescent="0.2">
      <c r="A27" s="102" t="s">
        <v>828</v>
      </c>
      <c r="B27" s="34" t="s">
        <v>232</v>
      </c>
      <c r="C27" s="8">
        <v>72.174263957999997</v>
      </c>
      <c r="D27" s="9" t="str">
        <f>IF($B27="N/A","N/A",IF(C27&gt;70,"No",IF(C27&lt;25,"No","Yes")))</f>
        <v>No</v>
      </c>
      <c r="E27" s="8">
        <v>72.630386895000001</v>
      </c>
      <c r="F27" s="9" t="str">
        <f>IF($B27="N/A","N/A",IF(E27&gt;70,"No",IF(E27&lt;25,"No","Yes")))</f>
        <v>No</v>
      </c>
      <c r="G27" s="8">
        <v>74.847956386999996</v>
      </c>
      <c r="H27" s="9" t="str">
        <f>IF($B27="N/A","N/A",IF(G27&gt;70,"No",IF(G27&lt;25,"No","Yes")))</f>
        <v>No</v>
      </c>
      <c r="I27" s="10">
        <v>0.63200000000000001</v>
      </c>
      <c r="J27" s="10">
        <v>3.0529999999999999</v>
      </c>
      <c r="K27" s="9" t="str">
        <f t="shared" si="0"/>
        <v>Yes</v>
      </c>
    </row>
    <row r="28" spans="1:11" x14ac:dyDescent="0.2">
      <c r="A28" s="102" t="s">
        <v>322</v>
      </c>
      <c r="B28" s="34" t="s">
        <v>233</v>
      </c>
      <c r="C28" s="8">
        <v>60.109836123000001</v>
      </c>
      <c r="D28" s="9" t="str">
        <f>IF($B28="N/A","N/A",IF(C28&gt;70,"No",IF(C28&lt;35,"No","Yes")))</f>
        <v>Yes</v>
      </c>
      <c r="E28" s="8">
        <v>54.430517203999997</v>
      </c>
      <c r="F28" s="9" t="str">
        <f>IF($B28="N/A","N/A",IF(E28&gt;70,"No",IF(E28&lt;35,"No","Yes")))</f>
        <v>Yes</v>
      </c>
      <c r="G28" s="8">
        <v>46.663833404000002</v>
      </c>
      <c r="H28" s="9" t="str">
        <f>IF($B28="N/A","N/A",IF(G28&gt;70,"No",IF(G28&lt;35,"No","Yes")))</f>
        <v>Yes</v>
      </c>
      <c r="I28" s="10">
        <v>-9.4499999999999993</v>
      </c>
      <c r="J28" s="10">
        <v>-14.3</v>
      </c>
      <c r="K28" s="9" t="str">
        <f t="shared" si="0"/>
        <v>Yes</v>
      </c>
    </row>
    <row r="29" spans="1:11" x14ac:dyDescent="0.2">
      <c r="A29" s="102" t="s">
        <v>829</v>
      </c>
      <c r="B29" s="34" t="s">
        <v>224</v>
      </c>
      <c r="C29" s="8">
        <v>2.0169006683999999</v>
      </c>
      <c r="D29" s="9" t="str">
        <f>IF($B29="N/A","N/A",IF(C29&gt;1,"Yes","No"))</f>
        <v>Yes</v>
      </c>
      <c r="E29" s="8">
        <v>2.0349702169000001</v>
      </c>
      <c r="F29" s="9" t="str">
        <f>IF($B29="N/A","N/A",IF(E29&gt;1,"Yes","No"))</f>
        <v>Yes</v>
      </c>
      <c r="G29" s="8">
        <v>2.1112681364000001</v>
      </c>
      <c r="H29" s="9" t="str">
        <f>IF($B29="N/A","N/A",IF(G29&gt;1,"Yes","No"))</f>
        <v>Yes</v>
      </c>
      <c r="I29" s="10">
        <v>0.89590000000000003</v>
      </c>
      <c r="J29" s="10">
        <v>3.7490000000000001</v>
      </c>
      <c r="K29" s="9" t="str">
        <f t="shared" si="0"/>
        <v>Yes</v>
      </c>
    </row>
    <row r="30" spans="1:11" x14ac:dyDescent="0.2">
      <c r="A30" s="102" t="s">
        <v>323</v>
      </c>
      <c r="B30" s="34" t="s">
        <v>217</v>
      </c>
      <c r="C30" s="8">
        <v>0</v>
      </c>
      <c r="D30" s="9" t="str">
        <f>IF($B30="N/A","N/A",IF(C30&gt;15,"No",IF(C30&lt;-15,"No","Yes")))</f>
        <v>N/A</v>
      </c>
      <c r="E30" s="8">
        <v>0</v>
      </c>
      <c r="F30" s="9" t="str">
        <f>IF($B30="N/A","N/A",IF(E30&gt;15,"No",IF(E30&lt;-15,"No","Yes")))</f>
        <v>N/A</v>
      </c>
      <c r="G30" s="8">
        <v>0</v>
      </c>
      <c r="H30" s="9" t="str">
        <f>IF($B30="N/A","N/A",IF(G30&gt;15,"No",IF(G30&lt;-15,"No","Yes")))</f>
        <v>N/A</v>
      </c>
      <c r="I30" s="10" t="s">
        <v>1743</v>
      </c>
      <c r="J30" s="10" t="s">
        <v>1743</v>
      </c>
      <c r="K30" s="9" t="str">
        <f t="shared" si="0"/>
        <v>N/A</v>
      </c>
    </row>
    <row r="31" spans="1:11" x14ac:dyDescent="0.2">
      <c r="A31" s="102" t="s">
        <v>830</v>
      </c>
      <c r="B31" s="34" t="s">
        <v>217</v>
      </c>
      <c r="C31" s="8">
        <v>99.997081058999996</v>
      </c>
      <c r="D31" s="9" t="str">
        <f>IF($B31="N/A","N/A",IF(C31&gt;15,"No",IF(C31&lt;-15,"No","Yes")))</f>
        <v>N/A</v>
      </c>
      <c r="E31" s="8">
        <v>99.997149941999993</v>
      </c>
      <c r="F31" s="9" t="str">
        <f>IF($B31="N/A","N/A",IF(E31&gt;15,"No",IF(E31&lt;-15,"No","Yes")))</f>
        <v>N/A</v>
      </c>
      <c r="G31" s="8">
        <v>99.990578481</v>
      </c>
      <c r="H31" s="9" t="str">
        <f>IF($B31="N/A","N/A",IF(G31&gt;15,"No",IF(G31&lt;-15,"No","Yes")))</f>
        <v>N/A</v>
      </c>
      <c r="I31" s="10">
        <v>1E-4</v>
      </c>
      <c r="J31" s="10">
        <v>-7.0000000000000001E-3</v>
      </c>
      <c r="K31" s="9" t="str">
        <f t="shared" si="0"/>
        <v>Yes</v>
      </c>
    </row>
    <row r="32" spans="1:11" x14ac:dyDescent="0.2">
      <c r="A32" s="102" t="s">
        <v>324</v>
      </c>
      <c r="B32" s="34" t="s">
        <v>217</v>
      </c>
      <c r="C32" s="8" t="s">
        <v>1743</v>
      </c>
      <c r="D32" s="9" t="str">
        <f>IF($B32="N/A","N/A",IF(C32&gt;15,"No",IF(C32&lt;-15,"No","Yes")))</f>
        <v>N/A</v>
      </c>
      <c r="E32" s="8" t="s">
        <v>1743</v>
      </c>
      <c r="F32" s="9" t="str">
        <f>IF($B32="N/A","N/A",IF(E32&gt;15,"No",IF(E32&lt;-15,"No","Yes")))</f>
        <v>N/A</v>
      </c>
      <c r="G32" s="8" t="s">
        <v>1743</v>
      </c>
      <c r="H32" s="9" t="str">
        <f>IF($B32="N/A","N/A",IF(G32&gt;15,"No",IF(G32&lt;-15,"No","Yes")))</f>
        <v>N/A</v>
      </c>
      <c r="I32" s="10" t="s">
        <v>1743</v>
      </c>
      <c r="J32" s="10" t="s">
        <v>1743</v>
      </c>
      <c r="K32" s="9" t="str">
        <f t="shared" si="0"/>
        <v>N/A</v>
      </c>
    </row>
    <row r="33" spans="1:11" x14ac:dyDescent="0.2">
      <c r="A33" s="102" t="s">
        <v>325</v>
      </c>
      <c r="B33" s="34" t="s">
        <v>217</v>
      </c>
      <c r="C33" s="8">
        <v>99.997080973999999</v>
      </c>
      <c r="D33" s="9" t="str">
        <f>IF($B33="N/A","N/A",IF(C33&gt;15,"No",IF(C33&lt;-15,"No","Yes")))</f>
        <v>N/A</v>
      </c>
      <c r="E33" s="8">
        <v>100</v>
      </c>
      <c r="F33" s="9" t="str">
        <f>IF($B33="N/A","N/A",IF(E33&gt;15,"No",IF(E33&lt;-15,"No","Yes")))</f>
        <v>N/A</v>
      </c>
      <c r="G33" s="8">
        <v>100</v>
      </c>
      <c r="H33" s="9" t="str">
        <f>IF($B33="N/A","N/A",IF(G33&gt;15,"No",IF(G33&lt;-15,"No","Yes")))</f>
        <v>N/A</v>
      </c>
      <c r="I33" s="10">
        <v>2.8999999999999998E-3</v>
      </c>
      <c r="J33" s="10">
        <v>0</v>
      </c>
      <c r="K33" s="9" t="str">
        <f t="shared" si="0"/>
        <v>Yes</v>
      </c>
    </row>
    <row r="34" spans="1:11" x14ac:dyDescent="0.2">
      <c r="A34" s="102" t="s">
        <v>326</v>
      </c>
      <c r="B34" s="34" t="s">
        <v>234</v>
      </c>
      <c r="C34" s="8">
        <v>0</v>
      </c>
      <c r="D34" s="9" t="str">
        <f>IF($B34="N/A","N/A",IF(C34&gt;=90,"Yes","No"))</f>
        <v>No</v>
      </c>
      <c r="E34" s="8">
        <v>0</v>
      </c>
      <c r="F34" s="9" t="str">
        <f>IF($B34="N/A","N/A",IF(E34&gt;=90,"Yes","No"))</f>
        <v>No</v>
      </c>
      <c r="G34" s="8">
        <v>0</v>
      </c>
      <c r="H34" s="9" t="str">
        <f>IF($B34="N/A","N/A",IF(G34&gt;=90,"Yes","No"))</f>
        <v>No</v>
      </c>
      <c r="I34" s="10" t="s">
        <v>1743</v>
      </c>
      <c r="J34" s="10" t="s">
        <v>1743</v>
      </c>
      <c r="K34" s="9" t="str">
        <f t="shared" si="0"/>
        <v>N/A</v>
      </c>
    </row>
    <row r="35" spans="1:11" x14ac:dyDescent="0.2">
      <c r="A35" s="102" t="s">
        <v>327</v>
      </c>
      <c r="B35" s="34" t="s">
        <v>217</v>
      </c>
      <c r="C35" s="8">
        <v>13.594413447000001</v>
      </c>
      <c r="D35" s="9" t="str">
        <f>IF($B35="N/A","N/A",IF(C35&gt;15,"No",IF(C35&lt;-15,"No","Yes")))</f>
        <v>N/A</v>
      </c>
      <c r="E35" s="8">
        <v>11.900034129</v>
      </c>
      <c r="F35" s="9" t="str">
        <f>IF($B35="N/A","N/A",IF(E35&gt;15,"No",IF(E35&lt;-15,"No","Yes")))</f>
        <v>N/A</v>
      </c>
      <c r="G35" s="8">
        <v>10.519219778</v>
      </c>
      <c r="H35" s="9" t="str">
        <f>IF($B35="N/A","N/A",IF(G35&gt;15,"No",IF(G35&lt;-15,"No","Yes")))</f>
        <v>N/A</v>
      </c>
      <c r="I35" s="10">
        <v>-12.5</v>
      </c>
      <c r="J35" s="10">
        <v>-11.6</v>
      </c>
      <c r="K35" s="9" t="str">
        <f t="shared" si="0"/>
        <v>Yes</v>
      </c>
    </row>
    <row r="36" spans="1:11" ht="25.5" x14ac:dyDescent="0.2">
      <c r="A36" s="102" t="s">
        <v>368</v>
      </c>
      <c r="B36" s="34" t="s">
        <v>217</v>
      </c>
      <c r="C36" s="8">
        <v>16.701758080000001</v>
      </c>
      <c r="D36" s="9" t="str">
        <f>IF($B36="N/A","N/A",IF(C36&gt;15,"No",IF(C36&lt;-15,"No","Yes")))</f>
        <v>N/A</v>
      </c>
      <c r="E36" s="8">
        <v>14.769941981000001</v>
      </c>
      <c r="F36" s="9" t="str">
        <f>IF($B36="N/A","N/A",IF(E36&gt;15,"No",IF(E36&lt;-15,"No","Yes")))</f>
        <v>N/A</v>
      </c>
      <c r="G36" s="8">
        <v>11.823497516</v>
      </c>
      <c r="H36" s="9" t="str">
        <f>IF($B36="N/A","N/A",IF(G36&gt;15,"No",IF(G36&lt;-15,"No","Yes")))</f>
        <v>N/A</v>
      </c>
      <c r="I36" s="10">
        <v>-11.6</v>
      </c>
      <c r="J36" s="10">
        <v>-19.899999999999999</v>
      </c>
      <c r="K36" s="9" t="str">
        <f t="shared" si="0"/>
        <v>Yes</v>
      </c>
    </row>
    <row r="37" spans="1:11" x14ac:dyDescent="0.2">
      <c r="A37" s="102" t="s">
        <v>373</v>
      </c>
      <c r="B37" s="34" t="s">
        <v>235</v>
      </c>
      <c r="C37" s="8">
        <v>81.917394813000001</v>
      </c>
      <c r="D37" s="9" t="str">
        <f>IF($B37="N/A","N/A",IF(C37&gt;90,"No",IF(C37&lt;75,"No","Yes")))</f>
        <v>Yes</v>
      </c>
      <c r="E37" s="8">
        <v>81.855977164999999</v>
      </c>
      <c r="F37" s="9" t="str">
        <f>IF($B37="N/A","N/A",IF(E37&gt;90,"No",IF(E37&lt;75,"No","Yes")))</f>
        <v>Yes</v>
      </c>
      <c r="G37" s="8">
        <v>82.003898178</v>
      </c>
      <c r="H37" s="9" t="str">
        <f>IF($B37="N/A","N/A",IF(G37&gt;90,"No",IF(G37&lt;75,"No","Yes")))</f>
        <v>Yes</v>
      </c>
      <c r="I37" s="10">
        <v>-7.4999999999999997E-2</v>
      </c>
      <c r="J37" s="10">
        <v>0.1807</v>
      </c>
      <c r="K37" s="9" t="str">
        <f>IF(J37="Div by 0", "N/A", IF(J37="N/A","N/A", IF(J37&gt;30, "No", IF(J37&lt;-30, "No", "Yes"))))</f>
        <v>Yes</v>
      </c>
    </row>
    <row r="38" spans="1:11" x14ac:dyDescent="0.2">
      <c r="A38" s="102" t="s">
        <v>374</v>
      </c>
      <c r="B38" s="34" t="s">
        <v>236</v>
      </c>
      <c r="C38" s="8">
        <v>13.643541425</v>
      </c>
      <c r="D38" s="9" t="str">
        <f>IF($B38="N/A","N/A",IF(C38&gt;10,"No",IF(C38&lt;1,"No","Yes")))</f>
        <v>No</v>
      </c>
      <c r="E38" s="8">
        <v>13.305513326</v>
      </c>
      <c r="F38" s="9" t="str">
        <f>IF($B38="N/A","N/A",IF(E38&gt;10,"No",IF(E38&lt;1,"No","Yes")))</f>
        <v>No</v>
      </c>
      <c r="G38" s="8">
        <v>13.291909082</v>
      </c>
      <c r="H38" s="9" t="str">
        <f>IF($B38="N/A","N/A",IF(G38&gt;10,"No",IF(G38&lt;1,"No","Yes")))</f>
        <v>No</v>
      </c>
      <c r="I38" s="10">
        <v>-2.48</v>
      </c>
      <c r="J38" s="10">
        <v>-0.10199999999999999</v>
      </c>
      <c r="K38" s="9" t="str">
        <f>IF(J38="Div by 0", "N/A", IF(J38="N/A","N/A", IF(J38&gt;30, "No", IF(J38&lt;-30, "No", "Yes"))))</f>
        <v>Yes</v>
      </c>
    </row>
    <row r="39" spans="1:11" x14ac:dyDescent="0.2">
      <c r="A39" s="102" t="s">
        <v>375</v>
      </c>
      <c r="B39" s="34" t="s">
        <v>237</v>
      </c>
      <c r="C39" s="8">
        <v>2.3195424080000002</v>
      </c>
      <c r="D39" s="9" t="str">
        <f>IF($B39="N/A","N/A",IF(C39&gt;2,"No",IF(C39&lt;=0,"No","Yes")))</f>
        <v>No</v>
      </c>
      <c r="E39" s="8">
        <v>2.4867363718000002</v>
      </c>
      <c r="F39" s="9" t="str">
        <f>IF($B39="N/A","N/A",IF(E39&gt;2,"No",IF(E39&lt;=0,"No","Yes")))</f>
        <v>No</v>
      </c>
      <c r="G39" s="8">
        <v>2.3081319519000001</v>
      </c>
      <c r="H39" s="9" t="str">
        <f>IF($B39="N/A","N/A",IF(G39&gt;2,"No",IF(G39&lt;=0,"No","Yes")))</f>
        <v>No</v>
      </c>
      <c r="I39" s="10">
        <v>7.2080000000000002</v>
      </c>
      <c r="J39" s="10">
        <v>-7.18</v>
      </c>
      <c r="K39" s="9" t="str">
        <f>IF(J39="Div by 0", "N/A", IF(J39="N/A","N/A", IF(J39&gt;30, "No", IF(J39&lt;-30, "No", "Yes"))))</f>
        <v>Yes</v>
      </c>
    </row>
    <row r="40" spans="1:11" x14ac:dyDescent="0.2">
      <c r="A40" s="102" t="s">
        <v>376</v>
      </c>
      <c r="B40" s="34" t="s">
        <v>238</v>
      </c>
      <c r="C40" s="8">
        <v>1.3703196827999999</v>
      </c>
      <c r="D40" s="9" t="str">
        <f>IF($B40="N/A","N/A",IF(C40&gt;3,"No",IF(C40&lt;=0,"No","Yes")))</f>
        <v>Yes</v>
      </c>
      <c r="E40" s="8">
        <v>1.1588222519</v>
      </c>
      <c r="F40" s="9" t="str">
        <f>IF($B40="N/A","N/A",IF(E40&gt;3,"No",IF(E40&lt;=0,"No","Yes")))</f>
        <v>Yes</v>
      </c>
      <c r="G40" s="8">
        <v>0.96428623769999999</v>
      </c>
      <c r="H40" s="9" t="str">
        <f>IF($B40="N/A","N/A",IF(G40&gt;3,"No",IF(G40&lt;=0,"No","Yes")))</f>
        <v>Yes</v>
      </c>
      <c r="I40" s="10">
        <v>-15.4</v>
      </c>
      <c r="J40" s="10">
        <v>-16.8</v>
      </c>
      <c r="K40" s="9" t="str">
        <f>IF(J40="Div by 0", "N/A", IF(J40="N/A","N/A", IF(J40&gt;30, "No", IF(J40&lt;-30, "No", "Yes"))))</f>
        <v>Yes</v>
      </c>
    </row>
    <row r="41" spans="1:11" s="115" customFormat="1" x14ac:dyDescent="0.2">
      <c r="A41" s="170" t="s">
        <v>1649</v>
      </c>
      <c r="B41" s="171"/>
      <c r="C41" s="171"/>
      <c r="D41" s="171"/>
      <c r="E41" s="171"/>
      <c r="F41" s="171"/>
      <c r="G41" s="171"/>
      <c r="H41" s="171"/>
      <c r="I41" s="171"/>
      <c r="J41" s="171"/>
      <c r="K41" s="172"/>
    </row>
    <row r="42" spans="1:11" ht="16.5" customHeight="1" x14ac:dyDescent="0.2">
      <c r="A42" s="167" t="s">
        <v>1647</v>
      </c>
      <c r="B42" s="168"/>
      <c r="C42" s="168"/>
      <c r="D42" s="168"/>
      <c r="E42" s="168"/>
      <c r="F42" s="168"/>
      <c r="G42" s="168"/>
      <c r="H42" s="168"/>
      <c r="I42" s="168"/>
      <c r="J42" s="168"/>
      <c r="K42" s="169"/>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29776</v>
      </c>
      <c r="D6" s="9" t="str">
        <f>IF($B6="N/A","N/A",IF(C6&gt;15,"No",IF(C6&lt;-15,"No","Yes")))</f>
        <v>N/A</v>
      </c>
      <c r="E6" s="35">
        <v>30997</v>
      </c>
      <c r="F6" s="9" t="str">
        <f>IF($B6="N/A","N/A",IF(E6&gt;15,"No",IF(E6&lt;-15,"No","Yes")))</f>
        <v>N/A</v>
      </c>
      <c r="G6" s="35">
        <v>30470</v>
      </c>
      <c r="H6" s="9" t="str">
        <f>IF($B6="N/A","N/A",IF(G6&gt;15,"No",IF(G6&lt;-15,"No","Yes")))</f>
        <v>N/A</v>
      </c>
      <c r="I6" s="10">
        <v>4.101</v>
      </c>
      <c r="J6" s="10">
        <v>-1.7</v>
      </c>
      <c r="K6" s="9" t="str">
        <f t="shared" ref="K6:K31" si="0">IF(J6="Div by 0", "N/A", IF(J6="N/A","N/A", IF(J6&gt;30, "No", IF(J6&lt;-30, "No", "Yes"))))</f>
        <v>Yes</v>
      </c>
    </row>
    <row r="7" spans="1:11" x14ac:dyDescent="0.2">
      <c r="A7" s="102" t="s">
        <v>311</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02" t="s">
        <v>312</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102" t="s">
        <v>818</v>
      </c>
      <c r="B9" s="34" t="s">
        <v>217</v>
      </c>
      <c r="C9" s="88">
        <v>1273.9509336000001</v>
      </c>
      <c r="D9" s="9" t="str">
        <f>IF($B9="N/A","N/A",IF(C9&gt;15,"No",IF(C9&lt;-15,"No","Yes")))</f>
        <v>N/A</v>
      </c>
      <c r="E9" s="88">
        <v>1366.3421621</v>
      </c>
      <c r="F9" s="9" t="str">
        <f>IF($B9="N/A","N/A",IF(E9&gt;15,"No",IF(E9&lt;-15,"No","Yes")))</f>
        <v>N/A</v>
      </c>
      <c r="G9" s="88">
        <v>1372.9008533000001</v>
      </c>
      <c r="H9" s="9" t="str">
        <f>IF($B9="N/A","N/A",IF(G9&gt;15,"No",IF(G9&lt;-15,"No","Yes")))</f>
        <v>N/A</v>
      </c>
      <c r="I9" s="10">
        <v>7.2519999999999998</v>
      </c>
      <c r="J9" s="10">
        <v>0.48</v>
      </c>
      <c r="K9" s="9" t="str">
        <f t="shared" si="0"/>
        <v>Yes</v>
      </c>
    </row>
    <row r="10" spans="1:11" x14ac:dyDescent="0.2">
      <c r="A10" s="102" t="s">
        <v>313</v>
      </c>
      <c r="B10" s="34" t="s">
        <v>217</v>
      </c>
      <c r="C10" s="8">
        <v>0.54742074149999997</v>
      </c>
      <c r="D10" s="9" t="str">
        <f>IF($B10="N/A","N/A",IF(C10&gt;15,"No",IF(C10&lt;-15,"No","Yes")))</f>
        <v>N/A</v>
      </c>
      <c r="E10" s="8">
        <v>0.53553569700000003</v>
      </c>
      <c r="F10" s="9" t="str">
        <f>IF($B10="N/A","N/A",IF(E10&gt;15,"No",IF(E10&lt;-15,"No","Yes")))</f>
        <v>N/A</v>
      </c>
      <c r="G10" s="8">
        <v>0.46931407939999997</v>
      </c>
      <c r="H10" s="9" t="str">
        <f>IF($B10="N/A","N/A",IF(G10&gt;15,"No",IF(G10&lt;-15,"No","Yes")))</f>
        <v>N/A</v>
      </c>
      <c r="I10" s="10">
        <v>-2.17</v>
      </c>
      <c r="J10" s="10">
        <v>-12.4</v>
      </c>
      <c r="K10" s="9" t="str">
        <f t="shared" si="0"/>
        <v>Yes</v>
      </c>
    </row>
    <row r="11" spans="1:11" x14ac:dyDescent="0.2">
      <c r="A11" s="102" t="s">
        <v>820</v>
      </c>
      <c r="B11" s="34" t="s">
        <v>217</v>
      </c>
      <c r="C11" s="88">
        <v>1349.3435583</v>
      </c>
      <c r="D11" s="9" t="str">
        <f>IF($B11="N/A","N/A",IF(C11&gt;15,"No",IF(C11&lt;-15,"No","Yes")))</f>
        <v>N/A</v>
      </c>
      <c r="E11" s="88">
        <v>737.78915662999998</v>
      </c>
      <c r="F11" s="9" t="str">
        <f>IF($B11="N/A","N/A",IF(E11&gt;15,"No",IF(E11&lt;-15,"No","Yes")))</f>
        <v>N/A</v>
      </c>
      <c r="G11" s="88">
        <v>760.48951049000004</v>
      </c>
      <c r="H11" s="9" t="str">
        <f>IF($B11="N/A","N/A",IF(G11&gt;15,"No",IF(G11&lt;-15,"No","Yes")))</f>
        <v>N/A</v>
      </c>
      <c r="I11" s="10">
        <v>-45.3</v>
      </c>
      <c r="J11" s="10">
        <v>3.077</v>
      </c>
      <c r="K11" s="9" t="str">
        <f t="shared" si="0"/>
        <v>Yes</v>
      </c>
    </row>
    <row r="12" spans="1:11" x14ac:dyDescent="0.2">
      <c r="A12" s="102" t="s">
        <v>314</v>
      </c>
      <c r="B12" s="34" t="s">
        <v>218</v>
      </c>
      <c r="C12" s="8">
        <v>85.370768404000003</v>
      </c>
      <c r="D12" s="9" t="str">
        <f>IF($B12="N/A","N/A",IF(C12&gt;100,"No",IF(C12&lt;95,"No","Yes")))</f>
        <v>No</v>
      </c>
      <c r="E12" s="8">
        <v>81.862760911999999</v>
      </c>
      <c r="F12" s="9" t="str">
        <f>IF($B12="N/A","N/A",IF(E12&gt;100,"No",IF(E12&lt;95,"No","Yes")))</f>
        <v>No</v>
      </c>
      <c r="G12" s="8">
        <v>82.986544142</v>
      </c>
      <c r="H12" s="9" t="str">
        <f>IF($B12="N/A","N/A",IF(G12&gt;100,"No",IF(G12&lt;95,"No","Yes")))</f>
        <v>No</v>
      </c>
      <c r="I12" s="10">
        <v>-4.1100000000000003</v>
      </c>
      <c r="J12" s="10">
        <v>1.373</v>
      </c>
      <c r="K12" s="9" t="str">
        <f t="shared" si="0"/>
        <v>Yes</v>
      </c>
    </row>
    <row r="13" spans="1:11" x14ac:dyDescent="0.2">
      <c r="A13" s="102" t="s">
        <v>821</v>
      </c>
      <c r="B13" s="34" t="s">
        <v>224</v>
      </c>
      <c r="C13" s="8">
        <v>1.1753343824</v>
      </c>
      <c r="D13" s="9" t="str">
        <f>IF($B13="N/A","N/A",IF(C13&gt;1,"Yes","No"))</f>
        <v>Yes</v>
      </c>
      <c r="E13" s="8">
        <v>1.1750935961</v>
      </c>
      <c r="F13" s="9" t="str">
        <f>IF($B13="N/A","N/A",IF(E13&gt;1,"Yes","No"))</f>
        <v>Yes</v>
      </c>
      <c r="G13" s="8">
        <v>1.1653484140999999</v>
      </c>
      <c r="H13" s="9" t="str">
        <f>IF($B13="N/A","N/A",IF(G13&gt;1,"Yes","No"))</f>
        <v>Yes</v>
      </c>
      <c r="I13" s="10">
        <v>-0.02</v>
      </c>
      <c r="J13" s="10">
        <v>-0.82899999999999996</v>
      </c>
      <c r="K13" s="9" t="str">
        <f t="shared" si="0"/>
        <v>Yes</v>
      </c>
    </row>
    <row r="14" spans="1:11" x14ac:dyDescent="0.2">
      <c r="A14" s="102" t="s">
        <v>315</v>
      </c>
      <c r="B14" s="34" t="s">
        <v>218</v>
      </c>
      <c r="C14" s="8">
        <v>86.337990328000004</v>
      </c>
      <c r="D14" s="9" t="str">
        <f>IF($B14="N/A","N/A",IF(C14&gt;100,"No",IF(C14&lt;95,"No","Yes")))</f>
        <v>No</v>
      </c>
      <c r="E14" s="8">
        <v>82.578959253999997</v>
      </c>
      <c r="F14" s="9" t="str">
        <f>IF($B14="N/A","N/A",IF(E14&gt;100,"No",IF(E14&lt;95,"No","Yes")))</f>
        <v>No</v>
      </c>
      <c r="G14" s="8">
        <v>82.989826058000006</v>
      </c>
      <c r="H14" s="9" t="str">
        <f>IF($B14="N/A","N/A",IF(G14&gt;100,"No",IF(G14&lt;95,"No","Yes")))</f>
        <v>No</v>
      </c>
      <c r="I14" s="10">
        <v>-4.3499999999999996</v>
      </c>
      <c r="J14" s="10">
        <v>0.4975</v>
      </c>
      <c r="K14" s="9" t="str">
        <f t="shared" si="0"/>
        <v>Yes</v>
      </c>
    </row>
    <row r="15" spans="1:11" x14ac:dyDescent="0.2">
      <c r="A15" s="102" t="s">
        <v>822</v>
      </c>
      <c r="B15" s="34" t="s">
        <v>225</v>
      </c>
      <c r="C15" s="8">
        <v>13.564376848</v>
      </c>
      <c r="D15" s="9" t="str">
        <f>IF($B15="N/A","N/A",IF(C15&gt;3,"Yes","No"))</f>
        <v>Yes</v>
      </c>
      <c r="E15" s="8">
        <v>13.464859163</v>
      </c>
      <c r="F15" s="9" t="str">
        <f>IF($B15="N/A","N/A",IF(E15&gt;3,"Yes","No"))</f>
        <v>Yes</v>
      </c>
      <c r="G15" s="8">
        <v>13.551548226</v>
      </c>
      <c r="H15" s="9" t="str">
        <f>IF($B15="N/A","N/A",IF(G15&gt;3,"Yes","No"))</f>
        <v>Yes</v>
      </c>
      <c r="I15" s="10">
        <v>-0.73399999999999999</v>
      </c>
      <c r="J15" s="10">
        <v>0.64380000000000004</v>
      </c>
      <c r="K15" s="9" t="str">
        <f t="shared" si="0"/>
        <v>Yes</v>
      </c>
    </row>
    <row r="16" spans="1:11" x14ac:dyDescent="0.2">
      <c r="A16" s="102" t="s">
        <v>823</v>
      </c>
      <c r="B16" s="34" t="s">
        <v>226</v>
      </c>
      <c r="C16" s="8">
        <v>5.6671816228000003</v>
      </c>
      <c r="D16" s="9" t="str">
        <f>IF($B16="N/A","N/A",IF(C16&gt;=8,"No",IF(C16&lt;2,"No","Yes")))</f>
        <v>Yes</v>
      </c>
      <c r="E16" s="8">
        <v>5.6365777333000002</v>
      </c>
      <c r="F16" s="9" t="str">
        <f>IF($B16="N/A","N/A",IF(E16&gt;=8,"No",IF(E16&lt;2,"No","Yes")))</f>
        <v>Yes</v>
      </c>
      <c r="G16" s="8">
        <v>5.5153593698999996</v>
      </c>
      <c r="H16" s="9" t="str">
        <f>IF($B16="N/A","N/A",IF(G16&gt;=8,"No",IF(G16&lt;2,"No","Yes")))</f>
        <v>Yes</v>
      </c>
      <c r="I16" s="10">
        <v>-0.54</v>
      </c>
      <c r="J16" s="10">
        <v>-2.15</v>
      </c>
      <c r="K16" s="9" t="str">
        <f t="shared" si="0"/>
        <v>Yes</v>
      </c>
    </row>
    <row r="17" spans="1:11" x14ac:dyDescent="0.2">
      <c r="A17" s="102" t="s">
        <v>316</v>
      </c>
      <c r="B17" s="34" t="s">
        <v>227</v>
      </c>
      <c r="C17" s="8">
        <v>97.988312734999994</v>
      </c>
      <c r="D17" s="9" t="str">
        <f>IF(OR($B17="N/A",$C17="N/A"),"N/A",IF(C17&gt;100,"No",IF(C17&lt;98,"No","Yes")))</f>
        <v>No</v>
      </c>
      <c r="E17" s="8">
        <v>98.409523501999999</v>
      </c>
      <c r="F17" s="9" t="str">
        <f>IF(OR($B17="N/A",$E17="N/A"),"N/A",IF(E17&gt;100,"No",IF(E17&lt;98,"No","Yes")))</f>
        <v>Yes</v>
      </c>
      <c r="G17" s="8">
        <v>99.104036757000003</v>
      </c>
      <c r="H17" s="9" t="str">
        <f>IF($B17="N/A","N/A",IF(G17&gt;100,"No",IF(G17&lt;98,"No","Yes")))</f>
        <v>Yes</v>
      </c>
      <c r="I17" s="10">
        <v>0.4299</v>
      </c>
      <c r="J17" s="10">
        <v>0.70569999999999999</v>
      </c>
      <c r="K17" s="9" t="str">
        <f t="shared" si="0"/>
        <v>Yes</v>
      </c>
    </row>
    <row r="18" spans="1:11" x14ac:dyDescent="0.2">
      <c r="A18" s="102" t="s">
        <v>31</v>
      </c>
      <c r="B18" s="34" t="s">
        <v>218</v>
      </c>
      <c r="C18" s="8">
        <v>97.363648576000003</v>
      </c>
      <c r="D18" s="9" t="str">
        <f>IF($B18="N/A","N/A",IF(C18&gt;100,"No",IF(C18&lt;95,"No","Yes")))</f>
        <v>Yes</v>
      </c>
      <c r="E18" s="8">
        <v>97.864309449000004</v>
      </c>
      <c r="F18" s="9" t="str">
        <f>IF($B18="N/A","N/A",IF(E18&gt;100,"No",IF(E18&lt;95,"No","Yes")))</f>
        <v>Yes</v>
      </c>
      <c r="G18" s="8">
        <v>98.434525762999996</v>
      </c>
      <c r="H18" s="9" t="str">
        <f>IF($B18="N/A","N/A",IF(G18&gt;100,"No",IF(G18&lt;95,"No","Yes")))</f>
        <v>Yes</v>
      </c>
      <c r="I18" s="10">
        <v>0.51419999999999999</v>
      </c>
      <c r="J18" s="10">
        <v>0.5827</v>
      </c>
      <c r="K18" s="9" t="str">
        <f t="shared" si="0"/>
        <v>Yes</v>
      </c>
    </row>
    <row r="19" spans="1:11" x14ac:dyDescent="0.2">
      <c r="A19" s="102" t="s">
        <v>317</v>
      </c>
      <c r="B19" s="34" t="s">
        <v>218</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02" t="s">
        <v>318</v>
      </c>
      <c r="B20" s="34" t="s">
        <v>227</v>
      </c>
      <c r="C20" s="8">
        <v>99.711176786999999</v>
      </c>
      <c r="D20" s="9" t="str">
        <f>IF($B20="N/A","N/A",IF(C20&gt;100,"No",IF(C20&lt;98,"No","Yes")))</f>
        <v>Yes</v>
      </c>
      <c r="E20" s="8">
        <v>99.703197083999996</v>
      </c>
      <c r="F20" s="9" t="str">
        <f>IF($B20="N/A","N/A",IF(E20&gt;100,"No",IF(E20&lt;98,"No","Yes")))</f>
        <v>Yes</v>
      </c>
      <c r="G20" s="8">
        <v>99.914670166999997</v>
      </c>
      <c r="H20" s="9" t="str">
        <f>IF($B20="N/A","N/A",IF(G20&gt;100,"No",IF(G20&lt;98,"No","Yes")))</f>
        <v>Yes</v>
      </c>
      <c r="I20" s="10">
        <v>-8.0000000000000002E-3</v>
      </c>
      <c r="J20" s="10">
        <v>0.21210000000000001</v>
      </c>
      <c r="K20" s="9" t="str">
        <f t="shared" si="0"/>
        <v>Yes</v>
      </c>
    </row>
    <row r="21" spans="1:11" x14ac:dyDescent="0.2">
      <c r="A21" s="102" t="s">
        <v>825</v>
      </c>
      <c r="B21" s="34" t="s">
        <v>229</v>
      </c>
      <c r="C21" s="8">
        <v>7.4772987538000004</v>
      </c>
      <c r="D21" s="9" t="str">
        <f>IF($B21="N/A","N/A",IF(C21&gt;=2,"Yes","No"))</f>
        <v>Yes</v>
      </c>
      <c r="E21" s="8">
        <v>7.1758938683000002</v>
      </c>
      <c r="F21" s="9" t="str">
        <f>IF($B21="N/A","N/A",IF(E21&gt;=2,"Yes","No"))</f>
        <v>Yes</v>
      </c>
      <c r="G21" s="8">
        <v>7.3477204047000004</v>
      </c>
      <c r="H21" s="9" t="str">
        <f>IF($B21="N/A","N/A",IF(G21&gt;=2,"Yes","No"))</f>
        <v>Yes</v>
      </c>
      <c r="I21" s="10">
        <v>-4.03</v>
      </c>
      <c r="J21" s="10">
        <v>2.3940000000000001</v>
      </c>
      <c r="K21" s="9" t="str">
        <f t="shared" si="0"/>
        <v>Yes</v>
      </c>
    </row>
    <row r="22" spans="1:11" x14ac:dyDescent="0.2">
      <c r="A22" s="102" t="s">
        <v>826</v>
      </c>
      <c r="B22" s="34" t="s">
        <v>230</v>
      </c>
      <c r="C22" s="8">
        <v>5.2980801616999997</v>
      </c>
      <c r="D22" s="9" t="str">
        <f>IF($B22="N/A","N/A",IF(C22&gt;30,"No",IF(C22&lt;5,"No","Yes")))</f>
        <v>Yes</v>
      </c>
      <c r="E22" s="8">
        <v>5.1836272448000003</v>
      </c>
      <c r="F22" s="9" t="str">
        <f>IF($B22="N/A","N/A",IF(E22&gt;30,"No",IF(E22&lt;5,"No","Yes")))</f>
        <v>Yes</v>
      </c>
      <c r="G22" s="8">
        <v>4.6183155958000004</v>
      </c>
      <c r="H22" s="9" t="str">
        <f>IF($B22="N/A","N/A",IF(G22&gt;30,"No",IF(G22&lt;5,"No","Yes")))</f>
        <v>No</v>
      </c>
      <c r="I22" s="10">
        <v>-2.16</v>
      </c>
      <c r="J22" s="10">
        <v>-10.9</v>
      </c>
      <c r="K22" s="9" t="str">
        <f t="shared" si="0"/>
        <v>Yes</v>
      </c>
    </row>
    <row r="23" spans="1:11" x14ac:dyDescent="0.2">
      <c r="A23" s="102" t="s">
        <v>827</v>
      </c>
      <c r="B23" s="34" t="s">
        <v>231</v>
      </c>
      <c r="C23" s="8">
        <v>38.083529808000002</v>
      </c>
      <c r="D23" s="9" t="str">
        <f>IF($B23="N/A","N/A",IF(C23&gt;75,"No",IF(C23&lt;15,"No","Yes")))</f>
        <v>Yes</v>
      </c>
      <c r="E23" s="8">
        <v>37.993852126999997</v>
      </c>
      <c r="F23" s="9" t="str">
        <f>IF($B23="N/A","N/A",IF(E23&gt;75,"No",IF(E23&lt;15,"No","Yes")))</f>
        <v>Yes</v>
      </c>
      <c r="G23" s="8">
        <v>37.560767310000003</v>
      </c>
      <c r="H23" s="9" t="str">
        <f>IF($B23="N/A","N/A",IF(G23&gt;75,"No",IF(G23&lt;15,"No","Yes")))</f>
        <v>Yes</v>
      </c>
      <c r="I23" s="10">
        <v>-0.23499999999999999</v>
      </c>
      <c r="J23" s="10">
        <v>-1.1399999999999999</v>
      </c>
      <c r="K23" s="9" t="str">
        <f t="shared" si="0"/>
        <v>Yes</v>
      </c>
    </row>
    <row r="24" spans="1:11" x14ac:dyDescent="0.2">
      <c r="A24" s="102" t="s">
        <v>828</v>
      </c>
      <c r="B24" s="34" t="s">
        <v>232</v>
      </c>
      <c r="C24" s="8">
        <v>56.574604244</v>
      </c>
      <c r="D24" s="9" t="str">
        <f>IF($B24="N/A","N/A",IF(C24&gt;70,"No",IF(C24&lt;25,"No","Yes")))</f>
        <v>Yes</v>
      </c>
      <c r="E24" s="8">
        <v>56.819284905000004</v>
      </c>
      <c r="F24" s="9" t="str">
        <f>IF($B24="N/A","N/A",IF(E24&gt;70,"No",IF(E24&lt;25,"No","Yes")))</f>
        <v>Yes</v>
      </c>
      <c r="G24" s="8">
        <v>57.820917094000002</v>
      </c>
      <c r="H24" s="9" t="str">
        <f>IF($B24="N/A","N/A",IF(G24&gt;70,"No",IF(G24&lt;25,"No","Yes")))</f>
        <v>Yes</v>
      </c>
      <c r="I24" s="10">
        <v>0.4325</v>
      </c>
      <c r="J24" s="10">
        <v>1.7629999999999999</v>
      </c>
      <c r="K24" s="9" t="str">
        <f t="shared" si="0"/>
        <v>Yes</v>
      </c>
    </row>
    <row r="25" spans="1:11" x14ac:dyDescent="0.2">
      <c r="A25" s="102" t="s">
        <v>322</v>
      </c>
      <c r="B25" s="34" t="s">
        <v>233</v>
      </c>
      <c r="C25" s="8">
        <v>44.582885545000003</v>
      </c>
      <c r="D25" s="9" t="str">
        <f>IF($B25="N/A","N/A",IF(C25&gt;70,"No",IF(C25&lt;35,"No","Yes")))</f>
        <v>Yes</v>
      </c>
      <c r="E25" s="8">
        <v>43.126754202000001</v>
      </c>
      <c r="F25" s="9" t="str">
        <f>IF($B25="N/A","N/A",IF(E25&gt;70,"No",IF(E25&lt;35,"No","Yes")))</f>
        <v>Yes</v>
      </c>
      <c r="G25" s="8">
        <v>43.176895307000002</v>
      </c>
      <c r="H25" s="9" t="str">
        <f>IF($B25="N/A","N/A",IF(G25&gt;70,"No",IF(G25&lt;35,"No","Yes")))</f>
        <v>Yes</v>
      </c>
      <c r="I25" s="10">
        <v>-3.27</v>
      </c>
      <c r="J25" s="10">
        <v>0.1163</v>
      </c>
      <c r="K25" s="9" t="str">
        <f t="shared" si="0"/>
        <v>Yes</v>
      </c>
    </row>
    <row r="26" spans="1:11" x14ac:dyDescent="0.2">
      <c r="A26" s="102" t="s">
        <v>829</v>
      </c>
      <c r="B26" s="34" t="s">
        <v>224</v>
      </c>
      <c r="C26" s="8">
        <v>2.4277966102000001</v>
      </c>
      <c r="D26" s="9" t="str">
        <f>IF($B26="N/A","N/A",IF(C26&gt;1,"Yes","No"))</f>
        <v>Yes</v>
      </c>
      <c r="E26" s="8">
        <v>2.4172651106999998</v>
      </c>
      <c r="F26" s="9" t="str">
        <f>IF($B26="N/A","N/A",IF(E26&gt;1,"Yes","No"))</f>
        <v>Yes</v>
      </c>
      <c r="G26" s="8">
        <v>2.3733657646999999</v>
      </c>
      <c r="H26" s="9" t="str">
        <f>IF($B26="N/A","N/A",IF(G26&gt;1,"Yes","No"))</f>
        <v>Yes</v>
      </c>
      <c r="I26" s="10">
        <v>-0.434</v>
      </c>
      <c r="J26" s="10">
        <v>-1.82</v>
      </c>
      <c r="K26" s="9" t="str">
        <f t="shared" si="0"/>
        <v>Yes</v>
      </c>
    </row>
    <row r="27" spans="1:11" x14ac:dyDescent="0.2">
      <c r="A27" s="102" t="s">
        <v>323</v>
      </c>
      <c r="B27" s="34" t="s">
        <v>217</v>
      </c>
      <c r="C27" s="8">
        <v>0</v>
      </c>
      <c r="D27" s="9" t="str">
        <f>IF($B27="N/A","N/A",IF(C27&gt;15,"No",IF(C27&lt;-15,"No","Yes")))</f>
        <v>N/A</v>
      </c>
      <c r="E27" s="8">
        <v>0</v>
      </c>
      <c r="F27" s="9" t="str">
        <f>IF($B27="N/A","N/A",IF(E27&gt;15,"No",IF(E27&lt;-15,"No","Yes")))</f>
        <v>N/A</v>
      </c>
      <c r="G27" s="8">
        <v>0</v>
      </c>
      <c r="H27" s="9" t="str">
        <f>IF($B27="N/A","N/A",IF(G27&gt;15,"No",IF(G27&lt;-15,"No","Yes")))</f>
        <v>N/A</v>
      </c>
      <c r="I27" s="10" t="s">
        <v>1743</v>
      </c>
      <c r="J27" s="10" t="s">
        <v>1743</v>
      </c>
      <c r="K27" s="9" t="str">
        <f t="shared" si="0"/>
        <v>N/A</v>
      </c>
    </row>
    <row r="28" spans="1:11" x14ac:dyDescent="0.2">
      <c r="A28" s="102" t="s">
        <v>830</v>
      </c>
      <c r="B28" s="34" t="s">
        <v>217</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
      <c r="A29" s="102" t="s">
        <v>324</v>
      </c>
      <c r="B29" s="34" t="s">
        <v>217</v>
      </c>
      <c r="C29" s="8" t="s">
        <v>1743</v>
      </c>
      <c r="D29" s="9" t="str">
        <f>IF($B29="N/A","N/A",IF(C29&gt;15,"No",IF(C29&lt;-15,"No","Yes")))</f>
        <v>N/A</v>
      </c>
      <c r="E29" s="8" t="s">
        <v>1743</v>
      </c>
      <c r="F29" s="9" t="str">
        <f>IF($B29="N/A","N/A",IF(E29&gt;15,"No",IF(E29&lt;-15,"No","Yes")))</f>
        <v>N/A</v>
      </c>
      <c r="G29" s="8" t="s">
        <v>1743</v>
      </c>
      <c r="H29" s="9" t="str">
        <f>IF($B29="N/A","N/A",IF(G29&gt;15,"No",IF(G29&lt;-15,"No","Yes")))</f>
        <v>N/A</v>
      </c>
      <c r="I29" s="10" t="s">
        <v>1743</v>
      </c>
      <c r="J29" s="10" t="s">
        <v>1743</v>
      </c>
      <c r="K29" s="9" t="str">
        <f t="shared" si="0"/>
        <v>N/A</v>
      </c>
    </row>
    <row r="30" spans="1:11" x14ac:dyDescent="0.2">
      <c r="A30" s="102" t="s">
        <v>325</v>
      </c>
      <c r="B30" s="34" t="s">
        <v>217</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02" t="s">
        <v>326</v>
      </c>
      <c r="B31" s="34" t="s">
        <v>234</v>
      </c>
      <c r="C31" s="8">
        <v>0</v>
      </c>
      <c r="D31" s="9" t="str">
        <f>IF($B31="N/A","N/A",IF(C31&gt;=90,"Yes","No"))</f>
        <v>No</v>
      </c>
      <c r="E31" s="8">
        <v>0</v>
      </c>
      <c r="F31" s="9" t="str">
        <f>IF($B31="N/A","N/A",IF(E31&gt;=90,"Yes","No"))</f>
        <v>No</v>
      </c>
      <c r="G31" s="8">
        <v>0</v>
      </c>
      <c r="H31" s="9" t="str">
        <f>IF($B31="N/A","N/A",IF(G31&gt;=90,"Yes","No"))</f>
        <v>No</v>
      </c>
      <c r="I31" s="10" t="s">
        <v>1743</v>
      </c>
      <c r="J31" s="10" t="s">
        <v>1743</v>
      </c>
      <c r="K31" s="9" t="str">
        <f t="shared" si="0"/>
        <v>N/A</v>
      </c>
    </row>
    <row r="32" spans="1:1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1" t="s">
        <v>305</v>
      </c>
      <c r="B6" s="97" t="s">
        <v>217</v>
      </c>
      <c r="C6" s="35" t="s">
        <v>217</v>
      </c>
      <c r="D6" s="9" t="str">
        <f>IF(OR($B6="N/A",$C6="N/A"),"N/A",IF(C6&lt;0,"No","Yes"))</f>
        <v>N/A</v>
      </c>
      <c r="E6" s="35">
        <v>100647</v>
      </c>
      <c r="F6" s="9" t="str">
        <f>IF($B6="N/A","N/A",IF(E6&lt;0,"No","Yes"))</f>
        <v>N/A</v>
      </c>
      <c r="G6" s="35">
        <v>106014</v>
      </c>
      <c r="H6" s="9" t="str">
        <f>IF($B6="N/A","N/A",IF(G6&lt;0,"No","Yes"))</f>
        <v>N/A</v>
      </c>
      <c r="I6" s="10" t="s">
        <v>217</v>
      </c>
      <c r="J6" s="10">
        <v>5.3319999999999999</v>
      </c>
      <c r="K6" s="9" t="str">
        <f t="shared" ref="K6:K35" si="0">IF(J6="Div by 0", "N/A", IF(J6="N/A","N/A", IF(J6&gt;30, "No", IF(J6&lt;-30, "No", "Yes"))))</f>
        <v>Yes</v>
      </c>
    </row>
    <row r="7" spans="1:11" x14ac:dyDescent="0.2">
      <c r="A7" s="102" t="s">
        <v>438</v>
      </c>
      <c r="B7" s="97" t="s">
        <v>217</v>
      </c>
      <c r="C7" s="9" t="s">
        <v>217</v>
      </c>
      <c r="D7" s="9" t="str">
        <f t="shared" ref="D7:D17" si="1">IF(OR($B7="N/A",$C7="N/A"),"N/A",IF(C7&lt;0,"No","Yes"))</f>
        <v>N/A</v>
      </c>
      <c r="E7" s="9">
        <v>0.14208073760000001</v>
      </c>
      <c r="F7" s="9" t="str">
        <f t="shared" ref="F7:F17" si="2">IF($B7="N/A","N/A",IF(E7&lt;0,"No","Yes"))</f>
        <v>N/A</v>
      </c>
      <c r="G7" s="9">
        <v>0.28203822140000001</v>
      </c>
      <c r="H7" s="9" t="str">
        <f t="shared" ref="H7:H17" si="3">IF($B7="N/A","N/A",IF(G7&lt;0,"No","Yes"))</f>
        <v>N/A</v>
      </c>
      <c r="I7" s="10" t="s">
        <v>217</v>
      </c>
      <c r="J7" s="10">
        <v>98.51</v>
      </c>
      <c r="K7" s="9" t="str">
        <f t="shared" si="0"/>
        <v>No</v>
      </c>
    </row>
    <row r="8" spans="1:11" x14ac:dyDescent="0.2">
      <c r="A8" s="102" t="s">
        <v>439</v>
      </c>
      <c r="B8" s="97" t="s">
        <v>217</v>
      </c>
      <c r="C8" s="9" t="s">
        <v>217</v>
      </c>
      <c r="D8" s="9" t="str">
        <f t="shared" si="1"/>
        <v>N/A</v>
      </c>
      <c r="E8" s="9">
        <v>28.229356066000001</v>
      </c>
      <c r="F8" s="9" t="str">
        <f t="shared" si="2"/>
        <v>N/A</v>
      </c>
      <c r="G8" s="9">
        <v>26.623842134</v>
      </c>
      <c r="H8" s="9" t="str">
        <f t="shared" si="3"/>
        <v>N/A</v>
      </c>
      <c r="I8" s="10" t="s">
        <v>217</v>
      </c>
      <c r="J8" s="10">
        <v>-5.69</v>
      </c>
      <c r="K8" s="9" t="str">
        <f t="shared" si="0"/>
        <v>Yes</v>
      </c>
    </row>
    <row r="9" spans="1:11" x14ac:dyDescent="0.2">
      <c r="A9" s="102" t="s">
        <v>440</v>
      </c>
      <c r="B9" s="97" t="s">
        <v>217</v>
      </c>
      <c r="C9" s="9" t="s">
        <v>217</v>
      </c>
      <c r="D9" s="9" t="str">
        <f t="shared" si="1"/>
        <v>N/A</v>
      </c>
      <c r="E9" s="9">
        <v>41.229246773</v>
      </c>
      <c r="F9" s="9" t="str">
        <f t="shared" si="2"/>
        <v>N/A</v>
      </c>
      <c r="G9" s="9">
        <v>39.978682061000001</v>
      </c>
      <c r="H9" s="9" t="str">
        <f t="shared" si="3"/>
        <v>N/A</v>
      </c>
      <c r="I9" s="10" t="s">
        <v>217</v>
      </c>
      <c r="J9" s="10">
        <v>-3.03</v>
      </c>
      <c r="K9" s="9" t="str">
        <f t="shared" si="0"/>
        <v>Yes</v>
      </c>
    </row>
    <row r="10" spans="1:11" x14ac:dyDescent="0.2">
      <c r="A10" s="102" t="s">
        <v>441</v>
      </c>
      <c r="B10" s="97" t="s">
        <v>217</v>
      </c>
      <c r="C10" s="9" t="s">
        <v>217</v>
      </c>
      <c r="D10" s="9" t="str">
        <f t="shared" si="1"/>
        <v>N/A</v>
      </c>
      <c r="E10" s="9">
        <v>30.32281141</v>
      </c>
      <c r="F10" s="9" t="str">
        <f t="shared" si="2"/>
        <v>N/A</v>
      </c>
      <c r="G10" s="9">
        <v>33.056011470000001</v>
      </c>
      <c r="H10" s="9" t="str">
        <f t="shared" si="3"/>
        <v>N/A</v>
      </c>
      <c r="I10" s="10" t="s">
        <v>217</v>
      </c>
      <c r="J10" s="10">
        <v>9.0139999999999993</v>
      </c>
      <c r="K10" s="9" t="str">
        <f t="shared" si="0"/>
        <v>Yes</v>
      </c>
    </row>
    <row r="11" spans="1:11" x14ac:dyDescent="0.2">
      <c r="A11" s="25" t="s">
        <v>328</v>
      </c>
      <c r="B11" s="97" t="s">
        <v>217</v>
      </c>
      <c r="C11" s="9" t="s">
        <v>217</v>
      </c>
      <c r="D11" s="9" t="str">
        <f t="shared" si="1"/>
        <v>N/A</v>
      </c>
      <c r="E11" s="9">
        <v>0</v>
      </c>
      <c r="F11" s="9" t="str">
        <f t="shared" si="2"/>
        <v>N/A</v>
      </c>
      <c r="G11" s="9">
        <v>0</v>
      </c>
      <c r="H11" s="9" t="str">
        <f t="shared" si="3"/>
        <v>N/A</v>
      </c>
      <c r="I11" s="10" t="s">
        <v>217</v>
      </c>
      <c r="J11" s="10" t="s">
        <v>1743</v>
      </c>
      <c r="K11" s="9" t="str">
        <f t="shared" si="0"/>
        <v>N/A</v>
      </c>
    </row>
    <row r="12" spans="1:11" x14ac:dyDescent="0.2">
      <c r="A12" s="25" t="s">
        <v>314</v>
      </c>
      <c r="B12" s="97" t="s">
        <v>217</v>
      </c>
      <c r="C12" s="9" t="s">
        <v>217</v>
      </c>
      <c r="D12" s="9" t="str">
        <f t="shared" si="1"/>
        <v>N/A</v>
      </c>
      <c r="E12" s="9">
        <v>0</v>
      </c>
      <c r="F12" s="9" t="str">
        <f t="shared" si="2"/>
        <v>N/A</v>
      </c>
      <c r="G12" s="9">
        <v>0</v>
      </c>
      <c r="H12" s="9" t="str">
        <f t="shared" si="3"/>
        <v>N/A</v>
      </c>
      <c r="I12" s="10" t="s">
        <v>217</v>
      </c>
      <c r="J12" s="10" t="s">
        <v>1743</v>
      </c>
      <c r="K12" s="9" t="str">
        <f t="shared" si="0"/>
        <v>N/A</v>
      </c>
    </row>
    <row r="13" spans="1:11" x14ac:dyDescent="0.2">
      <c r="A13" s="25" t="s">
        <v>821</v>
      </c>
      <c r="B13" s="97" t="s">
        <v>217</v>
      </c>
      <c r="C13" s="9" t="s">
        <v>217</v>
      </c>
      <c r="D13" s="9" t="str">
        <f t="shared" si="1"/>
        <v>N/A</v>
      </c>
      <c r="E13" s="9" t="s">
        <v>1743</v>
      </c>
      <c r="F13" s="9" t="str">
        <f t="shared" si="2"/>
        <v>N/A</v>
      </c>
      <c r="G13" s="9" t="s">
        <v>1743</v>
      </c>
      <c r="H13" s="9" t="str">
        <f t="shared" si="3"/>
        <v>N/A</v>
      </c>
      <c r="I13" s="10" t="s">
        <v>217</v>
      </c>
      <c r="J13" s="10" t="s">
        <v>1743</v>
      </c>
      <c r="K13" s="9" t="str">
        <f t="shared" si="0"/>
        <v>N/A</v>
      </c>
    </row>
    <row r="14" spans="1:11" x14ac:dyDescent="0.2">
      <c r="A14" s="25" t="s">
        <v>315</v>
      </c>
      <c r="B14" s="97" t="s">
        <v>217</v>
      </c>
      <c r="C14" s="9" t="s">
        <v>217</v>
      </c>
      <c r="D14" s="9" t="str">
        <f t="shared" si="1"/>
        <v>N/A</v>
      </c>
      <c r="E14" s="9">
        <v>0</v>
      </c>
      <c r="F14" s="9" t="str">
        <f t="shared" si="2"/>
        <v>N/A</v>
      </c>
      <c r="G14" s="9">
        <v>0</v>
      </c>
      <c r="H14" s="9" t="str">
        <f t="shared" si="3"/>
        <v>N/A</v>
      </c>
      <c r="I14" s="10" t="s">
        <v>217</v>
      </c>
      <c r="J14" s="10" t="s">
        <v>1743</v>
      </c>
      <c r="K14" s="9" t="str">
        <f t="shared" si="0"/>
        <v>N/A</v>
      </c>
    </row>
    <row r="15" spans="1:11" x14ac:dyDescent="0.2">
      <c r="A15" s="25" t="s">
        <v>822</v>
      </c>
      <c r="B15" s="97" t="s">
        <v>217</v>
      </c>
      <c r="C15" s="9" t="s">
        <v>217</v>
      </c>
      <c r="D15" s="9" t="str">
        <f t="shared" si="1"/>
        <v>N/A</v>
      </c>
      <c r="E15" s="9" t="s">
        <v>1743</v>
      </c>
      <c r="F15" s="9" t="str">
        <f t="shared" si="2"/>
        <v>N/A</v>
      </c>
      <c r="G15" s="9" t="s">
        <v>1743</v>
      </c>
      <c r="H15" s="9" t="str">
        <f t="shared" si="3"/>
        <v>N/A</v>
      </c>
      <c r="I15" s="10" t="s">
        <v>217</v>
      </c>
      <c r="J15" s="10" t="s">
        <v>1743</v>
      </c>
      <c r="K15" s="9" t="str">
        <f t="shared" si="0"/>
        <v>N/A</v>
      </c>
    </row>
    <row r="16" spans="1:11" x14ac:dyDescent="0.2">
      <c r="A16" s="25" t="s">
        <v>831</v>
      </c>
      <c r="B16" s="97" t="s">
        <v>217</v>
      </c>
      <c r="C16" s="9" t="s">
        <v>217</v>
      </c>
      <c r="D16" s="9" t="str">
        <f t="shared" si="1"/>
        <v>N/A</v>
      </c>
      <c r="E16" s="9">
        <v>3.7241845261000002</v>
      </c>
      <c r="F16" s="9" t="str">
        <f t="shared" si="2"/>
        <v>N/A</v>
      </c>
      <c r="G16" s="9">
        <v>3.7419208784000002</v>
      </c>
      <c r="H16" s="9" t="str">
        <f t="shared" si="3"/>
        <v>N/A</v>
      </c>
      <c r="I16" s="10" t="s">
        <v>217</v>
      </c>
      <c r="J16" s="10">
        <v>0.47620000000000001</v>
      </c>
      <c r="K16" s="9" t="str">
        <f t="shared" si="0"/>
        <v>Yes</v>
      </c>
    </row>
    <row r="17" spans="1:11" x14ac:dyDescent="0.2">
      <c r="A17" s="25" t="s">
        <v>824</v>
      </c>
      <c r="B17" s="97" t="s">
        <v>217</v>
      </c>
      <c r="C17" s="9" t="s">
        <v>217</v>
      </c>
      <c r="D17" s="9" t="str">
        <f t="shared" si="1"/>
        <v>N/A</v>
      </c>
      <c r="E17" s="9">
        <v>4.2772421211999996</v>
      </c>
      <c r="F17" s="9" t="str">
        <f t="shared" si="2"/>
        <v>N/A</v>
      </c>
      <c r="G17" s="9">
        <v>4.5240056484000002</v>
      </c>
      <c r="H17" s="9" t="str">
        <f t="shared" si="3"/>
        <v>N/A</v>
      </c>
      <c r="I17" s="10" t="s">
        <v>217</v>
      </c>
      <c r="J17" s="10">
        <v>5.7690000000000001</v>
      </c>
      <c r="K17" s="9" t="str">
        <f t="shared" si="0"/>
        <v>Yes</v>
      </c>
    </row>
    <row r="18" spans="1:11" x14ac:dyDescent="0.2">
      <c r="A18" s="102" t="s">
        <v>316</v>
      </c>
      <c r="B18" s="34" t="s">
        <v>227</v>
      </c>
      <c r="C18" s="9" t="s">
        <v>217</v>
      </c>
      <c r="D18" s="9" t="str">
        <f>IF(OR($B18="N/A",$C18="N/A"),"N/A",IF(C18&gt;100,"No",IF(C18&lt;98,"No","Yes")))</f>
        <v>N/A</v>
      </c>
      <c r="E18" s="9">
        <v>100</v>
      </c>
      <c r="F18" s="9" t="str">
        <f>IF(OR($B18="N/A",$E18="N/A"),"N/A",IF(E18&gt;100,"No",IF(E18&lt;98,"No","Yes")))</f>
        <v>Yes</v>
      </c>
      <c r="G18" s="9">
        <v>100</v>
      </c>
      <c r="H18" s="9" t="str">
        <f>IF($B18="N/A","N/A",IF(G18&gt;100,"No",IF(G18&lt;98,"No","Yes")))</f>
        <v>Yes</v>
      </c>
      <c r="I18" s="10" t="s">
        <v>217</v>
      </c>
      <c r="J18" s="10">
        <v>0</v>
      </c>
      <c r="K18" s="9" t="str">
        <f t="shared" si="0"/>
        <v>Yes</v>
      </c>
    </row>
    <row r="19" spans="1:11" x14ac:dyDescent="0.2">
      <c r="A19" s="102" t="s">
        <v>31</v>
      </c>
      <c r="B19" s="34" t="s">
        <v>218</v>
      </c>
      <c r="C19" s="9" t="s">
        <v>217</v>
      </c>
      <c r="D19" s="9" t="str">
        <f>IF(OR($B19="N/A",$C19="N/A"),"N/A",IF(C19&gt;100,"No",IF(C19&lt;95,"No","Yes")))</f>
        <v>N/A</v>
      </c>
      <c r="E19" s="9">
        <v>99.854938548000007</v>
      </c>
      <c r="F19" s="9" t="str">
        <f>IF(OR($B19="N/A",$E19="N/A"),"N/A",IF(E19&gt;100,"No",IF(E19&lt;98,"No","Yes")))</f>
        <v>Yes</v>
      </c>
      <c r="G19" s="9">
        <v>99.819835115999993</v>
      </c>
      <c r="H19" s="9" t="str">
        <f>IF($B19="N/A","N/A",IF(G19&gt;100,"No",IF(G19&lt;95,"No","Yes")))</f>
        <v>Yes</v>
      </c>
      <c r="I19" s="10" t="s">
        <v>217</v>
      </c>
      <c r="J19" s="10">
        <v>-3.5000000000000003E-2</v>
      </c>
      <c r="K19" s="9" t="str">
        <f t="shared" si="0"/>
        <v>Yes</v>
      </c>
    </row>
    <row r="20" spans="1:11" x14ac:dyDescent="0.2">
      <c r="A20" s="25" t="s">
        <v>317</v>
      </c>
      <c r="B20" s="97" t="s">
        <v>217</v>
      </c>
      <c r="C20" s="9" t="s">
        <v>217</v>
      </c>
      <c r="D20" s="9" t="str">
        <f t="shared" ref="D20:D35" si="4">IF(OR($B20="N/A",$C20="N/A"),"N/A",IF(C20&lt;0,"No","Yes"))</f>
        <v>N/A</v>
      </c>
      <c r="E20" s="9">
        <v>99.519111350000003</v>
      </c>
      <c r="F20" s="9" t="str">
        <f t="shared" ref="F20:F34" si="5">IF($B20="N/A","N/A",IF(E20&lt;0,"No","Yes"))</f>
        <v>N/A</v>
      </c>
      <c r="G20" s="9">
        <v>99.466108250000005</v>
      </c>
      <c r="H20" s="9" t="str">
        <f t="shared" ref="H20:H35" si="6">IF($B20="N/A","N/A",IF(G20&lt;0,"No","Yes"))</f>
        <v>N/A</v>
      </c>
      <c r="I20" s="10" t="s">
        <v>217</v>
      </c>
      <c r="J20" s="10">
        <v>-5.2999999999999999E-2</v>
      </c>
      <c r="K20" s="9" t="str">
        <f t="shared" si="0"/>
        <v>Yes</v>
      </c>
    </row>
    <row r="21" spans="1:11" x14ac:dyDescent="0.2">
      <c r="A21" s="25" t="s">
        <v>832</v>
      </c>
      <c r="B21" s="97" t="s">
        <v>217</v>
      </c>
      <c r="C21" s="9" t="s">
        <v>217</v>
      </c>
      <c r="D21" s="9" t="str">
        <f t="shared" si="4"/>
        <v>N/A</v>
      </c>
      <c r="E21" s="9">
        <v>0</v>
      </c>
      <c r="F21" s="9" t="str">
        <f t="shared" si="5"/>
        <v>N/A</v>
      </c>
      <c r="G21" s="9">
        <v>0</v>
      </c>
      <c r="H21" s="9" t="str">
        <f t="shared" si="6"/>
        <v>N/A</v>
      </c>
      <c r="I21" s="10" t="s">
        <v>217</v>
      </c>
      <c r="J21" s="10" t="s">
        <v>1743</v>
      </c>
      <c r="K21" s="9" t="str">
        <f t="shared" si="0"/>
        <v>N/A</v>
      </c>
    </row>
    <row r="22" spans="1:11" x14ac:dyDescent="0.2">
      <c r="A22" s="25" t="s">
        <v>318</v>
      </c>
      <c r="B22" s="97" t="s">
        <v>217</v>
      </c>
      <c r="C22" s="9" t="s">
        <v>217</v>
      </c>
      <c r="D22" s="9" t="str">
        <f t="shared" si="4"/>
        <v>N/A</v>
      </c>
      <c r="E22" s="9">
        <v>100</v>
      </c>
      <c r="F22" s="9" t="str">
        <f t="shared" si="5"/>
        <v>N/A</v>
      </c>
      <c r="G22" s="9">
        <v>100</v>
      </c>
      <c r="H22" s="9" t="str">
        <f t="shared" si="6"/>
        <v>N/A</v>
      </c>
      <c r="I22" s="10" t="s">
        <v>217</v>
      </c>
      <c r="J22" s="10">
        <v>0</v>
      </c>
      <c r="K22" s="9" t="str">
        <f t="shared" si="0"/>
        <v>Yes</v>
      </c>
    </row>
    <row r="23" spans="1:11" x14ac:dyDescent="0.2">
      <c r="A23" s="25" t="s">
        <v>825</v>
      </c>
      <c r="B23" s="97" t="s">
        <v>217</v>
      </c>
      <c r="C23" s="9" t="s">
        <v>217</v>
      </c>
      <c r="D23" s="9" t="str">
        <f t="shared" si="4"/>
        <v>N/A</v>
      </c>
      <c r="E23" s="9">
        <v>5.7143282958999997</v>
      </c>
      <c r="F23" s="9" t="str">
        <f t="shared" si="5"/>
        <v>N/A</v>
      </c>
      <c r="G23" s="9">
        <v>5.8642254797</v>
      </c>
      <c r="H23" s="9" t="str">
        <f t="shared" si="6"/>
        <v>N/A</v>
      </c>
      <c r="I23" s="10" t="s">
        <v>217</v>
      </c>
      <c r="J23" s="10">
        <v>2.6230000000000002</v>
      </c>
      <c r="K23" s="9" t="str">
        <f t="shared" si="0"/>
        <v>Yes</v>
      </c>
    </row>
    <row r="24" spans="1:11" x14ac:dyDescent="0.2">
      <c r="A24" s="25" t="s">
        <v>319</v>
      </c>
      <c r="B24" s="97" t="s">
        <v>217</v>
      </c>
      <c r="C24" s="9" t="s">
        <v>217</v>
      </c>
      <c r="D24" s="9" t="str">
        <f t="shared" si="4"/>
        <v>N/A</v>
      </c>
      <c r="E24" s="9">
        <v>4.4879628801999996</v>
      </c>
      <c r="F24" s="9" t="str">
        <f t="shared" si="5"/>
        <v>N/A</v>
      </c>
      <c r="G24" s="9">
        <v>4.0211670156999997</v>
      </c>
      <c r="H24" s="9" t="str">
        <f t="shared" si="6"/>
        <v>N/A</v>
      </c>
      <c r="I24" s="10" t="s">
        <v>217</v>
      </c>
      <c r="J24" s="10">
        <v>-10.4</v>
      </c>
      <c r="K24" s="9" t="str">
        <f t="shared" si="0"/>
        <v>Yes</v>
      </c>
    </row>
    <row r="25" spans="1:11" x14ac:dyDescent="0.2">
      <c r="A25" s="25" t="s">
        <v>320</v>
      </c>
      <c r="B25" s="97" t="s">
        <v>217</v>
      </c>
      <c r="C25" s="9" t="s">
        <v>217</v>
      </c>
      <c r="D25" s="9" t="str">
        <f t="shared" si="4"/>
        <v>N/A</v>
      </c>
      <c r="E25" s="9">
        <v>20.110882589999999</v>
      </c>
      <c r="F25" s="9" t="str">
        <f t="shared" si="5"/>
        <v>N/A</v>
      </c>
      <c r="G25" s="9">
        <v>19.22293282</v>
      </c>
      <c r="H25" s="9" t="str">
        <f t="shared" si="6"/>
        <v>N/A</v>
      </c>
      <c r="I25" s="10" t="s">
        <v>217</v>
      </c>
      <c r="J25" s="10">
        <v>-4.42</v>
      </c>
      <c r="K25" s="9" t="str">
        <f t="shared" si="0"/>
        <v>Yes</v>
      </c>
    </row>
    <row r="26" spans="1:11" x14ac:dyDescent="0.2">
      <c r="A26" s="25" t="s">
        <v>321</v>
      </c>
      <c r="B26" s="97" t="s">
        <v>217</v>
      </c>
      <c r="C26" s="9" t="s">
        <v>217</v>
      </c>
      <c r="D26" s="9" t="str">
        <f t="shared" si="4"/>
        <v>N/A</v>
      </c>
      <c r="E26" s="9">
        <v>75.401154529999999</v>
      </c>
      <c r="F26" s="9" t="str">
        <f t="shared" si="5"/>
        <v>N/A</v>
      </c>
      <c r="G26" s="9">
        <v>76.755900163999996</v>
      </c>
      <c r="H26" s="9" t="str">
        <f t="shared" si="6"/>
        <v>N/A</v>
      </c>
      <c r="I26" s="10" t="s">
        <v>217</v>
      </c>
      <c r="J26" s="10">
        <v>1.7969999999999999</v>
      </c>
      <c r="K26" s="9" t="str">
        <f t="shared" si="0"/>
        <v>Yes</v>
      </c>
    </row>
    <row r="27" spans="1:11" x14ac:dyDescent="0.2">
      <c r="A27" s="25" t="s">
        <v>322</v>
      </c>
      <c r="B27" s="97" t="s">
        <v>217</v>
      </c>
      <c r="C27" s="9" t="s">
        <v>217</v>
      </c>
      <c r="D27" s="9" t="str">
        <f t="shared" si="4"/>
        <v>N/A</v>
      </c>
      <c r="E27" s="9">
        <v>52.690095085000003</v>
      </c>
      <c r="F27" s="9" t="str">
        <f t="shared" si="5"/>
        <v>N/A</v>
      </c>
      <c r="G27" s="9">
        <v>56.354821061000003</v>
      </c>
      <c r="H27" s="9" t="str">
        <f t="shared" si="6"/>
        <v>N/A</v>
      </c>
      <c r="I27" s="10" t="s">
        <v>217</v>
      </c>
      <c r="J27" s="10">
        <v>6.9550000000000001</v>
      </c>
      <c r="K27" s="9" t="str">
        <f t="shared" si="0"/>
        <v>Yes</v>
      </c>
    </row>
    <row r="28" spans="1:11" x14ac:dyDescent="0.2">
      <c r="A28" s="25" t="s">
        <v>829</v>
      </c>
      <c r="B28" s="97" t="s">
        <v>217</v>
      </c>
      <c r="C28" s="9" t="s">
        <v>217</v>
      </c>
      <c r="D28" s="9" t="str">
        <f t="shared" si="4"/>
        <v>N/A</v>
      </c>
      <c r="E28" s="9">
        <v>2.0175934831000002</v>
      </c>
      <c r="F28" s="9" t="str">
        <f t="shared" si="5"/>
        <v>N/A</v>
      </c>
      <c r="G28" s="9">
        <v>2.0716222549999999</v>
      </c>
      <c r="H28" s="9" t="str">
        <f t="shared" si="6"/>
        <v>N/A</v>
      </c>
      <c r="I28" s="10" t="s">
        <v>217</v>
      </c>
      <c r="J28" s="10">
        <v>2.6779999999999999</v>
      </c>
      <c r="K28" s="9" t="str">
        <f t="shared" si="0"/>
        <v>Yes</v>
      </c>
    </row>
    <row r="29" spans="1:11" x14ac:dyDescent="0.2">
      <c r="A29" s="25" t="s">
        <v>323</v>
      </c>
      <c r="B29" s="97" t="s">
        <v>217</v>
      </c>
      <c r="C29" s="9" t="s">
        <v>217</v>
      </c>
      <c r="D29" s="9" t="str">
        <f t="shared" si="4"/>
        <v>N/A</v>
      </c>
      <c r="E29" s="9">
        <v>0</v>
      </c>
      <c r="F29" s="9" t="str">
        <f t="shared" si="5"/>
        <v>N/A</v>
      </c>
      <c r="G29" s="9">
        <v>0</v>
      </c>
      <c r="H29" s="9" t="str">
        <f t="shared" si="6"/>
        <v>N/A</v>
      </c>
      <c r="I29" s="10" t="s">
        <v>217</v>
      </c>
      <c r="J29" s="10" t="s">
        <v>1743</v>
      </c>
      <c r="K29" s="9" t="str">
        <f t="shared" si="0"/>
        <v>N/A</v>
      </c>
    </row>
    <row r="30" spans="1:11" x14ac:dyDescent="0.2">
      <c r="A30" s="25" t="s">
        <v>830</v>
      </c>
      <c r="B30" s="97" t="s">
        <v>217</v>
      </c>
      <c r="C30" s="9" t="s">
        <v>217</v>
      </c>
      <c r="D30" s="9" t="str">
        <f t="shared" si="4"/>
        <v>N/A</v>
      </c>
      <c r="E30" s="9">
        <v>99.998114310000005</v>
      </c>
      <c r="F30" s="9" t="str">
        <f t="shared" si="5"/>
        <v>N/A</v>
      </c>
      <c r="G30" s="9">
        <v>99.998326191999993</v>
      </c>
      <c r="H30" s="9" t="str">
        <f t="shared" si="6"/>
        <v>N/A</v>
      </c>
      <c r="I30" s="10" t="s">
        <v>217</v>
      </c>
      <c r="J30" s="10">
        <v>2.0000000000000001E-4</v>
      </c>
      <c r="K30" s="9" t="str">
        <f t="shared" si="0"/>
        <v>Yes</v>
      </c>
    </row>
    <row r="31" spans="1:11" x14ac:dyDescent="0.2">
      <c r="A31" s="102" t="s">
        <v>324</v>
      </c>
      <c r="B31" s="34" t="s">
        <v>217</v>
      </c>
      <c r="C31" s="9" t="s">
        <v>217</v>
      </c>
      <c r="D31" s="9" t="str">
        <f t="shared" si="4"/>
        <v>N/A</v>
      </c>
      <c r="E31" s="9" t="s">
        <v>1743</v>
      </c>
      <c r="F31" s="9" t="str">
        <f t="shared" si="5"/>
        <v>N/A</v>
      </c>
      <c r="G31" s="9" t="s">
        <v>1743</v>
      </c>
      <c r="H31" s="9" t="str">
        <f t="shared" si="6"/>
        <v>N/A</v>
      </c>
      <c r="I31" s="10" t="s">
        <v>217</v>
      </c>
      <c r="J31" s="10" t="s">
        <v>1743</v>
      </c>
      <c r="K31" s="9" t="str">
        <f t="shared" si="0"/>
        <v>N/A</v>
      </c>
    </row>
    <row r="32" spans="1:11" x14ac:dyDescent="0.2">
      <c r="A32" s="102" t="s">
        <v>325</v>
      </c>
      <c r="B32" s="34" t="s">
        <v>217</v>
      </c>
      <c r="C32" s="9" t="s">
        <v>217</v>
      </c>
      <c r="D32" s="9" t="str">
        <f t="shared" si="4"/>
        <v>N/A</v>
      </c>
      <c r="E32" s="9">
        <v>100</v>
      </c>
      <c r="F32" s="9" t="str">
        <f t="shared" si="5"/>
        <v>N/A</v>
      </c>
      <c r="G32" s="9">
        <v>99.998326164000005</v>
      </c>
      <c r="H32" s="9" t="str">
        <f t="shared" si="6"/>
        <v>N/A</v>
      </c>
      <c r="I32" s="10" t="s">
        <v>217</v>
      </c>
      <c r="J32" s="10">
        <v>-2E-3</v>
      </c>
      <c r="K32" s="9" t="str">
        <f t="shared" si="0"/>
        <v>Yes</v>
      </c>
    </row>
    <row r="33" spans="1:11" x14ac:dyDescent="0.2">
      <c r="A33" s="25" t="s">
        <v>326</v>
      </c>
      <c r="B33" s="97" t="s">
        <v>217</v>
      </c>
      <c r="C33" s="9" t="s">
        <v>217</v>
      </c>
      <c r="D33" s="9" t="str">
        <f t="shared" si="4"/>
        <v>N/A</v>
      </c>
      <c r="E33" s="9">
        <v>0</v>
      </c>
      <c r="F33" s="9" t="str">
        <f t="shared" si="5"/>
        <v>N/A</v>
      </c>
      <c r="G33" s="9">
        <v>0</v>
      </c>
      <c r="H33" s="9" t="str">
        <f t="shared" si="6"/>
        <v>N/A</v>
      </c>
      <c r="I33" s="10" t="s">
        <v>217</v>
      </c>
      <c r="J33" s="10" t="s">
        <v>1743</v>
      </c>
      <c r="K33" s="9" t="str">
        <f t="shared" si="0"/>
        <v>N/A</v>
      </c>
    </row>
    <row r="34" spans="1:11" x14ac:dyDescent="0.2">
      <c r="A34" s="25" t="s">
        <v>327</v>
      </c>
      <c r="B34" s="97" t="s">
        <v>217</v>
      </c>
      <c r="C34" s="9" t="s">
        <v>217</v>
      </c>
      <c r="D34" s="9" t="str">
        <f t="shared" si="4"/>
        <v>N/A</v>
      </c>
      <c r="E34" s="9">
        <v>21.478037100000002</v>
      </c>
      <c r="F34" s="9" t="str">
        <f t="shared" si="5"/>
        <v>N/A</v>
      </c>
      <c r="G34" s="9">
        <v>22.355537947999998</v>
      </c>
      <c r="H34" s="9" t="str">
        <f t="shared" si="6"/>
        <v>N/A</v>
      </c>
      <c r="I34" s="10" t="s">
        <v>217</v>
      </c>
      <c r="J34" s="10">
        <v>4.0860000000000003</v>
      </c>
      <c r="K34" s="9" t="str">
        <f t="shared" si="0"/>
        <v>Yes</v>
      </c>
    </row>
    <row r="35" spans="1:11" ht="25.5" x14ac:dyDescent="0.2">
      <c r="A35" s="25" t="s">
        <v>369</v>
      </c>
      <c r="B35" s="97" t="s">
        <v>217</v>
      </c>
      <c r="C35" s="9" t="s">
        <v>217</v>
      </c>
      <c r="D35" s="9" t="str">
        <f t="shared" si="4"/>
        <v>N/A</v>
      </c>
      <c r="E35" s="9">
        <v>21.762198574999999</v>
      </c>
      <c r="F35" s="9" t="str">
        <f>IF($B35="N/A","N/A",IF(E35&lt;0,"No","Yes"))</f>
        <v>N/A</v>
      </c>
      <c r="G35" s="9">
        <v>23.015828098</v>
      </c>
      <c r="H35" s="9" t="str">
        <f t="shared" si="6"/>
        <v>N/A</v>
      </c>
      <c r="I35" s="10" t="s">
        <v>217</v>
      </c>
      <c r="J35" s="10">
        <v>5.7610000000000001</v>
      </c>
      <c r="K35" s="9" t="str">
        <f t="shared" si="0"/>
        <v>Yes</v>
      </c>
    </row>
    <row r="36" spans="1:11" x14ac:dyDescent="0.2">
      <c r="A36" s="28" t="s">
        <v>373</v>
      </c>
      <c r="B36" s="1" t="s">
        <v>217</v>
      </c>
      <c r="C36" s="8" t="s">
        <v>217</v>
      </c>
      <c r="D36" s="9" t="str">
        <f t="shared" ref="D36:D39" si="7">IF($B36="N/A","N/A",IF(C36&lt;0,"No","Yes"))</f>
        <v>N/A</v>
      </c>
      <c r="E36" s="8">
        <v>93.722614683000003</v>
      </c>
      <c r="F36" s="9" t="str">
        <f t="shared" ref="F36:F39" si="8">IF($B36="N/A","N/A",IF(E36&lt;0,"No","Yes"))</f>
        <v>N/A</v>
      </c>
      <c r="G36" s="8">
        <v>94.228120813999993</v>
      </c>
      <c r="H36" s="9" t="str">
        <f t="shared" ref="H36:H39" si="9">IF($B36="N/A","N/A",IF(G36&lt;0,"No","Yes"))</f>
        <v>N/A</v>
      </c>
      <c r="I36" s="10" t="s">
        <v>217</v>
      </c>
      <c r="J36" s="10">
        <v>0.53939999999999999</v>
      </c>
      <c r="K36" s="9" t="str">
        <f>IF(J36="Div by 0", "N/A", IF(J36="N/A","N/A", IF(J36&gt;30, "No", IF(J36&lt;-30, "No", "Yes"))))</f>
        <v>Yes</v>
      </c>
    </row>
    <row r="37" spans="1:11" x14ac:dyDescent="0.2">
      <c r="A37" s="28" t="s">
        <v>374</v>
      </c>
      <c r="B37" s="1" t="s">
        <v>217</v>
      </c>
      <c r="C37" s="8" t="s">
        <v>217</v>
      </c>
      <c r="D37" s="9" t="str">
        <f t="shared" si="7"/>
        <v>N/A</v>
      </c>
      <c r="E37" s="8">
        <v>4.7711307838000003</v>
      </c>
      <c r="F37" s="9" t="str">
        <f t="shared" si="8"/>
        <v>N/A</v>
      </c>
      <c r="G37" s="8">
        <v>4.2899994340000003</v>
      </c>
      <c r="H37" s="9" t="str">
        <f t="shared" si="9"/>
        <v>N/A</v>
      </c>
      <c r="I37" s="10" t="s">
        <v>217</v>
      </c>
      <c r="J37" s="10">
        <v>-10.1</v>
      </c>
      <c r="K37" s="9" t="str">
        <f>IF(J37="Div by 0", "N/A", IF(J37="N/A","N/A", IF(J37&gt;30, "No", IF(J37&lt;-30, "No", "Yes"))))</f>
        <v>Yes</v>
      </c>
    </row>
    <row r="38" spans="1:11" x14ac:dyDescent="0.2">
      <c r="A38" s="28" t="s">
        <v>375</v>
      </c>
      <c r="B38" s="1" t="s">
        <v>217</v>
      </c>
      <c r="C38" s="8" t="s">
        <v>217</v>
      </c>
      <c r="D38" s="9" t="str">
        <f t="shared" si="7"/>
        <v>N/A</v>
      </c>
      <c r="E38" s="8">
        <v>0.32092362419999998</v>
      </c>
      <c r="F38" s="9" t="str">
        <f t="shared" si="8"/>
        <v>N/A</v>
      </c>
      <c r="G38" s="8">
        <v>0.29713056770000001</v>
      </c>
      <c r="H38" s="9" t="str">
        <f t="shared" si="9"/>
        <v>N/A</v>
      </c>
      <c r="I38" s="10" t="s">
        <v>217</v>
      </c>
      <c r="J38" s="10">
        <v>-7.41</v>
      </c>
      <c r="K38" s="9" t="str">
        <f>IF(J38="Div by 0", "N/A", IF(J38="N/A","N/A", IF(J38&gt;30, "No", IF(J38&lt;-30, "No", "Yes"))))</f>
        <v>Yes</v>
      </c>
    </row>
    <row r="39" spans="1:11" x14ac:dyDescent="0.2">
      <c r="A39" s="28" t="s">
        <v>376</v>
      </c>
      <c r="B39" s="1" t="s">
        <v>217</v>
      </c>
      <c r="C39" s="8" t="s">
        <v>217</v>
      </c>
      <c r="D39" s="9" t="str">
        <f t="shared" si="7"/>
        <v>N/A</v>
      </c>
      <c r="E39" s="8">
        <v>0.38848649239999999</v>
      </c>
      <c r="F39" s="9" t="str">
        <f t="shared" si="8"/>
        <v>N/A</v>
      </c>
      <c r="G39" s="8">
        <v>0.35467013790000002</v>
      </c>
      <c r="H39" s="9" t="str">
        <f t="shared" si="9"/>
        <v>N/A</v>
      </c>
      <c r="I39" s="10" t="s">
        <v>217</v>
      </c>
      <c r="J39" s="10">
        <v>-8.6999999999999993</v>
      </c>
      <c r="K39" s="9" t="str">
        <f>IF(J39="Div by 0", "N/A", IF(J39="N/A","N/A", IF(J39&gt;30, "No", IF(J39&lt;-30, "No", "Yes"))))</f>
        <v>Yes</v>
      </c>
    </row>
    <row r="40" spans="1:11" x14ac:dyDescent="0.2">
      <c r="A40" s="170" t="s">
        <v>1649</v>
      </c>
      <c r="B40" s="171"/>
      <c r="C40" s="171"/>
      <c r="D40" s="171"/>
      <c r="E40" s="171"/>
      <c r="F40" s="171"/>
      <c r="G40" s="171"/>
      <c r="H40" s="171"/>
      <c r="I40" s="171"/>
      <c r="J40" s="171"/>
      <c r="K40" s="172"/>
    </row>
    <row r="41" spans="1:11" x14ac:dyDescent="0.2">
      <c r="A41" s="167" t="s">
        <v>1647</v>
      </c>
      <c r="B41" s="168"/>
      <c r="C41" s="168"/>
      <c r="D41" s="168"/>
      <c r="E41" s="168"/>
      <c r="F41" s="168"/>
      <c r="G41" s="168"/>
      <c r="H41" s="168"/>
      <c r="I41" s="168"/>
      <c r="J41" s="168"/>
      <c r="K41" s="169"/>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99" t="s">
        <v>346</v>
      </c>
      <c r="B6" s="9" t="s">
        <v>217</v>
      </c>
      <c r="C6" s="5">
        <v>7</v>
      </c>
      <c r="D6" s="9" t="s">
        <v>217</v>
      </c>
      <c r="E6" s="5">
        <v>7</v>
      </c>
      <c r="F6" s="9" t="s">
        <v>217</v>
      </c>
      <c r="G6" s="5">
        <v>7</v>
      </c>
      <c r="H6" s="9" t="s">
        <v>217</v>
      </c>
      <c r="I6" s="10" t="s">
        <v>217</v>
      </c>
      <c r="J6" s="10" t="s">
        <v>217</v>
      </c>
      <c r="K6" s="9" t="s">
        <v>217</v>
      </c>
    </row>
    <row r="7" spans="1:11" s="27" customFormat="1" x14ac:dyDescent="0.2">
      <c r="A7" s="99" t="s">
        <v>12</v>
      </c>
      <c r="B7" s="29" t="s">
        <v>217</v>
      </c>
      <c r="C7" s="30">
        <v>215305</v>
      </c>
      <c r="D7" s="31" t="str">
        <f>IF($B7="N/A","N/A",IF(C7&gt;15,"No",IF(C7&lt;-15,"No","Yes")))</f>
        <v>N/A</v>
      </c>
      <c r="E7" s="30">
        <v>215585</v>
      </c>
      <c r="F7" s="31" t="str">
        <f>IF($B7="N/A","N/A",IF(E7&gt;15,"No",IF(E7&lt;-15,"No","Yes")))</f>
        <v>N/A</v>
      </c>
      <c r="G7" s="30">
        <v>218474</v>
      </c>
      <c r="H7" s="31" t="str">
        <f>IF($B7="N/A","N/A",IF(G7&gt;15,"No",IF(G7&lt;-15,"No","Yes")))</f>
        <v>N/A</v>
      </c>
      <c r="I7" s="32">
        <v>0.13</v>
      </c>
      <c r="J7" s="32">
        <v>1.34</v>
      </c>
      <c r="K7" s="31" t="str">
        <f t="shared" ref="K7:K24" si="0">IF(J7="Div by 0", "N/A", IF(J7="N/A","N/A", IF(J7&gt;30, "No", IF(J7&lt;-30, "No", "Yes"))))</f>
        <v>Yes</v>
      </c>
    </row>
    <row r="8" spans="1:11" x14ac:dyDescent="0.2">
      <c r="A8" s="99" t="s">
        <v>366</v>
      </c>
      <c r="B8" s="29" t="s">
        <v>217</v>
      </c>
      <c r="C8" s="30" t="s">
        <v>217</v>
      </c>
      <c r="D8" s="31" t="str">
        <f>IF($B8="N/A","N/A",IF(C8&gt;15,"No",IF(C8&lt;-15,"No","Yes")))</f>
        <v>N/A</v>
      </c>
      <c r="E8" s="30" t="s">
        <v>217</v>
      </c>
      <c r="F8" s="31" t="str">
        <f>IF($B8="N/A","N/A",IF(E8&gt;15,"No",IF(E8&lt;-15,"No","Yes")))</f>
        <v>N/A</v>
      </c>
      <c r="G8" s="33">
        <v>98.503254392000002</v>
      </c>
      <c r="H8" s="31" t="str">
        <f>IF($B8="N/A","N/A",IF(G8&gt;15,"No",IF(G8&lt;-15,"No","Yes")))</f>
        <v>N/A</v>
      </c>
      <c r="I8" s="32" t="s">
        <v>217</v>
      </c>
      <c r="J8" s="32" t="s">
        <v>217</v>
      </c>
      <c r="K8" s="31" t="str">
        <f t="shared" si="0"/>
        <v>N/A</v>
      </c>
    </row>
    <row r="9" spans="1:11" x14ac:dyDescent="0.2">
      <c r="A9" s="99" t="s">
        <v>119</v>
      </c>
      <c r="B9" s="34" t="s">
        <v>217</v>
      </c>
      <c r="C9" s="8">
        <v>0.98929425699999995</v>
      </c>
      <c r="D9" s="9" t="str">
        <f>IF($B9="N/A","N/A",IF(C9&gt;15,"No",IF(C9&lt;-15,"No","Yes")))</f>
        <v>N/A</v>
      </c>
      <c r="E9" s="8">
        <v>1.3980564511</v>
      </c>
      <c r="F9" s="9" t="str">
        <f>IF($B9="N/A","N/A",IF(E9&gt;15,"No",IF(E9&lt;-15,"No","Yes")))</f>
        <v>N/A</v>
      </c>
      <c r="G9" s="8">
        <v>1.4967456081999999</v>
      </c>
      <c r="H9" s="9" t="str">
        <f>IF($B9="N/A","N/A",IF(G9&gt;15,"No",IF(G9&lt;-15,"No","Yes")))</f>
        <v>N/A</v>
      </c>
      <c r="I9" s="10">
        <v>41.32</v>
      </c>
      <c r="J9" s="10">
        <v>7.0590000000000002</v>
      </c>
      <c r="K9" s="9" t="str">
        <f t="shared" si="0"/>
        <v>Yes</v>
      </c>
    </row>
    <row r="10" spans="1:11" x14ac:dyDescent="0.2">
      <c r="A10" s="99" t="s">
        <v>120</v>
      </c>
      <c r="B10" s="34" t="s">
        <v>217</v>
      </c>
      <c r="C10" s="8">
        <v>0</v>
      </c>
      <c r="D10" s="9" t="str">
        <f>IF($B10="N/A","N/A",IF(C10&gt;15,"No",IF(C10&lt;-15,"No","Yes")))</f>
        <v>N/A</v>
      </c>
      <c r="E10" s="8">
        <v>0</v>
      </c>
      <c r="F10" s="9" t="str">
        <f>IF($B10="N/A","N/A",IF(E10&gt;15,"No",IF(E10&lt;-15,"No","Yes")))</f>
        <v>N/A</v>
      </c>
      <c r="G10" s="8">
        <v>0</v>
      </c>
      <c r="H10" s="9" t="str">
        <f>IF($B10="N/A","N/A",IF(G10&gt;15,"No",IF(G10&lt;-15,"No","Yes")))</f>
        <v>N/A</v>
      </c>
      <c r="I10" s="10" t="s">
        <v>1743</v>
      </c>
      <c r="J10" s="10" t="s">
        <v>1743</v>
      </c>
      <c r="K10" s="9" t="str">
        <f t="shared" si="0"/>
        <v>N/A</v>
      </c>
    </row>
    <row r="11" spans="1:11" x14ac:dyDescent="0.2">
      <c r="A11" s="99" t="s">
        <v>833</v>
      </c>
      <c r="B11" s="34" t="s">
        <v>218</v>
      </c>
      <c r="C11" s="8" t="s">
        <v>217</v>
      </c>
      <c r="D11" s="9" t="str">
        <f>IF(OR($B11="N/A",$C11="N/A"),"N/A",IF(C11&gt;100,"No",IF(C11&lt;95,"No","Yes")))</f>
        <v>N/A</v>
      </c>
      <c r="E11" s="8">
        <v>89.774798802999996</v>
      </c>
      <c r="F11" s="9" t="str">
        <f>IF(OR($B11="N/A",$E11="N/A"),"N/A",IF(E11&gt;100,"No",IF(E11&lt;95,"No","Yes")))</f>
        <v>No</v>
      </c>
      <c r="G11" s="8">
        <v>92.731400532999999</v>
      </c>
      <c r="H11" s="9" t="str">
        <f>IF($B11="N/A","N/A",IF(G11&gt;100,"No",IF(G11&lt;95,"No","Yes")))</f>
        <v>No</v>
      </c>
      <c r="I11" s="10" t="s">
        <v>217</v>
      </c>
      <c r="J11" s="10">
        <v>3.2930000000000001</v>
      </c>
      <c r="K11" s="9" t="str">
        <f t="shared" si="0"/>
        <v>Yes</v>
      </c>
    </row>
    <row r="12" spans="1:11" x14ac:dyDescent="0.2">
      <c r="A12" s="99" t="s">
        <v>352</v>
      </c>
      <c r="B12" s="34"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1743</v>
      </c>
      <c r="K12" s="9" t="str">
        <f t="shared" si="0"/>
        <v>N/A</v>
      </c>
    </row>
    <row r="13" spans="1:11" x14ac:dyDescent="0.2">
      <c r="A13" s="99" t="s">
        <v>834</v>
      </c>
      <c r="B13" s="34" t="s">
        <v>218</v>
      </c>
      <c r="C13" s="8" t="s">
        <v>217</v>
      </c>
      <c r="D13" s="9" t="str">
        <f t="shared" si="1"/>
        <v>N/A</v>
      </c>
      <c r="E13" s="8">
        <v>88.807662871000005</v>
      </c>
      <c r="F13" s="9" t="str">
        <f t="shared" si="2"/>
        <v>No</v>
      </c>
      <c r="G13" s="8">
        <v>89.420709099999996</v>
      </c>
      <c r="H13" s="9" t="str">
        <f t="shared" si="3"/>
        <v>No</v>
      </c>
      <c r="I13" s="10" t="s">
        <v>217</v>
      </c>
      <c r="J13" s="10">
        <v>0.69030000000000002</v>
      </c>
      <c r="K13" s="9" t="str">
        <f t="shared" si="0"/>
        <v>Yes</v>
      </c>
    </row>
    <row r="14" spans="1:11" x14ac:dyDescent="0.2">
      <c r="A14" s="99" t="s">
        <v>13</v>
      </c>
      <c r="B14" s="34" t="s">
        <v>217</v>
      </c>
      <c r="C14" s="35">
        <v>213175</v>
      </c>
      <c r="D14" s="9" t="str">
        <f>IF($B14="N/A","N/A",IF(C14&gt;15,"No",IF(C14&lt;-15,"No","Yes")))</f>
        <v>N/A</v>
      </c>
      <c r="E14" s="35">
        <v>212571</v>
      </c>
      <c r="F14" s="9" t="str">
        <f>IF($B14="N/A","N/A",IF(E14&gt;15,"No",IF(E14&lt;-15,"No","Yes")))</f>
        <v>N/A</v>
      </c>
      <c r="G14" s="35">
        <v>215204</v>
      </c>
      <c r="H14" s="9" t="str">
        <f>IF($B14="N/A","N/A",IF(G14&gt;15,"No",IF(G14&lt;-15,"No","Yes")))</f>
        <v>N/A</v>
      </c>
      <c r="I14" s="10">
        <v>-0.28299999999999997</v>
      </c>
      <c r="J14" s="10">
        <v>1.2390000000000001</v>
      </c>
      <c r="K14" s="9" t="str">
        <f t="shared" si="0"/>
        <v>Yes</v>
      </c>
    </row>
    <row r="15" spans="1:11" x14ac:dyDescent="0.2">
      <c r="A15" s="99" t="s">
        <v>442</v>
      </c>
      <c r="B15" s="34" t="s">
        <v>219</v>
      </c>
      <c r="C15" s="8">
        <v>0</v>
      </c>
      <c r="D15" s="9" t="str">
        <f>IF($B15="N/A","N/A",IF(C15&gt;20,"No",IF(C15&lt;5,"No","Yes")))</f>
        <v>No</v>
      </c>
      <c r="E15" s="8">
        <v>0</v>
      </c>
      <c r="F15" s="9" t="str">
        <f>IF($B15="N/A","N/A",IF(E15&gt;20,"No",IF(E15&lt;5,"No","Yes")))</f>
        <v>No</v>
      </c>
      <c r="G15" s="8">
        <v>0</v>
      </c>
      <c r="H15" s="9" t="str">
        <f>IF($B15="N/A","N/A",IF(G15&gt;20,"No",IF(G15&lt;5,"No","Yes")))</f>
        <v>No</v>
      </c>
      <c r="I15" s="10" t="s">
        <v>1743</v>
      </c>
      <c r="J15" s="10" t="s">
        <v>1743</v>
      </c>
      <c r="K15" s="9" t="str">
        <f t="shared" si="0"/>
        <v>N/A</v>
      </c>
    </row>
    <row r="16" spans="1:11" x14ac:dyDescent="0.2">
      <c r="A16" s="99" t="s">
        <v>443</v>
      </c>
      <c r="B16" s="29" t="s">
        <v>217</v>
      </c>
      <c r="C16" s="8" t="s">
        <v>217</v>
      </c>
      <c r="D16" s="9" t="str">
        <f>IF($B16="N/A","N/A",IF(C16&gt;15,"No",IF(C16&lt;-15,"No","Yes")))</f>
        <v>N/A</v>
      </c>
      <c r="E16" s="8" t="s">
        <v>217</v>
      </c>
      <c r="F16" s="9" t="str">
        <f>IF($B16="N/A","N/A",IF(E16&gt;15,"No",IF(E16&lt;-15,"No","Yes")))</f>
        <v>N/A</v>
      </c>
      <c r="G16" s="8">
        <v>100</v>
      </c>
      <c r="H16" s="9" t="str">
        <f>IF($B16="N/A","N/A",IF(G16&gt;15,"No",IF(G16&lt;-15,"No","Yes")))</f>
        <v>N/A</v>
      </c>
      <c r="I16" s="10" t="s">
        <v>217</v>
      </c>
      <c r="J16" s="10" t="s">
        <v>217</v>
      </c>
      <c r="K16" s="9" t="str">
        <f t="shared" si="0"/>
        <v>N/A</v>
      </c>
    </row>
    <row r="17" spans="1:11" x14ac:dyDescent="0.2">
      <c r="A17" s="99" t="s">
        <v>444</v>
      </c>
      <c r="B17" s="34" t="s">
        <v>239</v>
      </c>
      <c r="C17" s="8">
        <v>34.423830186000004</v>
      </c>
      <c r="D17" s="9" t="str">
        <f>IF($B17="N/A","N/A",IF(C17&gt;1,"Yes","No"))</f>
        <v>Yes</v>
      </c>
      <c r="E17" s="8">
        <v>29.553419799</v>
      </c>
      <c r="F17" s="9" t="str">
        <f>IF($B17="N/A","N/A",IF(E17&gt;1,"Yes","No"))</f>
        <v>Yes</v>
      </c>
      <c r="G17" s="8">
        <v>28.016207876999999</v>
      </c>
      <c r="H17" s="9" t="str">
        <f>IF($B17="N/A","N/A",IF(G17&gt;1,"Yes","No"))</f>
        <v>Yes</v>
      </c>
      <c r="I17" s="10">
        <v>-14.1</v>
      </c>
      <c r="J17" s="10">
        <v>-5.2</v>
      </c>
      <c r="K17" s="9" t="str">
        <f t="shared" si="0"/>
        <v>Yes</v>
      </c>
    </row>
    <row r="18" spans="1:11" x14ac:dyDescent="0.2">
      <c r="A18" s="99" t="s">
        <v>856</v>
      </c>
      <c r="B18" s="34" t="s">
        <v>217</v>
      </c>
      <c r="C18" s="100">
        <v>5917.3075098999998</v>
      </c>
      <c r="D18" s="9" t="str">
        <f>IF($B18="N/A","N/A",IF(C18&gt;15,"No",IF(C18&lt;-15,"No","Yes")))</f>
        <v>N/A</v>
      </c>
      <c r="E18" s="100">
        <v>5894.1159306999998</v>
      </c>
      <c r="F18" s="9" t="str">
        <f>IF($B18="N/A","N/A",IF(E18&gt;15,"No",IF(E18&lt;-15,"No","Yes")))</f>
        <v>N/A</v>
      </c>
      <c r="G18" s="100">
        <v>5516.3595667999998</v>
      </c>
      <c r="H18" s="9" t="str">
        <f>IF($B18="N/A","N/A",IF(G18&gt;15,"No",IF(G18&lt;-15,"No","Yes")))</f>
        <v>N/A</v>
      </c>
      <c r="I18" s="10">
        <v>-0.39200000000000002</v>
      </c>
      <c r="J18" s="10">
        <v>-6.41</v>
      </c>
      <c r="K18" s="9" t="str">
        <f t="shared" si="0"/>
        <v>Yes</v>
      </c>
    </row>
    <row r="19" spans="1:11" x14ac:dyDescent="0.2">
      <c r="A19" s="3" t="s">
        <v>131</v>
      </c>
      <c r="B19" s="34" t="s">
        <v>217</v>
      </c>
      <c r="C19" s="35">
        <v>16</v>
      </c>
      <c r="D19" s="34" t="s">
        <v>217</v>
      </c>
      <c r="E19" s="35">
        <v>61</v>
      </c>
      <c r="F19" s="34" t="s">
        <v>217</v>
      </c>
      <c r="G19" s="35">
        <v>64</v>
      </c>
      <c r="H19" s="9" t="str">
        <f>IF($B19="N/A","N/A",IF(G19&gt;15,"No",IF(G19&lt;-15,"No","Yes")))</f>
        <v>N/A</v>
      </c>
      <c r="I19" s="10">
        <v>281.3</v>
      </c>
      <c r="J19" s="10">
        <v>4.9180000000000001</v>
      </c>
      <c r="K19" s="9" t="str">
        <f t="shared" si="0"/>
        <v>Yes</v>
      </c>
    </row>
    <row r="20" spans="1:11" x14ac:dyDescent="0.2">
      <c r="A20" s="3" t="s">
        <v>350</v>
      </c>
      <c r="B20" s="29" t="s">
        <v>217</v>
      </c>
      <c r="C20" s="8" t="s">
        <v>217</v>
      </c>
      <c r="D20" s="34" t="s">
        <v>217</v>
      </c>
      <c r="E20" s="8" t="s">
        <v>217</v>
      </c>
      <c r="F20" s="34" t="s">
        <v>217</v>
      </c>
      <c r="G20" s="8">
        <v>2.9294103599999999E-2</v>
      </c>
      <c r="H20" s="9" t="str">
        <f>IF($B20="N/A","N/A",IF(G20&gt;15,"No",IF(G20&lt;-15,"No","Yes")))</f>
        <v>N/A</v>
      </c>
      <c r="I20" s="10" t="s">
        <v>217</v>
      </c>
      <c r="J20" s="10" t="s">
        <v>217</v>
      </c>
      <c r="K20" s="9" t="str">
        <f t="shared" si="0"/>
        <v>N/A</v>
      </c>
    </row>
    <row r="21" spans="1:11" ht="25.5" x14ac:dyDescent="0.2">
      <c r="A21" s="3" t="s">
        <v>835</v>
      </c>
      <c r="B21" s="34" t="s">
        <v>217</v>
      </c>
      <c r="C21" s="100">
        <v>4992.0625</v>
      </c>
      <c r="D21" s="9" t="str">
        <f>IF($B21="N/A","N/A",IF(C21&gt;60,"No",IF(C21&lt;15,"No","Yes")))</f>
        <v>N/A</v>
      </c>
      <c r="E21" s="100">
        <v>8411.4098360999997</v>
      </c>
      <c r="F21" s="9" t="str">
        <f>IF($B21="N/A","N/A",IF(E21&gt;60,"No",IF(E21&lt;15,"No","Yes")))</f>
        <v>N/A</v>
      </c>
      <c r="G21" s="100">
        <v>8224.234375</v>
      </c>
      <c r="H21" s="9" t="str">
        <f>IF($B21="N/A","N/A",IF(G21&gt;60,"No",IF(G21&lt;15,"No","Yes")))</f>
        <v>N/A</v>
      </c>
      <c r="I21" s="10">
        <v>68.5</v>
      </c>
      <c r="J21" s="10">
        <v>-2.23</v>
      </c>
      <c r="K21" s="9" t="str">
        <f t="shared" si="0"/>
        <v>Yes</v>
      </c>
    </row>
    <row r="22" spans="1:11" x14ac:dyDescent="0.2">
      <c r="A22" s="3" t="s">
        <v>27</v>
      </c>
      <c r="B22" s="34" t="s">
        <v>221</v>
      </c>
      <c r="C22" s="35">
        <v>0</v>
      </c>
      <c r="D22" s="9" t="str">
        <f>IF($B22="N/A","N/A",IF(C22="N/A","N/A",IF(C22=0,"Yes","No")))</f>
        <v>Yes</v>
      </c>
      <c r="E22" s="35">
        <v>0</v>
      </c>
      <c r="F22" s="9" t="str">
        <f>IF($B22="N/A","N/A",IF(E22="N/A","N/A",IF(E22=0,"Yes","No")))</f>
        <v>Yes</v>
      </c>
      <c r="G22" s="35">
        <v>0</v>
      </c>
      <c r="H22" s="9" t="str">
        <f>IF($B22="N/A","N/A",IF(G22=0,"Yes","No"))</f>
        <v>Yes</v>
      </c>
      <c r="I22" s="10" t="s">
        <v>1743</v>
      </c>
      <c r="J22" s="10" t="s">
        <v>1743</v>
      </c>
      <c r="K22" s="9" t="str">
        <f t="shared" si="0"/>
        <v>N/A</v>
      </c>
    </row>
    <row r="23" spans="1:11" x14ac:dyDescent="0.2">
      <c r="A23" s="3" t="s">
        <v>836</v>
      </c>
      <c r="B23" s="34"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1743</v>
      </c>
      <c r="J23" s="10" t="s">
        <v>1743</v>
      </c>
      <c r="K23" s="9" t="str">
        <f t="shared" si="0"/>
        <v>N/A</v>
      </c>
    </row>
    <row r="24" spans="1:11" x14ac:dyDescent="0.2">
      <c r="A24" s="3" t="s">
        <v>817</v>
      </c>
      <c r="B24" s="34" t="s">
        <v>221</v>
      </c>
      <c r="C24" s="46">
        <v>0</v>
      </c>
      <c r="D24" s="9" t="str">
        <f t="shared" si="4"/>
        <v>Yes</v>
      </c>
      <c r="E24" s="46">
        <v>0</v>
      </c>
      <c r="F24" s="9" t="str">
        <f t="shared" si="5"/>
        <v>Yes</v>
      </c>
      <c r="G24" s="46">
        <v>0</v>
      </c>
      <c r="H24" s="9" t="str">
        <f t="shared" si="6"/>
        <v>Yes</v>
      </c>
      <c r="I24" s="10" t="s">
        <v>1743</v>
      </c>
      <c r="J24" s="10" t="s">
        <v>1743</v>
      </c>
      <c r="K24" s="9" t="str">
        <f t="shared" si="0"/>
        <v>N/A</v>
      </c>
    </row>
    <row r="25" spans="1:11" x14ac:dyDescent="0.2">
      <c r="A25" s="170" t="s">
        <v>1649</v>
      </c>
      <c r="B25" s="171"/>
      <c r="C25" s="171"/>
      <c r="D25" s="171"/>
      <c r="E25" s="171"/>
      <c r="F25" s="171"/>
      <c r="G25" s="171"/>
      <c r="H25" s="171"/>
      <c r="I25" s="171"/>
      <c r="J25" s="171"/>
      <c r="K25" s="172"/>
    </row>
    <row r="26" spans="1:11" x14ac:dyDescent="0.2">
      <c r="A26" s="167" t="s">
        <v>1647</v>
      </c>
      <c r="B26" s="168"/>
      <c r="C26" s="168"/>
      <c r="D26" s="168"/>
      <c r="E26" s="168"/>
      <c r="F26" s="168"/>
      <c r="G26" s="168"/>
      <c r="H26" s="168"/>
      <c r="I26" s="168"/>
      <c r="J26" s="168"/>
      <c r="K26" s="169"/>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1596</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213175</v>
      </c>
      <c r="D6" s="9" t="str">
        <f>IF($B6="N/A","N/A",IF(C6&gt;15,"No",IF(C6&lt;-15,"No","Yes")))</f>
        <v>N/A</v>
      </c>
      <c r="E6" s="35">
        <v>212571</v>
      </c>
      <c r="F6" s="9" t="str">
        <f>IF($B6="N/A","N/A",IF(E6&gt;15,"No",IF(E6&lt;-15,"No","Yes")))</f>
        <v>N/A</v>
      </c>
      <c r="G6" s="35">
        <v>215204</v>
      </c>
      <c r="H6" s="9" t="str">
        <f>IF($B6="N/A","N/A",IF(G6&gt;15,"No",IF(G6&lt;-15,"No","Yes")))</f>
        <v>N/A</v>
      </c>
      <c r="I6" s="10">
        <v>-0.28299999999999997</v>
      </c>
      <c r="J6" s="10">
        <v>1.2390000000000001</v>
      </c>
      <c r="K6" s="9" t="str">
        <f t="shared" ref="K6:K1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ht="25.5" x14ac:dyDescent="0.2">
      <c r="A9" s="81" t="s">
        <v>837</v>
      </c>
      <c r="B9" s="34" t="s">
        <v>240</v>
      </c>
      <c r="C9" s="36">
        <v>185.34063767000001</v>
      </c>
      <c r="D9" s="9" t="str">
        <f>IF($B9="N/A","N/A",IF(C9&gt;100,"No",IF(C9&lt;50,"No","Yes")))</f>
        <v>No</v>
      </c>
      <c r="E9" s="36">
        <v>185.81035736000001</v>
      </c>
      <c r="F9" s="9" t="str">
        <f>IF($B9="N/A","N/A",IF(E9&gt;100,"No",IF(E9&lt;50,"No","Yes")))</f>
        <v>No</v>
      </c>
      <c r="G9" s="36">
        <v>187.91091151000001</v>
      </c>
      <c r="H9" s="9" t="str">
        <f>IF($B9="N/A","N/A",IF(G9&gt;100,"No",IF(G9&lt;50,"No","Yes")))</f>
        <v>No</v>
      </c>
      <c r="I9" s="10">
        <v>0.25340000000000001</v>
      </c>
      <c r="J9" s="10">
        <v>1.1299999999999999</v>
      </c>
      <c r="K9" s="9" t="str">
        <f t="shared" si="0"/>
        <v>Yes</v>
      </c>
    </row>
    <row r="10" spans="1:11" ht="25.5" x14ac:dyDescent="0.2">
      <c r="A10" s="81" t="s">
        <v>838</v>
      </c>
      <c r="B10" s="34" t="s">
        <v>217</v>
      </c>
      <c r="C10" s="36">
        <v>645.46686363000003</v>
      </c>
      <c r="D10" s="9" t="str">
        <f>IF($B10="N/A","N/A",IF(C10&gt;15,"No",IF(C10&lt;-15,"No","Yes")))</f>
        <v>N/A</v>
      </c>
      <c r="E10" s="36">
        <v>666.35592944999996</v>
      </c>
      <c r="F10" s="9" t="str">
        <f>IF($B10="N/A","N/A",IF(E10&gt;15,"No",IF(E10&lt;-15,"No","Yes")))</f>
        <v>N/A</v>
      </c>
      <c r="G10" s="36">
        <v>591.85951589000001</v>
      </c>
      <c r="H10" s="9" t="str">
        <f>IF($B10="N/A","N/A",IF(G10&gt;15,"No",IF(G10&lt;-15,"No","Yes")))</f>
        <v>N/A</v>
      </c>
      <c r="I10" s="10">
        <v>3.2360000000000002</v>
      </c>
      <c r="J10" s="10">
        <v>-11.2</v>
      </c>
      <c r="K10" s="9" t="str">
        <f t="shared" si="0"/>
        <v>Yes</v>
      </c>
    </row>
    <row r="11" spans="1:11" ht="25.5" x14ac:dyDescent="0.2">
      <c r="A11" s="81" t="s">
        <v>839</v>
      </c>
      <c r="B11" s="34" t="s">
        <v>217</v>
      </c>
      <c r="C11" s="36">
        <v>550.21700310999995</v>
      </c>
      <c r="D11" s="9" t="str">
        <f>IF($B11="N/A","N/A",IF(C11&gt;15,"No",IF(C11&lt;-15,"No","Yes")))</f>
        <v>N/A</v>
      </c>
      <c r="E11" s="36">
        <v>585.82861783999999</v>
      </c>
      <c r="F11" s="9" t="str">
        <f>IF($B11="N/A","N/A",IF(E11&gt;15,"No",IF(E11&lt;-15,"No","Yes")))</f>
        <v>N/A</v>
      </c>
      <c r="G11" s="36">
        <v>582.86899057999995</v>
      </c>
      <c r="H11" s="9" t="str">
        <f>IF($B11="N/A","N/A",IF(G11&gt;15,"No",IF(G11&lt;-15,"No","Yes")))</f>
        <v>N/A</v>
      </c>
      <c r="I11" s="10">
        <v>6.4720000000000004</v>
      </c>
      <c r="J11" s="10">
        <v>-0.505</v>
      </c>
      <c r="K11" s="9" t="str">
        <f t="shared" si="0"/>
        <v>Yes</v>
      </c>
    </row>
    <row r="12" spans="1:11" ht="25.5" x14ac:dyDescent="0.2">
      <c r="A12" s="81" t="s">
        <v>840</v>
      </c>
      <c r="B12" s="34" t="s">
        <v>217</v>
      </c>
      <c r="C12" s="36">
        <v>441.16260189000002</v>
      </c>
      <c r="D12" s="9" t="str">
        <f>IF($B12="N/A","N/A",IF(C12&gt;15,"No",IF(C12&lt;-15,"No","Yes")))</f>
        <v>N/A</v>
      </c>
      <c r="E12" s="36">
        <v>459.74831898999997</v>
      </c>
      <c r="F12" s="9" t="str">
        <f>IF($B12="N/A","N/A",IF(E12&gt;15,"No",IF(E12&lt;-15,"No","Yes")))</f>
        <v>N/A</v>
      </c>
      <c r="G12" s="36">
        <v>486.24498749000003</v>
      </c>
      <c r="H12" s="9" t="str">
        <f>IF($B12="N/A","N/A",IF(G12&gt;15,"No",IF(G12&lt;-15,"No","Yes")))</f>
        <v>N/A</v>
      </c>
      <c r="I12" s="10">
        <v>4.2130000000000001</v>
      </c>
      <c r="J12" s="10">
        <v>5.7629999999999999</v>
      </c>
      <c r="K12" s="9" t="str">
        <f t="shared" si="0"/>
        <v>Yes</v>
      </c>
    </row>
    <row r="13" spans="1:11" x14ac:dyDescent="0.2">
      <c r="A13" s="81" t="s">
        <v>655</v>
      </c>
      <c r="B13" s="34" t="s">
        <v>241</v>
      </c>
      <c r="C13" s="8">
        <v>92.872522575000005</v>
      </c>
      <c r="D13" s="9" t="str">
        <f>IF($B13="N/A","N/A",IF(C13&gt;99,"No",IF(C13&lt;75,"No","Yes")))</f>
        <v>Yes</v>
      </c>
      <c r="E13" s="8">
        <v>93.144878652000003</v>
      </c>
      <c r="F13" s="9" t="str">
        <f>IF($B13="N/A","N/A",IF(E13&gt;99,"No",IF(E13&lt;75,"No","Yes")))</f>
        <v>Yes</v>
      </c>
      <c r="G13" s="8">
        <v>91.847270496999997</v>
      </c>
      <c r="H13" s="9" t="str">
        <f>IF($B13="N/A","N/A",IF(G13&gt;99,"No",IF(G13&lt;75,"No","Yes")))</f>
        <v>Yes</v>
      </c>
      <c r="I13" s="10">
        <v>0.29330000000000001</v>
      </c>
      <c r="J13" s="10">
        <v>-1.39</v>
      </c>
      <c r="K13" s="9" t="str">
        <f t="shared" ref="K13:K24" si="1">IF(J13="Div by 0", "N/A", IF(J13="N/A","N/A", IF(J13&gt;30, "No", IF(J13&lt;-30, "No", "Yes"))))</f>
        <v>Yes</v>
      </c>
    </row>
    <row r="14" spans="1:11" x14ac:dyDescent="0.2">
      <c r="A14" s="81" t="s">
        <v>495</v>
      </c>
      <c r="B14" s="34" t="s">
        <v>217</v>
      </c>
      <c r="C14" s="9">
        <v>100</v>
      </c>
      <c r="D14" s="9" t="str">
        <f>IF($B14="N/A","N/A",IF(C14&gt;15,"No",IF(C14&lt;-15,"No","Yes")))</f>
        <v>N/A</v>
      </c>
      <c r="E14" s="9">
        <v>99.996969682</v>
      </c>
      <c r="F14" s="9" t="str">
        <f>IF($B14="N/A","N/A",IF(E14&gt;15,"No",IF(E14&lt;-15,"No","Yes")))</f>
        <v>N/A</v>
      </c>
      <c r="G14" s="9">
        <v>99.997976312999995</v>
      </c>
      <c r="H14" s="9" t="str">
        <f>IF($B14="N/A","N/A",IF(G14&gt;15,"No",IF(G14&lt;-15,"No","Yes")))</f>
        <v>N/A</v>
      </c>
      <c r="I14" s="10">
        <v>-3.0000000000000001E-3</v>
      </c>
      <c r="J14" s="10">
        <v>1E-3</v>
      </c>
      <c r="K14" s="9" t="str">
        <f t="shared" si="1"/>
        <v>Yes</v>
      </c>
    </row>
    <row r="15" spans="1:11" x14ac:dyDescent="0.2">
      <c r="A15" s="81" t="s">
        <v>841</v>
      </c>
      <c r="B15" s="34" t="s">
        <v>217</v>
      </c>
      <c r="C15" s="35">
        <v>28.526232315000001</v>
      </c>
      <c r="D15" s="9" t="str">
        <f>IF($B15="N/A","N/A",IF(C15&gt;15,"No",IF(C15&lt;-15,"No","Yes")))</f>
        <v>N/A</v>
      </c>
      <c r="E15" s="10">
        <v>28.482592819000001</v>
      </c>
      <c r="F15" s="9" t="str">
        <f>IF($B15="N/A","N/A",IF(E15&gt;15,"No",IF(E15&lt;-15,"No","Yes")))</f>
        <v>N/A</v>
      </c>
      <c r="G15" s="10">
        <v>28.359024562999998</v>
      </c>
      <c r="H15" s="9" t="str">
        <f>IF($B15="N/A","N/A",IF(G15&gt;15,"No",IF(G15&lt;-15,"No","Yes")))</f>
        <v>N/A</v>
      </c>
      <c r="I15" s="10">
        <v>-0.153</v>
      </c>
      <c r="J15" s="10">
        <v>-0.434</v>
      </c>
      <c r="K15" s="9" t="str">
        <f t="shared" si="1"/>
        <v>Yes</v>
      </c>
    </row>
    <row r="16" spans="1:11" x14ac:dyDescent="0.2">
      <c r="A16" s="78" t="s">
        <v>656</v>
      </c>
      <c r="B16" s="59" t="s">
        <v>242</v>
      </c>
      <c r="C16" s="9">
        <v>1.5836753841</v>
      </c>
      <c r="D16" s="9" t="str">
        <f>IF($B16="N/A","N/A",IF(C16&gt;20,"No",IF(C16&lt;=0,"No","Yes")))</f>
        <v>Yes</v>
      </c>
      <c r="E16" s="9">
        <v>0.98884607970000005</v>
      </c>
      <c r="F16" s="9" t="str">
        <f>IF($B16="N/A","N/A",IF(E16&gt;20,"No",IF(E16&lt;=0,"No","Yes")))</f>
        <v>Yes</v>
      </c>
      <c r="G16" s="9">
        <v>0.80528242969999997</v>
      </c>
      <c r="H16" s="9" t="str">
        <f>IF($B16="N/A","N/A",IF(G16&gt;20,"No",IF(G16&lt;=0,"No","Yes")))</f>
        <v>Yes</v>
      </c>
      <c r="I16" s="10">
        <v>-37.6</v>
      </c>
      <c r="J16" s="10">
        <v>-18.600000000000001</v>
      </c>
      <c r="K16" s="9" t="str">
        <f t="shared" si="1"/>
        <v>Yes</v>
      </c>
    </row>
    <row r="17" spans="1:11" x14ac:dyDescent="0.2">
      <c r="A17" s="78" t="s">
        <v>370</v>
      </c>
      <c r="B17" s="34" t="s">
        <v>217</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78" t="s">
        <v>842</v>
      </c>
      <c r="B18" s="34" t="s">
        <v>217</v>
      </c>
      <c r="C18" s="10">
        <v>29.776066351000001</v>
      </c>
      <c r="D18" s="9" t="str">
        <f>IF($B18="N/A","N/A",IF(C18&gt;15,"No",IF(C18&lt;-15,"No","Yes")))</f>
        <v>N/A</v>
      </c>
      <c r="E18" s="10">
        <v>29.236917221999999</v>
      </c>
      <c r="F18" s="9" t="str">
        <f>IF($B18="N/A","N/A",IF(E18&gt;15,"No",IF(E18&lt;-15,"No","Yes")))</f>
        <v>N/A</v>
      </c>
      <c r="G18" s="10">
        <v>30.013271783</v>
      </c>
      <c r="H18" s="9" t="str">
        <f>IF($B18="N/A","N/A",IF(G18&gt;15,"No",IF(G18&lt;-15,"No","Yes")))</f>
        <v>N/A</v>
      </c>
      <c r="I18" s="10">
        <v>-1.81</v>
      </c>
      <c r="J18" s="10">
        <v>2.6549999999999998</v>
      </c>
      <c r="K18" s="9" t="str">
        <f t="shared" si="1"/>
        <v>Yes</v>
      </c>
    </row>
    <row r="19" spans="1:11" x14ac:dyDescent="0.2">
      <c r="A19" s="81" t="s">
        <v>657</v>
      </c>
      <c r="B19" s="59" t="s">
        <v>243</v>
      </c>
      <c r="C19" s="9">
        <v>0.127125601</v>
      </c>
      <c r="D19" s="9" t="str">
        <f>IF($B19="N/A","N/A",IF(C19&gt;10,"No",IF(C19&lt;=0,"No","Yes")))</f>
        <v>Yes</v>
      </c>
      <c r="E19" s="9">
        <v>0.13595457520000001</v>
      </c>
      <c r="F19" s="9" t="str">
        <f>IF($B19="N/A","N/A",IF(E19&gt;10,"No",IF(E19&lt;=0,"No","Yes")))</f>
        <v>Yes</v>
      </c>
      <c r="G19" s="9">
        <v>0.1091987138</v>
      </c>
      <c r="H19" s="9" t="str">
        <f>IF($B19="N/A","N/A",IF(G19&gt;10,"No",IF(G19&lt;=0,"No","Yes")))</f>
        <v>Yes</v>
      </c>
      <c r="I19" s="10">
        <v>6.9450000000000003</v>
      </c>
      <c r="J19" s="10">
        <v>-19.7</v>
      </c>
      <c r="K19" s="9" t="str">
        <f t="shared" si="1"/>
        <v>Yes</v>
      </c>
    </row>
    <row r="20" spans="1:11" x14ac:dyDescent="0.2">
      <c r="A20" s="81" t="s">
        <v>129</v>
      </c>
      <c r="B20" s="34" t="s">
        <v>217</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81" t="s">
        <v>843</v>
      </c>
      <c r="B21" s="34" t="s">
        <v>217</v>
      </c>
      <c r="C21" s="10">
        <v>28.516605166000002</v>
      </c>
      <c r="D21" s="9" t="str">
        <f>IF($B21="N/A","N/A",IF(C21&gt;15,"No",IF(C21&lt;-15,"No","Yes")))</f>
        <v>N/A</v>
      </c>
      <c r="E21" s="10">
        <v>25.560553633000001</v>
      </c>
      <c r="F21" s="9" t="str">
        <f>IF($B21="N/A","N/A",IF(E21&gt;15,"No",IF(E21&lt;-15,"No","Yes")))</f>
        <v>N/A</v>
      </c>
      <c r="G21" s="10">
        <v>25.757446809000001</v>
      </c>
      <c r="H21" s="9" t="str">
        <f>IF($B21="N/A","N/A",IF(G21&gt;15,"No",IF(G21&lt;-15,"No","Yes")))</f>
        <v>N/A</v>
      </c>
      <c r="I21" s="10">
        <v>-10.4</v>
      </c>
      <c r="J21" s="10">
        <v>0.77029999999999998</v>
      </c>
      <c r="K21" s="9" t="str">
        <f t="shared" si="1"/>
        <v>Yes</v>
      </c>
    </row>
    <row r="22" spans="1:11" x14ac:dyDescent="0.2">
      <c r="A22" s="81" t="s">
        <v>1720</v>
      </c>
      <c r="B22" s="59" t="s">
        <v>228</v>
      </c>
      <c r="C22" s="9">
        <v>5.4166764394999998</v>
      </c>
      <c r="D22" s="9" t="str">
        <f>IF($B22="N/A","N/A",IF(C22&gt;5,"No",IF(C22&lt;=0,"No","Yes")))</f>
        <v>No</v>
      </c>
      <c r="E22" s="9">
        <v>5.7303206929000003</v>
      </c>
      <c r="F22" s="9" t="str">
        <f>IF($B22="N/A","N/A",IF(E22&gt;5,"No",IF(E22&lt;=0,"No","Yes")))</f>
        <v>No</v>
      </c>
      <c r="G22" s="9">
        <v>7.2382483597</v>
      </c>
      <c r="H22" s="9" t="str">
        <f>IF($B22="N/A","N/A",IF(G22&gt;5,"No",IF(G22&lt;=0,"No","Yes")))</f>
        <v>No</v>
      </c>
      <c r="I22" s="10">
        <v>5.79</v>
      </c>
      <c r="J22" s="10">
        <v>26.31</v>
      </c>
      <c r="K22" s="9" t="str">
        <f t="shared" si="1"/>
        <v>Yes</v>
      </c>
    </row>
    <row r="23" spans="1:11" x14ac:dyDescent="0.2">
      <c r="A23" s="81" t="s">
        <v>130</v>
      </c>
      <c r="B23" s="34" t="s">
        <v>217</v>
      </c>
      <c r="C23" s="9">
        <v>100</v>
      </c>
      <c r="D23" s="9" t="str">
        <f>IF($B23="N/A","N/A",IF(C23&gt;15,"No",IF(C23&lt;-15,"No","Yes")))</f>
        <v>N/A</v>
      </c>
      <c r="E23" s="9">
        <v>100</v>
      </c>
      <c r="F23" s="9" t="str">
        <f>IF($B23="N/A","N/A",IF(E23&gt;15,"No",IF(E23&lt;-15,"No","Yes")))</f>
        <v>N/A</v>
      </c>
      <c r="G23" s="9">
        <v>99.961481672000005</v>
      </c>
      <c r="H23" s="9" t="str">
        <f>IF($B23="N/A","N/A",IF(G23&gt;15,"No",IF(G23&lt;-15,"No","Yes")))</f>
        <v>N/A</v>
      </c>
      <c r="I23" s="10">
        <v>0</v>
      </c>
      <c r="J23" s="10">
        <v>-3.9E-2</v>
      </c>
      <c r="K23" s="9" t="str">
        <f t="shared" si="1"/>
        <v>Yes</v>
      </c>
    </row>
    <row r="24" spans="1:11" x14ac:dyDescent="0.2">
      <c r="A24" s="81" t="s">
        <v>844</v>
      </c>
      <c r="B24" s="34" t="s">
        <v>217</v>
      </c>
      <c r="C24" s="10">
        <v>18.976184289999999</v>
      </c>
      <c r="D24" s="9" t="str">
        <f>IF($B24="N/A","N/A",IF(C24&gt;15,"No",IF(C24&lt;-15,"No","Yes")))</f>
        <v>N/A</v>
      </c>
      <c r="E24" s="10">
        <v>14.59001724</v>
      </c>
      <c r="F24" s="9" t="str">
        <f>IF($B24="N/A","N/A",IF(E24&gt;15,"No",IF(E24&lt;-15,"No","Yes")))</f>
        <v>N/A</v>
      </c>
      <c r="G24" s="10">
        <v>10.964164151</v>
      </c>
      <c r="H24" s="9" t="str">
        <f>IF($B24="N/A","N/A",IF(G24&gt;15,"No",IF(G24&lt;-15,"No","Yes")))</f>
        <v>N/A</v>
      </c>
      <c r="I24" s="10">
        <v>-23.1</v>
      </c>
      <c r="J24" s="10">
        <v>-24.9</v>
      </c>
      <c r="K24" s="9" t="str">
        <f t="shared" si="1"/>
        <v>Yes</v>
      </c>
    </row>
    <row r="25" spans="1:11" x14ac:dyDescent="0.2">
      <c r="A25" s="81" t="s">
        <v>15</v>
      </c>
      <c r="B25" s="34" t="s">
        <v>244</v>
      </c>
      <c r="C25" s="9">
        <v>0</v>
      </c>
      <c r="D25" s="9" t="str">
        <f>IF($B25="N/A","N/A",IF(C25&gt;20,"No",IF(C25&lt;1,"No","Yes")))</f>
        <v>No</v>
      </c>
      <c r="E25" s="9">
        <v>0</v>
      </c>
      <c r="F25" s="9" t="str">
        <f>IF($B25="N/A","N/A",IF(E25&gt;20,"No",IF(E25&lt;1,"No","Yes")))</f>
        <v>No</v>
      </c>
      <c r="G25" s="9">
        <v>0</v>
      </c>
      <c r="H25" s="9" t="str">
        <f>IF($B25="N/A","N/A",IF(G25&gt;20,"No",IF(G25&lt;1,"No","Yes")))</f>
        <v>No</v>
      </c>
      <c r="I25" s="10" t="s">
        <v>1743</v>
      </c>
      <c r="J25" s="10" t="s">
        <v>1743</v>
      </c>
      <c r="K25" s="9" t="str">
        <f t="shared" ref="K25:K34" si="2">IF(J25="Div by 0", "N/A", IF(J25="N/A","N/A", IF(J25&gt;30, "No", IF(J25&lt;-30, "No", "Yes"))))</f>
        <v>N/A</v>
      </c>
    </row>
    <row r="26" spans="1:11" x14ac:dyDescent="0.2">
      <c r="A26" s="81" t="s">
        <v>163</v>
      </c>
      <c r="B26" s="34" t="s">
        <v>218</v>
      </c>
      <c r="C26" s="9">
        <v>99.940424534000002</v>
      </c>
      <c r="D26" s="9" t="str">
        <f>IF($B26="N/A","N/A",IF(C26&gt;100,"No",IF(C26&lt;95,"No","Yes")))</f>
        <v>Yes</v>
      </c>
      <c r="E26" s="9">
        <v>99.846639475999993</v>
      </c>
      <c r="F26" s="9" t="str">
        <f>IF($B26="N/A","N/A",IF(E26&gt;100,"No",IF(E26&lt;95,"No","Yes")))</f>
        <v>Yes</v>
      </c>
      <c r="G26" s="9">
        <v>99.848051151000007</v>
      </c>
      <c r="H26" s="9" t="str">
        <f>IF($B26="N/A","N/A",IF(G26&gt;100,"No",IF(G26&lt;95,"No","Yes")))</f>
        <v>Yes</v>
      </c>
      <c r="I26" s="10">
        <v>-9.4E-2</v>
      </c>
      <c r="J26" s="10">
        <v>1.4E-3</v>
      </c>
      <c r="K26" s="9" t="str">
        <f t="shared" si="2"/>
        <v>Yes</v>
      </c>
    </row>
    <row r="27" spans="1:11" x14ac:dyDescent="0.2">
      <c r="A27" s="81" t="s">
        <v>32</v>
      </c>
      <c r="B27" s="34" t="s">
        <v>218</v>
      </c>
      <c r="C27" s="9">
        <v>63.741057816000001</v>
      </c>
      <c r="D27" s="9" t="str">
        <f>IF($B27="N/A","N/A",IF(C27&gt;100,"No",IF(C27&lt;95,"No","Yes")))</f>
        <v>No</v>
      </c>
      <c r="E27" s="9">
        <v>64.935950812000002</v>
      </c>
      <c r="F27" s="9" t="str">
        <f>IF($B27="N/A","N/A",IF(E27&gt;100,"No",IF(E27&lt;95,"No","Yes")))</f>
        <v>No</v>
      </c>
      <c r="G27" s="9">
        <v>67.069850002999999</v>
      </c>
      <c r="H27" s="9" t="str">
        <f>IF($B27="N/A","N/A",IF(G27&gt;100,"No",IF(G27&lt;95,"No","Yes")))</f>
        <v>No</v>
      </c>
      <c r="I27" s="10">
        <v>1.875</v>
      </c>
      <c r="J27" s="10">
        <v>3.286</v>
      </c>
      <c r="K27" s="9" t="str">
        <f t="shared" si="2"/>
        <v>Yes</v>
      </c>
    </row>
    <row r="28" spans="1:11" x14ac:dyDescent="0.2">
      <c r="A28" s="81" t="s">
        <v>845</v>
      </c>
      <c r="B28" s="34" t="s">
        <v>230</v>
      </c>
      <c r="C28" s="9">
        <v>13.089490726999999</v>
      </c>
      <c r="D28" s="9" t="str">
        <f>IF($B28="N/A","N/A",IF(C28&gt;30,"No",IF(C28&lt;5,"No","Yes")))</f>
        <v>Yes</v>
      </c>
      <c r="E28" s="9">
        <v>12.257036258999999</v>
      </c>
      <c r="F28" s="9" t="str">
        <f>IF($B28="N/A","N/A",IF(E28&gt;30,"No",IF(E28&lt;5,"No","Yes")))</f>
        <v>Yes</v>
      </c>
      <c r="G28" s="9">
        <v>11.196713247</v>
      </c>
      <c r="H28" s="9" t="str">
        <f>IF($B28="N/A","N/A",IF(G28&gt;30,"No",IF(G28&lt;5,"No","Yes")))</f>
        <v>Yes</v>
      </c>
      <c r="I28" s="10">
        <v>-6.36</v>
      </c>
      <c r="J28" s="10">
        <v>-8.65</v>
      </c>
      <c r="K28" s="9" t="str">
        <f t="shared" si="2"/>
        <v>Yes</v>
      </c>
    </row>
    <row r="29" spans="1:11" x14ac:dyDescent="0.2">
      <c r="A29" s="81" t="s">
        <v>846</v>
      </c>
      <c r="B29" s="34" t="s">
        <v>231</v>
      </c>
      <c r="C29" s="9">
        <v>44.673977039</v>
      </c>
      <c r="D29" s="9" t="str">
        <f>IF($B29="N/A","N/A",IF(C29&gt;75,"No",IF(C29&lt;15,"No","Yes")))</f>
        <v>Yes</v>
      </c>
      <c r="E29" s="9">
        <v>43.384648820999999</v>
      </c>
      <c r="F29" s="9" t="str">
        <f>IF($B29="N/A","N/A",IF(E29&gt;75,"No",IF(E29&lt;15,"No","Yes")))</f>
        <v>Yes</v>
      </c>
      <c r="G29" s="9">
        <v>41.511878451000001</v>
      </c>
      <c r="H29" s="9" t="str">
        <f>IF($B29="N/A","N/A",IF(G29&gt;75,"No",IF(G29&lt;15,"No","Yes")))</f>
        <v>Yes</v>
      </c>
      <c r="I29" s="10">
        <v>-2.89</v>
      </c>
      <c r="J29" s="10">
        <v>-4.32</v>
      </c>
      <c r="K29" s="9" t="str">
        <f t="shared" si="2"/>
        <v>Yes</v>
      </c>
    </row>
    <row r="30" spans="1:11" x14ac:dyDescent="0.2">
      <c r="A30" s="81" t="s">
        <v>847</v>
      </c>
      <c r="B30" s="34" t="s">
        <v>232</v>
      </c>
      <c r="C30" s="9">
        <v>42.232116572999999</v>
      </c>
      <c r="D30" s="9" t="str">
        <f>IF($B30="N/A","N/A",IF(C30&gt;70,"No",IF(C30&lt;25,"No","Yes")))</f>
        <v>Yes</v>
      </c>
      <c r="E30" s="9">
        <v>44.358314919999998</v>
      </c>
      <c r="F30" s="9" t="str">
        <f>IF($B30="N/A","N/A",IF(E30&gt;70,"No",IF(E30&lt;25,"No","Yes")))</f>
        <v>Yes</v>
      </c>
      <c r="G30" s="9">
        <v>47.291408300999997</v>
      </c>
      <c r="H30" s="9" t="str">
        <f>IF($B30="N/A","N/A",IF(G30&gt;70,"No",IF(G30&lt;25,"No","Yes")))</f>
        <v>Yes</v>
      </c>
      <c r="I30" s="10">
        <v>5.0350000000000001</v>
      </c>
      <c r="J30" s="10">
        <v>6.6120000000000001</v>
      </c>
      <c r="K30" s="9" t="str">
        <f t="shared" si="2"/>
        <v>Yes</v>
      </c>
    </row>
    <row r="31" spans="1:11" x14ac:dyDescent="0.2">
      <c r="A31" s="81" t="s">
        <v>164</v>
      </c>
      <c r="B31" s="34" t="s">
        <v>218</v>
      </c>
      <c r="C31" s="9">
        <v>99.928227981999996</v>
      </c>
      <c r="D31" s="9" t="str">
        <f>IF($B31="N/A","N/A",IF(C31&gt;100,"No",IF(C31&lt;95,"No","Yes")))</f>
        <v>Yes</v>
      </c>
      <c r="E31" s="9">
        <v>99.923319738000004</v>
      </c>
      <c r="F31" s="9" t="str">
        <f>IF($B31="N/A","N/A",IF(E31&gt;100,"No",IF(E31&lt;95,"No","Yes")))</f>
        <v>Yes</v>
      </c>
      <c r="G31" s="9">
        <v>99.922863887000005</v>
      </c>
      <c r="H31" s="9" t="str">
        <f>IF($B31="N/A","N/A",IF(G31&gt;100,"No",IF(G31&lt;95,"No","Yes")))</f>
        <v>Yes</v>
      </c>
      <c r="I31" s="10">
        <v>-5.0000000000000001E-3</v>
      </c>
      <c r="J31" s="10">
        <v>0</v>
      </c>
      <c r="K31" s="9" t="str">
        <f t="shared" si="2"/>
        <v>Yes</v>
      </c>
    </row>
    <row r="32" spans="1:11" x14ac:dyDescent="0.2">
      <c r="A32" s="28" t="s">
        <v>373</v>
      </c>
      <c r="B32" s="34" t="s">
        <v>245</v>
      </c>
      <c r="C32" s="9">
        <v>1.3153512372</v>
      </c>
      <c r="D32" s="9" t="str">
        <f>IF($B32="N/A","N/A",IF(C32&gt;5,"No",IF(C32&lt;1,"No","Yes")))</f>
        <v>Yes</v>
      </c>
      <c r="E32" s="9">
        <v>1.7462400798</v>
      </c>
      <c r="F32" s="9" t="str">
        <f>IF($B32="N/A","N/A",IF(E32&gt;5,"No",IF(E32&lt;1,"No","Yes")))</f>
        <v>Yes</v>
      </c>
      <c r="G32" s="9">
        <v>2.5301574320000002</v>
      </c>
      <c r="H32" s="9" t="str">
        <f>IF($B32="N/A","N/A",IF(G32&gt;5,"No",IF(G32&lt;1,"No","Yes")))</f>
        <v>Yes</v>
      </c>
      <c r="I32" s="10">
        <v>32.76</v>
      </c>
      <c r="J32" s="10">
        <v>44.89</v>
      </c>
      <c r="K32" s="9" t="str">
        <f t="shared" si="2"/>
        <v>No</v>
      </c>
    </row>
    <row r="33" spans="1:11" x14ac:dyDescent="0.2">
      <c r="A33" s="28" t="s">
        <v>375</v>
      </c>
      <c r="B33" s="34" t="s">
        <v>246</v>
      </c>
      <c r="C33" s="9">
        <v>97.472030021999998</v>
      </c>
      <c r="D33" s="9" t="str">
        <f>IF($B33="N/A","N/A",IF(C33&gt;98,"No",IF(C33&lt;8,"No","Yes")))</f>
        <v>Yes</v>
      </c>
      <c r="E33" s="9">
        <v>97.013233225999997</v>
      </c>
      <c r="F33" s="9" t="str">
        <f>IF($B33="N/A","N/A",IF(E33&gt;98,"No",IF(E33&lt;8,"No","Yes")))</f>
        <v>Yes</v>
      </c>
      <c r="G33" s="9">
        <v>96.068381629000001</v>
      </c>
      <c r="H33" s="9" t="str">
        <f>IF($B33="N/A","N/A",IF(G33&gt;98,"No",IF(G33&lt;8,"No","Yes")))</f>
        <v>Yes</v>
      </c>
      <c r="I33" s="10">
        <v>-0.47099999999999997</v>
      </c>
      <c r="J33" s="10">
        <v>-0.97399999999999998</v>
      </c>
      <c r="K33" s="9" t="str">
        <f t="shared" si="2"/>
        <v>Yes</v>
      </c>
    </row>
    <row r="34" spans="1:11" x14ac:dyDescent="0.2">
      <c r="A34" s="28" t="s">
        <v>376</v>
      </c>
      <c r="B34" s="59" t="s">
        <v>228</v>
      </c>
      <c r="C34" s="9">
        <v>0.46253078460000002</v>
      </c>
      <c r="D34" s="9" t="str">
        <f>IF($B34="N/A","N/A",IF(C34&gt;5,"No",IF(C34&lt;=0,"No","Yes")))</f>
        <v>Yes</v>
      </c>
      <c r="E34" s="9">
        <v>0.46196329699999999</v>
      </c>
      <c r="F34" s="9" t="str">
        <f>IF($B34="N/A","N/A",IF(E34&gt;5,"No",IF(E34&lt;=0,"No","Yes")))</f>
        <v>Yes</v>
      </c>
      <c r="G34" s="9">
        <v>0.4818683668</v>
      </c>
      <c r="H34" s="9" t="str">
        <f>IF($B34="N/A","N/A",IF(G34&gt;5,"No",IF(G34&lt;=0,"No","Yes")))</f>
        <v>Yes</v>
      </c>
      <c r="I34" s="10">
        <v>-0.123</v>
      </c>
      <c r="J34" s="10">
        <v>4.3090000000000002</v>
      </c>
      <c r="K34" s="9" t="str">
        <f t="shared" si="2"/>
        <v>Yes</v>
      </c>
    </row>
    <row r="35" spans="1:11" ht="12" customHeight="1" x14ac:dyDescent="0.2">
      <c r="A35" s="170" t="s">
        <v>1649</v>
      </c>
      <c r="B35" s="171"/>
      <c r="C35" s="171"/>
      <c r="D35" s="171"/>
      <c r="E35" s="171"/>
      <c r="F35" s="171"/>
      <c r="G35" s="171"/>
      <c r="H35" s="171"/>
      <c r="I35" s="171"/>
      <c r="J35" s="171"/>
      <c r="K35" s="172"/>
    </row>
    <row r="36" spans="1:11" x14ac:dyDescent="0.2">
      <c r="A36" s="167" t="s">
        <v>1647</v>
      </c>
      <c r="B36" s="168"/>
      <c r="C36" s="168"/>
      <c r="D36" s="168"/>
      <c r="E36" s="168"/>
      <c r="F36" s="168"/>
      <c r="G36" s="168"/>
      <c r="H36" s="168"/>
      <c r="I36" s="168"/>
      <c r="J36" s="168"/>
      <c r="K36" s="169"/>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1597</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0</v>
      </c>
      <c r="D6" s="9" t="str">
        <f>IF($B6="N/A","N/A",IF(C6&gt;15,"No",IF(C6&lt;-15,"No","Yes")))</f>
        <v>N/A</v>
      </c>
      <c r="E6" s="35">
        <v>0</v>
      </c>
      <c r="F6" s="9" t="str">
        <f>IF($B6="N/A","N/A",IF(E6&gt;15,"No",IF(E6&lt;-15,"No","Yes")))</f>
        <v>N/A</v>
      </c>
      <c r="G6" s="35">
        <v>0</v>
      </c>
      <c r="H6" s="9" t="str">
        <f>IF($B6="N/A","N/A",IF(G6&gt;15,"No",IF(G6&lt;-15,"No","Yes")))</f>
        <v>N/A</v>
      </c>
      <c r="I6" s="10" t="s">
        <v>1743</v>
      </c>
      <c r="J6" s="10" t="s">
        <v>1743</v>
      </c>
      <c r="K6" s="9" t="str">
        <f t="shared" ref="K6:K22" si="0">IF(J6="Div by 0", "N/A", IF(J6="N/A","N/A", IF(J6&gt;30, "No", IF(J6&lt;-30, "No", "Yes"))))</f>
        <v>N/A</v>
      </c>
    </row>
    <row r="7" spans="1:11" x14ac:dyDescent="0.2">
      <c r="A7" s="81" t="s">
        <v>30</v>
      </c>
      <c r="B7" s="34" t="s">
        <v>217</v>
      </c>
      <c r="C7" s="8" t="s">
        <v>1743</v>
      </c>
      <c r="D7" s="9" t="str">
        <f>IF($B7="N/A","N/A",IF(C7&gt;15,"No",IF(C7&lt;-15,"No","Yes")))</f>
        <v>N/A</v>
      </c>
      <c r="E7" s="8" t="s">
        <v>1743</v>
      </c>
      <c r="F7" s="9" t="str">
        <f>IF($B7="N/A","N/A",IF(E7&gt;15,"No",IF(E7&lt;-15,"No","Yes")))</f>
        <v>N/A</v>
      </c>
      <c r="G7" s="8" t="s">
        <v>1743</v>
      </c>
      <c r="H7" s="9" t="str">
        <f>IF($B7="N/A","N/A",IF(G7&gt;15,"No",IF(G7&lt;-15,"No","Yes")))</f>
        <v>N/A</v>
      </c>
      <c r="I7" s="10" t="s">
        <v>1743</v>
      </c>
      <c r="J7" s="10" t="s">
        <v>1743</v>
      </c>
      <c r="K7" s="9" t="str">
        <f t="shared" si="0"/>
        <v>N/A</v>
      </c>
    </row>
    <row r="8" spans="1:11" x14ac:dyDescent="0.2">
      <c r="A8" s="81" t="s">
        <v>29</v>
      </c>
      <c r="B8" s="34" t="s">
        <v>221</v>
      </c>
      <c r="C8" s="8" t="s">
        <v>1743</v>
      </c>
      <c r="D8" s="9" t="str">
        <f>IF($B8="N/A","N/A",IF(C8=0,"Yes","No"))</f>
        <v>No</v>
      </c>
      <c r="E8" s="8" t="s">
        <v>1743</v>
      </c>
      <c r="F8" s="9" t="str">
        <f>IF($B8="N/A","N/A",IF(E8=0,"Yes","No"))</f>
        <v>No</v>
      </c>
      <c r="G8" s="8" t="s">
        <v>1743</v>
      </c>
      <c r="H8" s="9" t="str">
        <f>IF($B8="N/A","N/A",IF(G8=0,"Yes","No"))</f>
        <v>No</v>
      </c>
      <c r="I8" s="10" t="s">
        <v>1743</v>
      </c>
      <c r="J8" s="10" t="s">
        <v>1743</v>
      </c>
      <c r="K8" s="9" t="str">
        <f t="shared" si="0"/>
        <v>N/A</v>
      </c>
    </row>
    <row r="9" spans="1:11" x14ac:dyDescent="0.2">
      <c r="A9" s="81" t="s">
        <v>848</v>
      </c>
      <c r="B9" s="34" t="s">
        <v>217</v>
      </c>
      <c r="C9" s="36" t="s">
        <v>1743</v>
      </c>
      <c r="D9" s="9" t="str">
        <f>IF($B9="N/A","N/A",IF(C9&gt;15,"No",IF(C9&lt;-15,"No","Yes")))</f>
        <v>N/A</v>
      </c>
      <c r="E9" s="36" t="s">
        <v>1743</v>
      </c>
      <c r="F9" s="9" t="str">
        <f>IF($B9="N/A","N/A",IF(E9&gt;15,"No",IF(E9&lt;-15,"No","Yes")))</f>
        <v>N/A</v>
      </c>
      <c r="G9" s="36" t="s">
        <v>1743</v>
      </c>
      <c r="H9" s="9" t="str">
        <f>IF($B9="N/A","N/A",IF(G9&gt;15,"No",IF(G9&lt;-15,"No","Yes")))</f>
        <v>N/A</v>
      </c>
      <c r="I9" s="10" t="s">
        <v>1743</v>
      </c>
      <c r="J9" s="10" t="s">
        <v>1743</v>
      </c>
      <c r="K9" s="9" t="str">
        <f t="shared" si="0"/>
        <v>N/A</v>
      </c>
    </row>
    <row r="10" spans="1:11" x14ac:dyDescent="0.2">
      <c r="A10" s="81" t="s">
        <v>655</v>
      </c>
      <c r="B10" s="34" t="s">
        <v>241</v>
      </c>
      <c r="C10" s="8" t="s">
        <v>1743</v>
      </c>
      <c r="D10" s="9" t="str">
        <f>IF($B10="N/A","N/A",IF(C10&gt;99,"No",IF(C10&lt;75,"No","Yes")))</f>
        <v>No</v>
      </c>
      <c r="E10" s="8" t="s">
        <v>1743</v>
      </c>
      <c r="F10" s="9" t="str">
        <f>IF($B10="N/A","N/A",IF(E10&gt;99,"No",IF(E10&lt;75,"No","Yes")))</f>
        <v>No</v>
      </c>
      <c r="G10" s="8" t="s">
        <v>1743</v>
      </c>
      <c r="H10" s="9" t="str">
        <f>IF($B10="N/A","N/A",IF(G10&gt;99,"No",IF(G10&lt;75,"No","Yes")))</f>
        <v>No</v>
      </c>
      <c r="I10" s="10" t="s">
        <v>1743</v>
      </c>
      <c r="J10" s="10" t="s">
        <v>1743</v>
      </c>
      <c r="K10" s="9" t="str">
        <f t="shared" si="0"/>
        <v>N/A</v>
      </c>
    </row>
    <row r="11" spans="1:11" x14ac:dyDescent="0.2">
      <c r="A11" s="78" t="s">
        <v>656</v>
      </c>
      <c r="B11" s="59" t="s">
        <v>242</v>
      </c>
      <c r="C11" s="9" t="s">
        <v>1743</v>
      </c>
      <c r="D11" s="9" t="str">
        <f>IF($B11="N/A","N/A",IF(C11&gt;20,"No",IF(C11&lt;=0,"No","Yes")))</f>
        <v>No</v>
      </c>
      <c r="E11" s="9" t="s">
        <v>1743</v>
      </c>
      <c r="F11" s="9" t="str">
        <f>IF($B11="N/A","N/A",IF(E11&gt;20,"No",IF(E11&lt;=0,"No","Yes")))</f>
        <v>No</v>
      </c>
      <c r="G11" s="9" t="s">
        <v>1743</v>
      </c>
      <c r="H11" s="9" t="str">
        <f>IF($B11="N/A","N/A",IF(G11&gt;20,"No",IF(G11&lt;=0,"No","Yes")))</f>
        <v>No</v>
      </c>
      <c r="I11" s="10" t="s">
        <v>1743</v>
      </c>
      <c r="J11" s="10" t="s">
        <v>1743</v>
      </c>
      <c r="K11" s="9" t="str">
        <f t="shared" si="0"/>
        <v>N/A</v>
      </c>
    </row>
    <row r="12" spans="1:11" x14ac:dyDescent="0.2">
      <c r="A12" s="81" t="s">
        <v>657</v>
      </c>
      <c r="B12" s="59" t="s">
        <v>243</v>
      </c>
      <c r="C12" s="9" t="s">
        <v>1743</v>
      </c>
      <c r="D12" s="9" t="str">
        <f>IF($B12="N/A","N/A",IF(C12&gt;10,"No",IF(C12&lt;=0,"No","Yes")))</f>
        <v>No</v>
      </c>
      <c r="E12" s="9" t="s">
        <v>1743</v>
      </c>
      <c r="F12" s="9" t="str">
        <f>IF($B12="N/A","N/A",IF(E12&gt;10,"No",IF(E12&lt;=0,"No","Yes")))</f>
        <v>No</v>
      </c>
      <c r="G12" s="9" t="s">
        <v>1743</v>
      </c>
      <c r="H12" s="9" t="str">
        <f>IF($B12="N/A","N/A",IF(G12&gt;10,"No",IF(G12&lt;=0,"No","Yes")))</f>
        <v>No</v>
      </c>
      <c r="I12" s="10" t="s">
        <v>1743</v>
      </c>
      <c r="J12" s="10" t="s">
        <v>1743</v>
      </c>
      <c r="K12" s="9" t="str">
        <f t="shared" si="0"/>
        <v>N/A</v>
      </c>
    </row>
    <row r="13" spans="1:11" x14ac:dyDescent="0.2">
      <c r="A13" s="81" t="s">
        <v>658</v>
      </c>
      <c r="B13" s="59" t="s">
        <v>228</v>
      </c>
      <c r="C13" s="9" t="s">
        <v>1743</v>
      </c>
      <c r="D13" s="9" t="str">
        <f>IF($B13="N/A","N/A",IF(C13&gt;5,"No",IF(C13&lt;=0,"No","Yes")))</f>
        <v>No</v>
      </c>
      <c r="E13" s="9" t="s">
        <v>1743</v>
      </c>
      <c r="F13" s="9" t="str">
        <f>IF($B13="N/A","N/A",IF(E13&gt;5,"No",IF(E13&lt;=0,"No","Yes")))</f>
        <v>No</v>
      </c>
      <c r="G13" s="9" t="s">
        <v>1743</v>
      </c>
      <c r="H13" s="9" t="str">
        <f>IF($B13="N/A","N/A",IF(G13&gt;5,"No",IF(G13&lt;=0,"No","Yes")))</f>
        <v>No</v>
      </c>
      <c r="I13" s="10" t="s">
        <v>1743</v>
      </c>
      <c r="J13" s="10" t="s">
        <v>1743</v>
      </c>
      <c r="K13" s="9" t="str">
        <f t="shared" si="0"/>
        <v>N/A</v>
      </c>
    </row>
    <row r="14" spans="1:11" x14ac:dyDescent="0.2">
      <c r="A14" s="81" t="s">
        <v>163</v>
      </c>
      <c r="B14" s="34" t="s">
        <v>218</v>
      </c>
      <c r="C14" s="9" t="s">
        <v>1743</v>
      </c>
      <c r="D14" s="9" t="str">
        <f>IF($B14="N/A","N/A",IF(C14&gt;100,"No",IF(C14&lt;95,"No","Yes")))</f>
        <v>No</v>
      </c>
      <c r="E14" s="9" t="s">
        <v>1743</v>
      </c>
      <c r="F14" s="9" t="str">
        <f>IF($B14="N/A","N/A",IF(E14&gt;100,"No",IF(E14&lt;95,"No","Yes")))</f>
        <v>No</v>
      </c>
      <c r="G14" s="9" t="s">
        <v>1743</v>
      </c>
      <c r="H14" s="9" t="str">
        <f>IF($B14="N/A","N/A",IF(G14&gt;100,"No",IF(G14&lt;95,"No","Yes")))</f>
        <v>No</v>
      </c>
      <c r="I14" s="10" t="s">
        <v>1743</v>
      </c>
      <c r="J14" s="10" t="s">
        <v>1743</v>
      </c>
      <c r="K14" s="9" t="str">
        <f t="shared" si="0"/>
        <v>N/A</v>
      </c>
    </row>
    <row r="15" spans="1:11" x14ac:dyDescent="0.2">
      <c r="A15" s="81" t="s">
        <v>32</v>
      </c>
      <c r="B15" s="34" t="s">
        <v>218</v>
      </c>
      <c r="C15" s="9" t="s">
        <v>1743</v>
      </c>
      <c r="D15" s="9" t="str">
        <f>IF($B15="N/A","N/A",IF(C15&gt;100,"No",IF(C15&lt;95,"No","Yes")))</f>
        <v>No</v>
      </c>
      <c r="E15" s="9" t="s">
        <v>1743</v>
      </c>
      <c r="F15" s="9" t="str">
        <f>IF($B15="N/A","N/A",IF(E15&gt;100,"No",IF(E15&lt;95,"No","Yes")))</f>
        <v>No</v>
      </c>
      <c r="G15" s="9" t="s">
        <v>1743</v>
      </c>
      <c r="H15" s="9" t="str">
        <f>IF($B15="N/A","N/A",IF(G15&gt;100,"No",IF(G15&lt;95,"No","Yes")))</f>
        <v>No</v>
      </c>
      <c r="I15" s="10" t="s">
        <v>1743</v>
      </c>
      <c r="J15" s="10" t="s">
        <v>1743</v>
      </c>
      <c r="K15" s="9" t="str">
        <f t="shared" si="0"/>
        <v>N/A</v>
      </c>
    </row>
    <row r="16" spans="1:11" x14ac:dyDescent="0.2">
      <c r="A16" s="81" t="s">
        <v>845</v>
      </c>
      <c r="B16" s="34" t="s">
        <v>230</v>
      </c>
      <c r="C16" s="9" t="s">
        <v>1743</v>
      </c>
      <c r="D16" s="9" t="str">
        <f>IF($B16="N/A","N/A",IF(C16&gt;30,"No",IF(C16&lt;5,"No","Yes")))</f>
        <v>No</v>
      </c>
      <c r="E16" s="9" t="s">
        <v>1743</v>
      </c>
      <c r="F16" s="9" t="str">
        <f>IF($B16="N/A","N/A",IF(E16&gt;30,"No",IF(E16&lt;5,"No","Yes")))</f>
        <v>No</v>
      </c>
      <c r="G16" s="9" t="s">
        <v>1743</v>
      </c>
      <c r="H16" s="9" t="str">
        <f>IF($B16="N/A","N/A",IF(G16&gt;30,"No",IF(G16&lt;5,"No","Yes")))</f>
        <v>No</v>
      </c>
      <c r="I16" s="10" t="s">
        <v>1743</v>
      </c>
      <c r="J16" s="10" t="s">
        <v>1743</v>
      </c>
      <c r="K16" s="9" t="str">
        <f t="shared" si="0"/>
        <v>N/A</v>
      </c>
    </row>
    <row r="17" spans="1:11" x14ac:dyDescent="0.2">
      <c r="A17" s="81" t="s">
        <v>846</v>
      </c>
      <c r="B17" s="34" t="s">
        <v>231</v>
      </c>
      <c r="C17" s="9" t="s">
        <v>1743</v>
      </c>
      <c r="D17" s="9" t="str">
        <f>IF($B17="N/A","N/A",IF(C17&gt;75,"No",IF(C17&lt;15,"No","Yes")))</f>
        <v>No</v>
      </c>
      <c r="E17" s="9" t="s">
        <v>1743</v>
      </c>
      <c r="F17" s="9" t="str">
        <f>IF($B17="N/A","N/A",IF(E17&gt;75,"No",IF(E17&lt;15,"No","Yes")))</f>
        <v>No</v>
      </c>
      <c r="G17" s="9" t="s">
        <v>1743</v>
      </c>
      <c r="H17" s="9" t="str">
        <f>IF($B17="N/A","N/A",IF(G17&gt;75,"No",IF(G17&lt;15,"No","Yes")))</f>
        <v>No</v>
      </c>
      <c r="I17" s="10" t="s">
        <v>1743</v>
      </c>
      <c r="J17" s="10" t="s">
        <v>1743</v>
      </c>
      <c r="K17" s="9" t="str">
        <f t="shared" si="0"/>
        <v>N/A</v>
      </c>
    </row>
    <row r="18" spans="1:11" x14ac:dyDescent="0.2">
      <c r="A18" s="81" t="s">
        <v>847</v>
      </c>
      <c r="B18" s="34" t="s">
        <v>232</v>
      </c>
      <c r="C18" s="9" t="s">
        <v>1743</v>
      </c>
      <c r="D18" s="9" t="str">
        <f>IF($B18="N/A","N/A",IF(C18&gt;70,"No",IF(C18&lt;25,"No","Yes")))</f>
        <v>No</v>
      </c>
      <c r="E18" s="9" t="s">
        <v>1743</v>
      </c>
      <c r="F18" s="9" t="str">
        <f>IF($B18="N/A","N/A",IF(E18&gt;70,"No",IF(E18&lt;25,"No","Yes")))</f>
        <v>No</v>
      </c>
      <c r="G18" s="9" t="s">
        <v>1743</v>
      </c>
      <c r="H18" s="9" t="str">
        <f>IF($B18="N/A","N/A",IF(G18&gt;70,"No",IF(G18&lt;25,"No","Yes")))</f>
        <v>No</v>
      </c>
      <c r="I18" s="10" t="s">
        <v>1743</v>
      </c>
      <c r="J18" s="10" t="s">
        <v>1743</v>
      </c>
      <c r="K18" s="9" t="str">
        <f t="shared" si="0"/>
        <v>N/A</v>
      </c>
    </row>
    <row r="19" spans="1:11" x14ac:dyDescent="0.2">
      <c r="A19" s="81" t="s">
        <v>164</v>
      </c>
      <c r="B19" s="34" t="s">
        <v>218</v>
      </c>
      <c r="C19" s="9" t="s">
        <v>1743</v>
      </c>
      <c r="D19" s="9" t="str">
        <f>IF($B19="N/A","N/A",IF(C19&gt;100,"No",IF(C19&lt;95,"No","Yes")))</f>
        <v>No</v>
      </c>
      <c r="E19" s="9" t="s">
        <v>1743</v>
      </c>
      <c r="F19" s="9" t="str">
        <f>IF($B19="N/A","N/A",IF(E19&gt;100,"No",IF(E19&lt;95,"No","Yes")))</f>
        <v>No</v>
      </c>
      <c r="G19" s="9" t="s">
        <v>1743</v>
      </c>
      <c r="H19" s="9" t="str">
        <f>IF($B19="N/A","N/A",IF(G19&gt;100,"No",IF(G19&lt;95,"No","Yes")))</f>
        <v>No</v>
      </c>
      <c r="I19" s="10" t="s">
        <v>1743</v>
      </c>
      <c r="J19" s="10" t="s">
        <v>1743</v>
      </c>
      <c r="K19" s="9" t="str">
        <f t="shared" si="0"/>
        <v>N/A</v>
      </c>
    </row>
    <row r="20" spans="1:11" x14ac:dyDescent="0.2">
      <c r="A20" s="28" t="s">
        <v>373</v>
      </c>
      <c r="B20" s="34" t="s">
        <v>245</v>
      </c>
      <c r="C20" s="9" t="s">
        <v>1743</v>
      </c>
      <c r="D20" s="9" t="str">
        <f>IF($B20="N/A","N/A",IF(C20&gt;5,"No",IF(C20&lt;1,"No","Yes")))</f>
        <v>No</v>
      </c>
      <c r="E20" s="9" t="s">
        <v>1743</v>
      </c>
      <c r="F20" s="9" t="str">
        <f>IF($B20="N/A","N/A",IF(E20&gt;5,"No",IF(E20&lt;1,"No","Yes")))</f>
        <v>No</v>
      </c>
      <c r="G20" s="9" t="s">
        <v>1743</v>
      </c>
      <c r="H20" s="9" t="str">
        <f>IF($B20="N/A","N/A",IF(G20&gt;5,"No",IF(G20&lt;1,"No","Yes")))</f>
        <v>No</v>
      </c>
      <c r="I20" s="10" t="s">
        <v>1743</v>
      </c>
      <c r="J20" s="10" t="s">
        <v>1743</v>
      </c>
      <c r="K20" s="9" t="str">
        <f t="shared" si="0"/>
        <v>N/A</v>
      </c>
    </row>
    <row r="21" spans="1:11" x14ac:dyDescent="0.2">
      <c r="A21" s="28" t="s">
        <v>375</v>
      </c>
      <c r="B21" s="34" t="s">
        <v>246</v>
      </c>
      <c r="C21" s="9" t="s">
        <v>1743</v>
      </c>
      <c r="D21" s="9" t="str">
        <f>IF($B21="N/A","N/A",IF(C21&gt;98,"No",IF(C21&lt;8,"No","Yes")))</f>
        <v>No</v>
      </c>
      <c r="E21" s="9" t="s">
        <v>1743</v>
      </c>
      <c r="F21" s="9" t="str">
        <f>IF($B21="N/A","N/A",IF(E21&gt;98,"No",IF(E21&lt;8,"No","Yes")))</f>
        <v>No</v>
      </c>
      <c r="G21" s="9" t="s">
        <v>1743</v>
      </c>
      <c r="H21" s="9" t="str">
        <f>IF($B21="N/A","N/A",IF(G21&gt;98,"No",IF(G21&lt;8,"No","Yes")))</f>
        <v>No</v>
      </c>
      <c r="I21" s="10" t="s">
        <v>1743</v>
      </c>
      <c r="J21" s="10" t="s">
        <v>1743</v>
      </c>
      <c r="K21" s="9" t="str">
        <f t="shared" si="0"/>
        <v>N/A</v>
      </c>
    </row>
    <row r="22" spans="1:11" x14ac:dyDescent="0.2">
      <c r="A22" s="28" t="s">
        <v>376</v>
      </c>
      <c r="B22" s="59" t="s">
        <v>228</v>
      </c>
      <c r="C22" s="9" t="s">
        <v>1743</v>
      </c>
      <c r="D22" s="9" t="str">
        <f>IF($B22="N/A","N/A",IF(C22&gt;5,"No",IF(C22&lt;=0,"No","Yes")))</f>
        <v>No</v>
      </c>
      <c r="E22" s="9" t="s">
        <v>1743</v>
      </c>
      <c r="F22" s="9" t="str">
        <f>IF($B22="N/A","N/A",IF(E22&gt;5,"No",IF(E22&lt;=0,"No","Yes")))</f>
        <v>No</v>
      </c>
      <c r="G22" s="9" t="s">
        <v>1743</v>
      </c>
      <c r="H22" s="9" t="str">
        <f>IF($B22="N/A","N/A",IF(G22&gt;5,"No",IF(G22&lt;=0,"No","Yes")))</f>
        <v>No</v>
      </c>
      <c r="I22" s="10" t="s">
        <v>1743</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Shinu Verghese</cp:lastModifiedBy>
  <cp:lastPrinted>2014-06-18T13:39:05Z</cp:lastPrinted>
  <dcterms:created xsi:type="dcterms:W3CDTF">2001-03-26T18:59:21Z</dcterms:created>
  <dcterms:modified xsi:type="dcterms:W3CDTF">2014-12-04T21:29:05Z</dcterms:modified>
  <dc:language>English</dc:language>
</cp:coreProperties>
</file>