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<sst xmlns="http://schemas.openxmlformats.org/spreadsheetml/2006/main" count="8832" uniqueCount="1745">
  <si>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</si>
  <si>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</si>
  <si>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</si>
  <si>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</si>
  <si>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</si>
  <si>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</si>
  <si>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</si>
  <si>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</si>
  <si>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</si>
  <si>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</si>
  <si>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</si>
  <si>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</si>
  <si>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</si>
  <si>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</si>
  <si>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</si>
  <si>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</si>
  <si>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</si>
  <si>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</si>
  <si>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</si>
  <si>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</si>
  <si>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</si>
  <si>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</si>
  <si>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</si>
  <si>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</si>
  <si>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</si>
  <si>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</si>
  <si>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</si>
  <si>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</si>
  <si>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</si>
  <si>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</si>
  <si>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</si>
  <si>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</si>
  <si>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</si>
  <si>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</si>
  <si>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</si>
  <si>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</si>
  <si>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</si>
  <si>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</si>
  <si>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</si>
  <si>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</si>
  <si>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</si>
  <si>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</si>
  <si>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</si>
  <si>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</si>
  <si>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</si>
  <si>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</si>
  <si>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</si>
  <si>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</si>
  <si>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</si>
  <si>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</si>
  <si>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</si>
  <si>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</si>
  <si>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</si>
  <si>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</si>
  <si>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</si>
  <si>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</si>
  <si>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</si>
  <si>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</si>
  <si>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</si>
  <si>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</si>
  <si>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</si>
  <si>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</si>
  <si>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</si>
  <si>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</si>
  <si>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</si>
  <si>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</si>
  <si>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</si>
  <si>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</si>
  <si>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</si>
  <si>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</si>
  <si>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</si>
  <si>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</si>
  <si>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</si>
  <si>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</si>
  <si>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</si>
  <si>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</si>
  <si>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</si>
  <si>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</si>
  <si>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</si>
  <si>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</si>
  <si>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</si>
  <si>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</si>
  <si>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</si>
  <si>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</si>
  <si>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</si>
  <si>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</si>
  <si>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</si>
  <si>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</si>
  <si>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</si>
  <si>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</si>
  <si>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</si>
  <si>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</si>
  <si>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</si>
  <si>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</si>
  <si>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</si>
  <si>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</si>
  <si>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</si>
  <si>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</si>
  <si>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</si>
  <si>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</si>
  <si>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</si>
  <si>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</si>
  <si>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</si>
  <si>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</si>
  <si>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</si>
  <si>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</si>
  <si>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</si>
  <si>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</si>
  <si>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</si>
  <si>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</si>
  <si>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</si>
  <si>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</si>
  <si>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</si>
  <si>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</si>
  <si>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</si>
  <si>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</si>
  <si>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</si>
  <si>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</si>
  <si>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</si>
  <si>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</si>
  <si>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</si>
  <si>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</si>
  <si>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</si>
  <si>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</si>
  <si>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</si>
  <si>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</si>
  <si>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</si>
  <si>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</si>
  <si>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</si>
  <si>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</si>
  <si>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</si>
  <si>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</si>
  <si>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</si>
  <si>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</si>
  <si>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</si>
  <si>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</si>
  <si>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</si>
  <si>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</si>
  <si>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</si>
  <si>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</si>
  <si>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</si>
  <si>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</si>
  <si>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</si>
  <si>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</si>
  <si>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</si>
  <si>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</si>
  <si>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</si>
  <si>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</si>
  <si>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</si>
  <si>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</si>
  <si>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</si>
  <si>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</si>
  <si>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</si>
  <si>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</si>
  <si>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</si>
  <si>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</si>
  <si>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</si>
  <si>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</si>
  <si>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</si>
  <si>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</si>
  <si>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</si>
  <si>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</si>
  <si>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</si>
  <si>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</si>
  <si>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</si>
  <si>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</si>
  <si>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</si>
  <si>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</si>
  <si>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</si>
  <si>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</si>
  <si>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</si>
  <si>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</si>
  <si>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</si>
  <si>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</si>
  <si>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</si>
  <si>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</si>
  <si>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</si>
  <si>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</si>
  <si>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</si>
  <si>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</si>
  <si>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</si>
  <si>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</si>
  <si>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</si>
  <si>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</si>
  <si>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</si>
  <si>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</si>
  <si>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</si>
  <si>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</si>
  <si>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</si>
  <si>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</si>
  <si>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</si>
  <si>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</si>
  <si>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</si>
  <si>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</si>
  <si>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</si>
  <si>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</si>
  <si>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</si>
  <si>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</si>
  <si>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</si>
  <si>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</si>
  <si>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</si>
  <si>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</si>
  <si>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</si>
  <si>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</si>
  <si>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</si>
  <si>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</si>
  <si>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</si>
  <si>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</si>
  <si>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</si>
  <si>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</si>
  <si>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</si>
  <si>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</si>
  <si>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</si>
  <si>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</si>
  <si>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</si>
  <si>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</si>
  <si>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</si>
  <si>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</si>
  <si>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</si>
  <si>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</si>
  <si>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</si>
  <si>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</si>
  <si>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</si>
  <si>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</si>
  <si>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</si>
  <si>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</si>
  <si>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</si>
  <si>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</si>
  <si>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</si>
  <si>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</si>
  <si>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</si>
  <si>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</si>
  <si>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</si>
  <si>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</si>
  <si>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</si>
  <si>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</si>
  <si>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</si>
  <si>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</si>
  <si>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</si>
  <si>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</si>
  <si>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</si>
  <si>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</si>
  <si>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</si>
  <si>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</si>
  <si>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</si>
  <si>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</si>
  <si>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</si>
  <si>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</si>
  <si>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</si>
  <si>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</si>
  <si>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</si>
  <si>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</si>
  <si>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</si>
  <si>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</si>
  <si>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</si>
  <si>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</si>
  <si>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</si>
  <si>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</si>
  <si>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</si>
  <si>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</si>
  <si>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</si>
  <si>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</si>
  <si>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</si>
  <si>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</si>
  <si>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</si>
  <si>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</si>
  <si>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</si>
  <si>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</si>
  <si>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</si>
  <si>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</si>
  <si>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</si>
  <si>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</si>
  <si>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</si>
  <si>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</si>
  <si>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</si>
  <si>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</si>
  <si>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</si>
  <si>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</si>
  <si>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</si>
  <si>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</si>
  <si>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</si>
  <si>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</si>
  <si>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</si>
  <si>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</si>
  <si>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</si>
  <si>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</si>
  <si>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</si>
  <si>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</si>
  <si>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</si>
  <si>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</si>
  <si>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</si>
  <si>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</si>
  <si>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</si>
  <si>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</si>
  <si>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</si>
  <si>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</si>
  <si>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</si>
  <si>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</si>
  <si>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</si>
  <si>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</si>
  <si>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</si>
  <si>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</si>
  <si>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</si>
  <si>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</si>
  <si>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</si>
  <si>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</si>
  <si>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</si>
  <si>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</si>
  <si>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</si>
  <si>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</si>
  <si>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</si>
  <si>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</si>
  <si>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</si>
  <si>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</si>
  <si>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</si>
  <si>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</si>
  <si>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</si>
  <si>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</si>
  <si>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</si>
  <si>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</si>
  <si>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</si>
  <si>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</si>
  <si>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</si>
  <si>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</si>
  <si>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</si>
  <si>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</si>
  <si>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</si>
  <si>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</si>
  <si>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</si>
  <si>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</si>
  <si>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</si>
  <si>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</si>
  <si>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</si>
  <si>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</si>
  <si>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</si>
  <si>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</si>
  <si>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</si>
  <si>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</si>
  <si>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</si>
  <si>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</si>
  <si>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</si>
  <si>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</si>
  <si>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</si>
  <si>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</si>
  <si>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</si>
  <si>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</si>
  <si>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</si>
  <si>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</si>
  <si>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</si>
  <si>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</si>
  <si>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</si>
  <si>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</si>
  <si>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</si>
  <si>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</si>
  <si>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</si>
  <si>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</si>
  <si>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</si>
  <si>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</si>
  <si>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</si>
  <si>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</si>
  <si>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</si>
  <si>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</si>
  <si>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</si>
  <si>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</si>
  <si>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</si>
  <si>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</si>
  <si>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</si>
  <si>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</si>
  <si>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</si>
  <si>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</si>
  <si>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</si>
  <si>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</si>
  <si>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</si>
  <si>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</si>
  <si>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</si>
  <si>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</si>
  <si>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</si>
  <si>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</si>
  <si>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</si>
  <si>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</si>
  <si>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</si>
  <si>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</si>
  <si>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</si>
  <si>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</si>
  <si>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</si>
  <si>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</si>
  <si>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</si>
  <si>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</si>
  <si>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</si>
  <si>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</si>
  <si>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</si>
  <si>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</si>
  <si>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</si>
  <si>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</si>
  <si>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</si>
  <si>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</si>
  <si>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</si>
  <si>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</si>
  <si>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</si>
  <si>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</si>
  <si>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</si>
  <si>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</si>
  <si>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</si>
  <si>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</si>
  <si>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</si>
  <si>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</si>
  <si>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</si>
  <si>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</si>
  <si>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</si>
  <si>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</si>
  <si>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</si>
  <si>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</si>
  <si>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</si>
  <si>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</si>
  <si>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</si>
  <si>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</si>
  <si>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</si>
  <si>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</si>
  <si>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</si>
  <si>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</si>
  <si>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</si>
  <si>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</si>
  <si>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</si>
  <si>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</si>
  <si>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</si>
  <si>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</si>
  <si>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</si>
  <si>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</si>
  <si>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</si>
  <si>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</si>
  <si>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</si>
  <si>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</si>
  <si>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</si>
  <si>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</si>
  <si>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</si>
  <si>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</si>
  <si>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</si>
  <si>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</si>
  <si>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</si>
  <si>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</si>
  <si>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</si>
  <si>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</si>
  <si>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</si>
  <si>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</si>
  <si>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</si>
  <si>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</si>
  <si>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</si>
  <si>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</si>
  <si>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</si>
  <si>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</si>
  <si>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</si>
  <si>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</si>
  <si>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</si>
  <si>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</si>
  <si>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</si>
  <si>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</si>
  <si>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</si>
  <si>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</si>
  <si>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</si>
  <si>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</si>
  <si>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</si>
  <si>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</si>
  <si>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</si>
  <si>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</si>
  <si>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</si>
  <si>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</si>
  <si>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</si>
  <si>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</si>
  <si>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</si>
  <si>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</si>
  <si>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</si>
  <si>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</si>
  <si>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</si>
  <si>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</si>
  <si>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</si>
  <si>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</si>
  <si>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</si>
  <si>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</si>
  <si>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</si>
  <si>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</si>
  <si>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</si>
  <si>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</si>
  <si>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</si>
  <si>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</si>
  <si>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</si>
  <si>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</si>
  <si>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</si>
  <si>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</si>
  <si>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</si>
  <si>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</si>
  <si>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</si>
  <si>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</si>
  <si>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</si>
  <si>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</si>
  <si>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</si>
  <si>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</si>
  <si>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</si>
  <si>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</si>
  <si>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</si>
  <si>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</si>
  <si>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</si>
  <si>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</si>
  <si>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</si>
  <si>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</si>
  <si>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</si>
  <si>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</si>
  <si>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</si>
  <si>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</si>
  <si>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</si>
  <si>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</si>
  <si>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</si>
  <si>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</si>
  <si>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</si>
  <si>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</si>
  <si>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</si>
  <si>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</si>
  <si>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</si>
  <si>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</si>
  <si>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</si>
  <si>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</si>
  <si>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</si>
  <si>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</si>
  <si>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</si>
  <si>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</si>
  <si>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</si>
  <si>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</si>
  <si>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</si>
  <si>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</si>
  <si>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</si>
  <si>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</si>
  <si>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</si>
  <si>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</si>
  <si>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</si>
  <si>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</si>
  <si>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</si>
  <si>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</si>
  <si>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</si>
  <si>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</si>
  <si>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</si>
  <si>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</si>
  <si>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</si>
  <si>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</si>
  <si>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</si>
  <si>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</si>
  <si>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</si>
  <si>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</si>
  <si>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</si>
  <si>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</si>
  <si>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</si>
  <si>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</si>
  <si>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</si>
  <si>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</si>
  <si>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</si>
  <si>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</si>
  <si>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</si>
  <si>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</si>
  <si>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</si>
  <si>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</si>
  <si>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</si>
  <si>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</si>
  <si>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</si>
  <si>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</si>
  <si>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</si>
  <si>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</si>
  <si>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</si>
  <si>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</si>
  <si>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</si>
  <si>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</si>
  <si>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</si>
  <si>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</si>
  <si>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</si>
  <si>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</si>
  <si>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</si>
  <si>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</si>
  <si>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</si>
  <si>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</si>
  <si>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</si>
  <si>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</si>
  <si>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</si>
  <si>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</si>
  <si>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</si>
  <si>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</si>
  <si>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</si>
  <si>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</si>
  <si>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</si>
  <si>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</si>
  <si>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</si>
  <si>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</si>
  <si>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</si>
  <si>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</si>
  <si>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</si>
  <si>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</si>
  <si>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</si>
  <si>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</si>
  <si>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</si>
  <si>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</si>
  <si>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</si>
  <si>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</si>
  <si>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</si>
  <si>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</si>
  <si>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</si>
  <si>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</si>
  <si>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</si>
  <si>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</si>
  <si>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</si>
  <si>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</si>
  <si>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</si>
  <si>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</si>
  <si>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</si>
  <si>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</si>
  <si>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</si>
  <si>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</si>
  <si>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</si>
  <si>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</si>
  <si>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</si>
  <si>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</si>
  <si>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</si>
  <si>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</si>
  <si>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</si>
  <si>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</si>
  <si>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</si>
  <si>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</si>
  <si>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</si>
  <si>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</si>
  <si>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</si>
  <si>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</si>
  <si>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</si>
  <si>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</si>
  <si>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</si>
  <si>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</si>
  <si>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</si>
  <si>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</si>
  <si>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</si>
  <si>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</si>
  <si>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</si>
  <si>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</si>
  <si>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</si>
  <si>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</si>
  <si>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</si>
  <si>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</si>
  <si>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</si>
  <si>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</si>
  <si>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</si>
  <si>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</si>
  <si>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</si>
  <si>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</si>
  <si>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</si>
  <si>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</si>
  <si>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</si>
  <si>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</si>
  <si>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</si>
  <si>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</si>
  <si>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</si>
  <si>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</si>
  <si>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</si>
  <si>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</si>
  <si>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</si>
  <si>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</si>
  <si>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</si>
  <si>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</si>
  <si>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</si>
  <si>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</si>
  <si>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</si>
  <si>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</si>
  <si>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</si>
  <si>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</si>
  <si>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</si>
  <si>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</si>
  <si>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</si>
  <si>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</si>
  <si>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</si>
  <si>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</si>
  <si>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</si>
  <si>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</si>
  <si>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</si>
  <si>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</si>
  <si>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</si>
  <si>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</si>
  <si>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</si>
  <si>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</si>
  <si>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</si>
  <si>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</si>
  <si>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</si>
  <si>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</si>
  <si>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</si>
  <si>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</si>
  <si>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</si>
  <si>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</si>
  <si>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</si>
  <si>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</si>
  <si>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</si>
  <si>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</si>
  <si>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</si>
  <si>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</si>
  <si>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</si>
  <si>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</si>
  <si>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</si>
  <si>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</si>
  <si>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</si>
  <si>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</si>
  <si>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</si>
  <si>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</si>
  <si>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</si>
  <si>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</si>
  <si>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</si>
  <si>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</si>
  <si>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</si>
  <si>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</si>
  <si>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</si>
  <si>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</si>
  <si>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</si>
  <si>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</si>
  <si>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</si>
  <si>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</si>
  <si>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</si>
  <si>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</si>
  <si>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</si>
  <si>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</si>
  <si>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</si>
  <si>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</si>
  <si>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</si>
  <si>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</si>
  <si>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</si>
  <si>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</si>
  <si>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</si>
  <si>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</si>
  <si>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</si>
  <si>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</si>
  <si>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</si>
  <si>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</si>
  <si>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</si>
  <si>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</si>
  <si>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</si>
  <si>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</si>
  <si>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</si>
  <si>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</si>
  <si>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</si>
  <si>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</si>
  <si>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</si>
  <si>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</si>
  <si>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</si>
  <si>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</si>
  <si>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</si>
  <si>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</si>
  <si>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</si>
  <si>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</si>
  <si>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</si>
  <si>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</si>
  <si>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</si>
  <si>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</si>
  <si>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</si>
  <si>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</si>
  <si>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</si>
  <si>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</si>
  <si>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</si>
  <si>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</si>
  <si>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</si>
  <si>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</si>
  <si>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</si>
  <si>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</si>
  <si>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</si>
  <si>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</si>
  <si>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</si>
  <si>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</si>
  <si>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</si>
  <si>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</si>
  <si>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</si>
  <si>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</si>
  <si>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</si>
  <si>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</si>
  <si>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</si>
  <si>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</si>
  <si>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</si>
  <si>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</si>
  <si>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</si>
  <si>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</si>
  <si>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</si>
  <si>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</si>
  <si>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</si>
  <si>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</si>
  <si>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</si>
  <si>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</si>
  <si>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</si>
  <si>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</si>
  <si>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</si>
  <si>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</si>
  <si>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</si>
  <si>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</si>
  <si>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</si>
  <si>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</si>
  <si>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</si>
  <si>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</si>
  <si>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</si>
  <si>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</si>
  <si>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</si>
  <si>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</si>
  <si>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</si>
  <si>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</si>
  <si>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</si>
  <si>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</si>
  <si>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</si>
  <si>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</si>
  <si>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</si>
  <si>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</si>
  <si>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</si>
  <si>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</si>
  <si>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</si>
  <si>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</si>
  <si>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</si>
  <si>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</si>
  <si>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</si>
  <si>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</si>
  <si>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</si>
  <si>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</si>
  <si>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</si>
  <si>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</si>
  <si>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</si>
  <si>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</si>
  <si>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</si>
  <si>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</si>
  <si>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</si>
  <si>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</si>
  <si>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</si>
  <si>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</si>
  <si>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</si>
  <si>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</si>
  <si>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</si>
  <si>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</si>
  <si>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</si>
  <si>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</si>
  <si>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</si>
  <si>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</si>
  <si>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</si>
  <si>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</si>
  <si>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</si>
  <si>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</si>
  <si>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</si>
  <si>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</si>
  <si>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</si>
  <si>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</si>
  <si>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</si>
  <si>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</si>
  <si>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</si>
  <si>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</si>
  <si>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</si>
  <si>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</si>
  <si>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</si>
  <si>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</si>
  <si>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</si>
  <si>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</si>
  <si>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</si>
  <si>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</si>
  <si>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</si>
  <si>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</si>
  <si>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</si>
  <si>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</si>
  <si>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</si>
  <si>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</si>
  <si>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</si>
  <si>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</si>
  <si>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</si>
  <si>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</si>
  <si>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</si>
  <si>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</si>
  <si>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</si>
  <si>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</si>
  <si>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</si>
  <si>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</si>
  <si>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</si>
  <si>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</si>
  <si>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</si>
  <si>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</si>
  <si>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</si>
  <si>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</si>
  <si>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</si>
  <si>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</si>
  <si>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</si>
  <si>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</si>
  <si>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</si>
  <si>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</si>
  <si>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</si>
  <si>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</si>
  <si>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</si>
  <si>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</si>
  <si>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</si>
  <si>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</si>
  <si>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</si>
  <si>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</si>
  <si>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</si>
  <si>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</si>
  <si>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</si>
  <si>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</si>
  <si>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</si>
  <si>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</si>
  <si>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</si>
  <si>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</si>
  <si>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</si>
  <si>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</si>
  <si>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</si>
  <si>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</si>
  <si>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</si>
  <si>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</si>
  <si>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</si>
  <si>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</si>
  <si>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</si>
  <si>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</si>
  <si>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</si>
  <si>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</si>
  <si>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</si>
  <si>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</si>
  <si>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</si>
  <si>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</si>
  <si>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</si>
  <si>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</si>
  <si>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</si>
  <si>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</si>
  <si>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</si>
  <si>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</si>
  <si>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</si>
  <si>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</si>
  <si>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</si>
  <si>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</si>
  <si>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</si>
  <si>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</si>
  <si>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</si>
  <si>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</si>
  <si>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</si>
  <si>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</si>
  <si>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</si>
  <si>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</si>
  <si>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</si>
  <si>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</si>
  <si>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</si>
  <si>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</si>
  <si>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</si>
  <si>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</si>
  <si>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</si>
  <si>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</si>
  <si>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</si>
  <si>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</si>
  <si>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</si>
  <si>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</si>
  <si>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</si>
  <si>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</si>
  <si>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</si>
  <si>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</si>
  <si>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</si>
  <si>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</si>
  <si>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</si>
  <si>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</si>
  <si>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</si>
  <si>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</si>
  <si>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</si>
  <si>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</si>
  <si>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</si>
  <si>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</si>
  <si>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</si>
  <si>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</si>
  <si>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</si>
  <si>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</si>
  <si>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</si>
  <si>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</si>
  <si>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</si>
  <si>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</si>
  <si>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</si>
  <si>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</si>
  <si>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</si>
  <si>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</si>
  <si>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</si>
  <si>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</si>
  <si>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</si>
  <si>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</si>
  <si>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</si>
  <si>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</si>
  <si>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</si>
  <si>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</si>
  <si>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</si>
  <si>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</si>
  <si>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</si>
  <si>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</si>
  <si>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</si>
  <si>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</si>
  <si>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</si>
  <si>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</si>
  <si>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</si>
  <si>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</si>
  <si>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</si>
  <si>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</si>
  <si>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</si>
  <si>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</si>
  <si>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</si>
  <si>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</si>
  <si>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</si>
  <si>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</si>
  <si>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</si>
  <si>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</si>
  <si>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</si>
  <si>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</si>
  <si>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</si>
  <si>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</si>
  <si>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</si>
  <si>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</si>
  <si>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</si>
  <si>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</si>
  <si>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</si>
  <si>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</si>
  <si>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</si>
  <si>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</si>
  <si>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</si>
  <si>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</si>
  <si>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</si>
  <si>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</si>
  <si>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</si>
  <si>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</si>
  <si>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</si>
  <si>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</si>
  <si>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</si>
  <si>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</si>
  <si>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</si>
  <si>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</si>
  <si>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</si>
  <si>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</si>
  <si>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</si>
  <si>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</si>
  <si>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</si>
  <si>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</si>
  <si>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</si>
  <si>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</si>
  <si>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</si>
  <si>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</si>
  <si>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</si>
  <si>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</si>
  <si>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</si>
  <si>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</si>
  <si>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</si>
  <si>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</si>
  <si>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</si>
  <si>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</si>
  <si>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</si>
  <si>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</si>
  <si>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</si>
  <si>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</si>
  <si>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</si>
  <si>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</si>
  <si>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</si>
  <si>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</si>
  <si>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</si>
  <si>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</si>
  <si>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</si>
  <si>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</si>
  <si>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</si>
  <si>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</si>
  <si>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</si>
  <si>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</si>
  <si>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</si>
  <si>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</si>
  <si>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</si>
  <si>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</si>
  <si>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</si>
  <si>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</si>
  <si>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</si>
  <si>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</si>
  <si>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</si>
  <si>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</si>
  <si>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</si>
  <si>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</si>
  <si>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</si>
  <si>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</si>
  <si>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</si>
  <si>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</si>
  <si>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</si>
  <si>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</si>
  <si>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</si>
  <si>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</si>
  <si>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</si>
  <si>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</si>
  <si>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</si>
  <si>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</si>
  <si>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</si>
  <si>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</si>
  <si>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</si>
  <si>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</si>
  <si>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</si>
  <si>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</si>
  <si>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</si>
  <si>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</si>
  <si>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</si>
  <si>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</si>
  <si>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</si>
  <si>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</si>
  <si>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</si>
  <si>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</si>
  <si>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</si>
  <si>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</si>
  <si>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</si>
  <si>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</si>
  <si>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</si>
  <si>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</si>
  <si>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</si>
  <si>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</si>
  <si>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</si>
  <si>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</si>
  <si>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</si>
  <si>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</si>
  <si>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</si>
  <si>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</si>
  <si>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</si>
  <si>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</si>
  <si>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</si>
  <si>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</si>
  <si>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</si>
  <si>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</si>
  <si>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</si>
  <si>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</si>
  <si>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</si>
  <si>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</si>
  <si>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</si>
  <si>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</si>
  <si>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</si>
  <si>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</si>
  <si>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</si>
  <si>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</si>
  <si>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</si>
  <si>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</si>
  <si>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</si>
  <si>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</si>
  <si>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</si>
  <si>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</si>
  <si>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</si>
  <si>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</si>
  <si>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</si>
  <si>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</si>
  <si>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</si>
  <si>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</si>
  <si>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</si>
  <si>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</si>
  <si>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</si>
  <si>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</si>
  <si>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</si>
  <si>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</si>
  <si>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</si>
  <si>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</si>
  <si>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</si>
  <si>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</si>
  <si>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</si>
  <si>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</si>
  <si>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</si>
  <si>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</si>
  <si>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</si>
  <si>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</si>
  <si>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</si>
  <si>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</si>
  <si>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</si>
  <si>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</si>
  <si>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</si>
  <si>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</si>
  <si>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</si>
  <si>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</si>
  <si>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</si>
  <si>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</si>
  <si>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</si>
  <si>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</si>
  <si>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</si>
  <si>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</si>
  <si>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</si>
  <si>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</si>
  <si>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</si>
  <si>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</si>
  <si>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</si>
  <si>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</si>
  <si>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</si>
  <si>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</si>
  <si>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</si>
  <si>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</si>
  <si>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</si>
  <si>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</si>
  <si>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</si>
  <si>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</si>
  <si>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</si>
  <si>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</si>
  <si>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</si>
  <si>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</si>
  <si>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</si>
  <si>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</si>
  <si>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</si>
  <si>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</si>
  <si>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</si>
  <si>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</si>
  <si>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</si>
  <si>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</si>
  <si>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</si>
  <si>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</si>
  <si>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</si>
  <si>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</si>
  <si>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</si>
  <si>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</si>
  <si>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</si>
  <si>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</si>
  <si>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</si>
  <si>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</si>
  <si>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</si>
  <si>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</si>
  <si>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</si>
  <si>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</si>
  <si>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</si>
  <si>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</si>
  <si>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</si>
  <si>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</si>
  <si>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</si>
  <si>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</si>
  <si>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</si>
  <si>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</si>
  <si>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</si>
  <si>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</si>
  <si>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</si>
  <si>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</si>
  <si>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</si>
  <si>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</si>
  <si>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</si>
  <si>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</si>
  <si>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</si>
  <si>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</si>
  <si>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</si>
  <si>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</si>
  <si>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</si>
  <si>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</si>
  <si>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</si>
  <si>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</si>
  <si>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</si>
  <si>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</si>
  <si>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</si>
  <si>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</si>
  <si>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</si>
  <si>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</si>
  <si>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</si>
  <si>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</si>
  <si>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</si>
  <si>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</si>
  <si>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</si>
  <si>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</si>
  <si>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</si>
  <si>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</si>
  <si>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</si>
  <si>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</si>
  <si>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</si>
  <si>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</si>
  <si>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</si>
  <si>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</si>
  <si>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</si>
  <si>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</si>
  <si>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</si>
  <si>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</si>
  <si>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</si>
  <si>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</si>
  <si>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</si>
  <si>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</si>
  <si>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</si>
  <si>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</si>
  <si>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</si>
  <si>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</si>
  <si>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</si>
  <si>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</si>
  <si>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</si>
  <si>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</si>
  <si>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</si>
  <si>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</si>
  <si>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</si>
  <si>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</si>
  <si>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</si>
  <si>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</si>
  <si>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</si>
  <si>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</si>
  <si>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</si>
  <si>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</si>
  <si>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</si>
  <si>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</si>
  <si>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</si>
  <si>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</si>
  <si>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</si>
  <si>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</si>
  <si>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</si>
  <si>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</si>
  <si>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</si>
  <si>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</si>
  <si>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</si>
  <si>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</si>
  <si>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</si>
  <si>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</si>
  <si>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</si>
  <si>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</si>
  <si>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</si>
  <si>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</si>
  <si>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</si>
  <si>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</si>
  <si>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</si>
  <si>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</si>
  <si>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</si>
  <si>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</si>
  <si>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</si>
  <si>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</si>
  <si>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</si>
  <si>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</si>
  <si>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</si>
  <si>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</si>
  <si>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</si>
  <si>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</si>
  <si>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</si>
  <si>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</si>
  <si>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</si>
  <si>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</si>
  <si>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</si>
  <si>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</si>
  <si>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</si>
  <si>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</si>
  <si>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</si>
  <si>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</si>
  <si>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</si>
  <si>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</si>
  <si>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</si>
  <si>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</si>
  <si>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</si>
  <si>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</si>
  <si>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</si>
  <si>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</si>
  <si>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</si>
  <si>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</si>
  <si>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</si>
  <si>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</si>
  <si>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</si>
  <si>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</si>
  <si>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</si>
  <si>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</si>
  <si>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</si>
  <si>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</si>
  <si>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</si>
  <si>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</si>
  <si>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</si>
  <si>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</si>
  <si>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</si>
  <si>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</si>
  <si>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</si>
  <si>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</si>
  <si>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</si>
  <si>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</si>
  <si>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</si>
  <si>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</si>
  <si>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</si>
  <si>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</si>
  <si>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</si>
  <si>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</si>
  <si>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</si>
  <si>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</si>
  <si>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</si>
  <si>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</si>
  <si>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</si>
  <si>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</si>
  <si>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</si>
  <si>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</si>
  <si>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</si>
  <si>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</si>
  <si>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</si>
  <si>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</si>
  <si>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</si>
  <si>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</si>
  <si>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</si>
  <si>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</si>
  <si>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</si>
  <si>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</si>
  <si>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</si>
  <si>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</si>
  <si>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</si>
  <si>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</si>
  <si>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</si>
  <si>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</si>
  <si>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</si>
  <si>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</si>
  <si>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</si>
  <si>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</si>
  <si>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</si>
  <si>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</si>
  <si>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</si>
  <si>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</si>
  <si>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</si>
  <si>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</si>
  <si>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</si>
  <si>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</si>
  <si>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</si>
  <si>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</si>
  <si>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</si>
  <si>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</si>
  <si>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</si>
  <si>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</si>
  <si>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</si>
  <si>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</si>
  <si>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</si>
  <si>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</si>
  <si>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</si>
  <si>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</si>
  <si>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</si>
  <si>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</si>
  <si>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</si>
  <si>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</si>
  <si>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</si>
  <si>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</si>
  <si>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</si>
  <si>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</si>
  <si>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</si>
  <si>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</si>
  <si>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</si>
  <si>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</si>
  <si>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</si>
  <si>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</si>
  <si>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</si>
  <si>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</si>
  <si>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</si>
  <si>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</si>
  <si>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</si>
  <si>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</si>
  <si>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</si>
  <si>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</si>
  <si>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</si>
  <si>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</si>
  <si>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</si>
  <si>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</si>
  <si>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</si>
  <si>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</si>
  <si>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</si>
  <si>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</si>
  <si>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</si>
  <si>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</si>
  <si>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</si>
  <si>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</si>
  <si>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</si>
  <si>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</si>
  <si>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</si>
  <si>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</si>
  <si>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</si>
  <si>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</si>
  <si>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</si>
  <si>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</si>
  <si>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</si>
  <si>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</si>
  <si>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</si>
  <si>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</si>
  <si>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</si>
  <si>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</si>
  <si>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</si>
  <si>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</si>
  <si>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</si>
  <si>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</si>
  <si>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</si>
  <si>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</si>
  <si>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</si>
  <si>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</si>
  <si>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</si>
  <si>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</si>
  <si>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</si>
  <si>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</si>
  <si>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</si>
  <si>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</si>
  <si>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</si>
  <si>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</si>
  <si>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</si>
  <si>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</si>
  <si>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</si>
  <si>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</si>
  <si>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</si>
  <si>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</si>
  <si>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</si>
  <si>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</si>
  <si>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</si>
  <si>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</si>
  <si>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</si>
  <si>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</si>
  <si>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</si>
  <si>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</si>
  <si>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</si>
  <si>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</si>
  <si>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</si>
  <si>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</si>
  <si>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</si>
  <si>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</si>
  <si>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</si>
  <si>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</si>
  <si>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</si>
  <si>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</si>
  <si>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</si>
  <si>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</si>
  <si>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</si>
  <si>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</si>
  <si>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</si>
  <si>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</si>
  <si>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</si>
  <si>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</si>
  <si>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</si>
  <si>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</si>
  <si>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</si>
  <si>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</si>
  <si>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</si>
  <si>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</si>
  <si>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</si>
  <si>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</si>
  <si>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</si>
  <si>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</si>
  <si>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</si>
  <si>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</si>
  <si>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</si>
  <si>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</si>
  <si>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</si>
  <si>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</si>
  <si>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</si>
  <si>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</si>
  <si>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</si>
  <si>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</si>
  <si>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</si>
  <si>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</si>
  <si>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</si>
  <si>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</si>
  <si>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</si>
  <si>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</si>
  <si>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</si>
  <si>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</si>
  <si>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</si>
  <si>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</si>
  <si>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</si>
  <si>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</si>
  <si>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</si>
  <si>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</si>
  <si>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</si>
  <si>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</si>
  <si>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</si>
  <si>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</si>
  <si>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</si>
  <si>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</si>
  <si>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</si>
  <si>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</si>
  <si>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</si>
  <si>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</si>
  <si>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</si>
  <si>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</si>
  <si>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</si>
  <si>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</si>
  <si>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</si>
  <si>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</si>
  <si>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</si>
  <si>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</si>
  <si>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</si>
  <si>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</si>
  <si>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</si>
  <si>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</si>
  <si>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</si>
  <si>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</si>
  <si>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</si>
  <si>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</si>
  <si>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</si>
  <si>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</si>
  <si>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</si>
  <si>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</si>
  <si>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</si>
  <si>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</si>
  <si>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</si>
  <si>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</si>
  <si>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</si>
  <si>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</si>
  <si>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</si>
  <si>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</si>
  <si>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</si>
  <si>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</si>
  <si>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</si>
  <si>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</si>
  <si>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</si>
  <si>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</si>
  <si>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</si>
  <si>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</si>
  <si>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</si>
  <si>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</si>
  <si>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</si>
  <si>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</si>
  <si>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</si>
  <si>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</si>
  <si>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</si>
  <si>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</si>
  <si>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</si>
  <si>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</si>
  <si>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</si>
  <si>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</si>
  <si>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</si>
  <si>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</si>
  <si>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</si>
  <si>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</si>
  <si>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</si>
  <si>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State: </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</si>
  <si>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</si>
  <si>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</si>
  <si>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</si>
  <si>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</si>
  <si>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</si>
  <si>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</si>
  <si>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</si>
  <si>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</si>
  <si>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</si>
  <si>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</si>
  <si>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</si>
  <si>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</si>
  <si>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</si>
  <si>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</si>
  <si>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</si>
  <si>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</si>
  <si>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</si>
  <si>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</si>
  <si>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</si>
  <si>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</si>
  <si>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</si>
  <si>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</si>
  <si>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</si>
  <si>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</si>
  <si>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</si>
  <si>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</si>
  <si>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</si>
  <si>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</si>
  <si>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</si>
  <si>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</si>
  <si>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</si>
  <si>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</si>
  <si>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</si>
  <si>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</si>
  <si>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</si>
  <si>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</si>
  <si>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</si>
  <si>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</si>
  <si>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</si>
  <si>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</si>
  <si>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</si>
  <si>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</si>
  <si>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</si>
  <si>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</si>
  <si>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</si>
  <si>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</si>
  <si>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</si>
  <si>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</si>
  <si>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</si>
  <si>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</si>
  <si>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</si>
  <si>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</si>
  <si>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</si>
  <si>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</si>
  <si>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</si>
  <si>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</si>
  <si>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</si>
  <si>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</si>
  <si>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</si>
  <si>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</si>
  <si>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</si>
  <si>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</si>
  <si>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</si>
  <si>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</si>
  <si>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</si>
  <si>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</si>
  <si>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</si>
  <si>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</si>
  <si>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</si>
  <si>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</si>
  <si>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</si>
  <si>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</si>
  <si>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</si>
  <si>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</si>
  <si>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</si>
  <si>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</si>
  <si>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</si>
  <si>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</si>
  <si>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</si>
  <si>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</si>
  <si>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</si>
  <si>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</si>
  <si>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</si>
  <si>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</si>
  <si>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</si>
  <si>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</si>
  <si>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</si>
  <si>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</si>
  <si>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</si>
  <si>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</si>
  <si>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</si>
  <si>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</si>
  <si>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</si>
  <si>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</si>
  <si>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</si>
  <si>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</si>
  <si>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</si>
  <si>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</si>
  <si>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</si>
  <si>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</si>
  <si>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</si>
  <si>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</si>
  <si>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</si>
  <si>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</si>
  <si>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</si>
  <si>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</si>
  <si>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</si>
  <si>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</si>
  <si>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</si>
  <si>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</si>
  <si>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</si>
  <si>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</si>
  <si>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</si>
  <si>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</si>
  <si>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</si>
  <si>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</si>
  <si>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</si>
  <si>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</si>
  <si>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</si>
  <si>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</si>
  <si>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</si>
  <si>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</si>
  <si>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</si>
  <si>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</si>
  <si>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</si>
  <si>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</si>
  <si>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</si>
  <si>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</si>
  <si>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</si>
  <si>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</si>
  <si>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</si>
  <si>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</si>
  <si>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</si>
  <si>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</si>
  <si>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</si>
  <si>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</si>
  <si>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</si>
  <si>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</si>
  <si>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</si>
  <si>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</si>
  <si>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</si>
  <si>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</si>
  <si>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</si>
  <si>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</si>
  <si>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</si>
  <si>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</si>
  <si>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</si>
  <si>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</si>
  <si>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</si>
  <si>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</si>
  <si>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</si>
  <si>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Maine</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</si>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</sst>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0" applyNumberFormat="1" applyFont="1" applyFill="1" applyBorder="1" applyAlignment="1">
      <alignment horizontal="centerContinuous"/>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164" fontId="1" fillId="2" borderId="1" xfId="0" applyNumberFormat="1" applyFont="1" applyFill="1" applyBorder="1" applyAlignment="1">
      <alignment horizontal="centerContinuous"/>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5" fontId="6" fillId="2" borderId="1" xfId="0" applyNumberFormat="1" applyFont="1" applyFill="1" applyBorder="1" applyAlignment="1">
      <alignment horizontal="centerContinuous"/>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0" t="s">
        <v>1651</v>
      </c>
    </row>
    <row r="2" spans="1:1" ht="15" x14ac:dyDescent="0.25">
      <c r="A2" s="120" t="s">
        <v>650</v>
      </c>
    </row>
    <row r="3" spans="1:1" ht="30" x14ac:dyDescent="0.6">
      <c r="A3" s="121" t="s">
        <v>1652</v>
      </c>
    </row>
    <row r="4" spans="1:1" ht="30" x14ac:dyDescent="0.6">
      <c r="A4" s="121" t="s">
        <v>1684</v>
      </c>
    </row>
    <row r="5" spans="1:1" ht="18" x14ac:dyDescent="0.25">
      <c r="A5" s="122" t="s">
        <v>1685</v>
      </c>
    </row>
    <row r="6" spans="1:1" ht="16.5" customHeight="1" x14ac:dyDescent="0.2">
      <c r="A6" s="123" t="s">
        <v>650</v>
      </c>
    </row>
    <row r="7" spans="1:1" ht="13.5" x14ac:dyDescent="0.25">
      <c r="A7" s="124" t="s">
        <v>1653</v>
      </c>
    </row>
    <row r="8" spans="1:1" ht="62.1" customHeight="1" x14ac:dyDescent="0.2">
      <c r="A8" s="125" t="s">
        <v>1654</v>
      </c>
    </row>
    <row r="9" spans="1:1" x14ac:dyDescent="0.2">
      <c r="A9" s="126" t="s">
        <v>650</v>
      </c>
    </row>
    <row r="10" spans="1:1" ht="13.5" x14ac:dyDescent="0.25">
      <c r="A10" s="124" t="s">
        <v>1655</v>
      </c>
    </row>
    <row r="11" spans="1:1" ht="95.1" customHeight="1" x14ac:dyDescent="0.2">
      <c r="A11" s="127" t="s">
        <v>1656</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22" sqref="A22"/>
    </sheetView>
  </sheetViews>
  <sheetFormatPr defaultColWidth="9.140625" defaultRowHeight="12.75" x14ac:dyDescent="0.2"/>
  <cols>
    <col min="1" max="1" width="77.28515625" style="100"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1680</v>
      </c>
      <c r="B1" s="163"/>
      <c r="C1" s="163"/>
      <c r="D1" s="163"/>
      <c r="E1" s="163"/>
      <c r="F1" s="163"/>
      <c r="G1" s="163"/>
      <c r="H1" s="163"/>
      <c r="I1" s="163"/>
      <c r="J1" s="163"/>
      <c r="K1" s="164"/>
    </row>
    <row r="2" spans="1:11" x14ac:dyDescent="0.2">
      <c r="A2" s="168" t="s">
        <v>1599</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x14ac:dyDescent="0.2">
      <c r="A6" s="80" t="s">
        <v>12</v>
      </c>
      <c r="B6" s="99" t="s">
        <v>217</v>
      </c>
      <c r="C6" s="36"/>
      <c r="D6" s="9" t="str">
        <f>IF($B6="N/A","N/A",IF(C6&lt;0,"No","Yes"))</f>
        <v>N/A</v>
      </c>
      <c r="E6" s="36"/>
      <c r="F6" s="9" t="str">
        <f>IF($B6="N/A","N/A",IF(E6&lt;0,"No","Yes"))</f>
        <v>N/A</v>
      </c>
      <c r="G6" s="36"/>
      <c r="H6" s="9" t="str">
        <f>IF($B6="N/A","N/A",IF(G6&lt;0,"No","Yes"))</f>
        <v>N/A</v>
      </c>
      <c r="I6" s="10"/>
      <c r="J6" s="10"/>
      <c r="K6" s="9" t="str">
        <f t="shared" ref="K6:K11" si="0">IF(J6="Div by 0", "N/A", IF(J6="N/A","N/A", IF(J6&gt;30, "No", IF(J6&lt;-30, "No", "Yes"))))</f>
        <v>Yes</v>
      </c>
    </row>
    <row r="7" spans="1:11" x14ac:dyDescent="0.2">
      <c r="A7" s="80" t="s">
        <v>445</v>
      </c>
      <c r="B7" s="99" t="s">
        <v>217</v>
      </c>
      <c r="C7" s="9"/>
      <c r="D7" s="9" t="str">
        <f t="shared" ref="D7:D11" si="1">IF($B7="N/A","N/A",IF(C7&lt;0,"No","Yes"))</f>
        <v>N/A</v>
      </c>
      <c r="E7" s="9"/>
      <c r="F7" s="9" t="str">
        <f t="shared" ref="F7:F11" si="2">IF($B7="N/A","N/A",IF(E7&lt;0,"No","Yes"))</f>
        <v>N/A</v>
      </c>
      <c r="G7" s="9"/>
      <c r="H7" s="9" t="str">
        <f t="shared" ref="H7:H11" si="3">IF($B7="N/A","N/A",IF(G7&lt;0,"No","Yes"))</f>
        <v>N/A</v>
      </c>
      <c r="I7" s="10"/>
      <c r="J7" s="10"/>
      <c r="K7" s="9" t="str">
        <f t="shared" si="0"/>
        <v>Yes</v>
      </c>
    </row>
    <row r="8" spans="1:11" x14ac:dyDescent="0.2">
      <c r="A8" s="80" t="s">
        <v>446</v>
      </c>
      <c r="B8" s="99" t="s">
        <v>217</v>
      </c>
      <c r="C8" s="9"/>
      <c r="D8" s="9" t="str">
        <f t="shared" si="1"/>
        <v>N/A</v>
      </c>
      <c r="E8" s="9"/>
      <c r="F8" s="9" t="str">
        <f t="shared" si="2"/>
        <v>N/A</v>
      </c>
      <c r="G8" s="9"/>
      <c r="H8" s="9" t="str">
        <f t="shared" si="3"/>
        <v>N/A</v>
      </c>
      <c r="I8" s="10"/>
      <c r="J8" s="10"/>
      <c r="K8" s="9" t="str">
        <f t="shared" si="0"/>
        <v>Yes</v>
      </c>
    </row>
    <row r="9" spans="1:11" x14ac:dyDescent="0.2">
      <c r="A9" s="80" t="s">
        <v>447</v>
      </c>
      <c r="B9" s="99" t="s">
        <v>217</v>
      </c>
      <c r="C9" s="9"/>
      <c r="D9" s="9" t="str">
        <f t="shared" si="1"/>
        <v>N/A</v>
      </c>
      <c r="E9" s="9"/>
      <c r="F9" s="9" t="str">
        <f t="shared" si="2"/>
        <v>N/A</v>
      </c>
      <c r="G9" s="9"/>
      <c r="H9" s="9" t="str">
        <f t="shared" si="3"/>
        <v>N/A</v>
      </c>
      <c r="I9" s="10"/>
      <c r="J9" s="10"/>
      <c r="K9" s="9" t="str">
        <f t="shared" si="0"/>
        <v>Yes</v>
      </c>
    </row>
    <row r="10" spans="1:11" x14ac:dyDescent="0.2">
      <c r="A10" s="80" t="s">
        <v>448</v>
      </c>
      <c r="B10" s="99" t="s">
        <v>217</v>
      </c>
      <c r="C10" s="9"/>
      <c r="D10" s="9" t="str">
        <f t="shared" si="1"/>
        <v>N/A</v>
      </c>
      <c r="E10" s="9"/>
      <c r="F10" s="9" t="str">
        <f t="shared" si="2"/>
        <v>N/A</v>
      </c>
      <c r="G10" s="9"/>
      <c r="H10" s="9" t="str">
        <f t="shared" si="3"/>
        <v>N/A</v>
      </c>
      <c r="I10" s="10"/>
      <c r="J10" s="10"/>
      <c r="K10" s="9" t="str">
        <f t="shared" si="0"/>
        <v>Yes</v>
      </c>
    </row>
    <row r="11" spans="1:11" x14ac:dyDescent="0.2">
      <c r="A11" s="80" t="s">
        <v>208</v>
      </c>
      <c r="B11" s="99" t="s">
        <v>217</v>
      </c>
      <c r="C11" s="9"/>
      <c r="D11" s="9" t="str">
        <f t="shared" si="1"/>
        <v>N/A</v>
      </c>
      <c r="E11" s="9"/>
      <c r="F11" s="9" t="str">
        <f t="shared" si="2"/>
        <v>N/A</v>
      </c>
      <c r="G11" s="9"/>
      <c r="H11" s="9" t="str">
        <f t="shared" si="3"/>
        <v>N/A</v>
      </c>
      <c r="I11" s="10"/>
      <c r="J11" s="10"/>
      <c r="K11" s="9" t="str">
        <f t="shared" si="0"/>
        <v>Yes</v>
      </c>
    </row>
    <row r="12" spans="1:11" x14ac:dyDescent="0.2">
      <c r="A12" s="80" t="s">
        <v>655</v>
      </c>
      <c r="B12" s="99" t="s">
        <v>217</v>
      </c>
      <c r="C12" s="9"/>
      <c r="D12" s="9" t="str">
        <f t="shared" ref="D12:D23" si="4">IF($B12="N/A","N/A",IF(C12&lt;0,"No","Yes"))</f>
        <v>N/A</v>
      </c>
      <c r="E12" s="9"/>
      <c r="F12" s="9" t="str">
        <f t="shared" ref="F12:F23" si="5">IF($B12="N/A","N/A",IF(E12&lt;0,"No","Yes"))</f>
        <v>N/A</v>
      </c>
      <c r="G12" s="9"/>
      <c r="H12" s="9" t="str">
        <f t="shared" ref="H12:H23" si="6">IF($B12="N/A","N/A",IF(G12&lt;0,"No","Yes"))</f>
        <v>N/A</v>
      </c>
      <c r="I12" s="10"/>
      <c r="J12" s="10"/>
      <c r="K12" s="9" t="str">
        <f t="shared" ref="K12:K23" si="7">IF(J12="Div by 0", "N/A", IF(J12="N/A","N/A", IF(J12&gt;30, "No", IF(J12&lt;-30, "No", "Yes"))))</f>
        <v>Yes</v>
      </c>
    </row>
    <row r="13" spans="1:11" x14ac:dyDescent="0.2">
      <c r="A13" s="80" t="s">
        <v>654</v>
      </c>
      <c r="B13" s="99" t="s">
        <v>217</v>
      </c>
      <c r="C13" s="9"/>
      <c r="D13" s="9" t="str">
        <f t="shared" si="4"/>
        <v>N/A</v>
      </c>
      <c r="E13" s="9"/>
      <c r="F13" s="9" t="str">
        <f t="shared" si="5"/>
        <v>N/A</v>
      </c>
      <c r="G13" s="9"/>
      <c r="H13" s="9" t="str">
        <f t="shared" si="6"/>
        <v>N/A</v>
      </c>
      <c r="I13" s="10"/>
      <c r="J13" s="10"/>
      <c r="K13" s="9" t="str">
        <f t="shared" si="7"/>
        <v>Yes</v>
      </c>
    </row>
    <row r="14" spans="1:11" x14ac:dyDescent="0.2">
      <c r="A14" s="80" t="s">
        <v>849</v>
      </c>
      <c r="B14" s="99" t="s">
        <v>217</v>
      </c>
      <c r="C14" s="10"/>
      <c r="D14" s="9" t="str">
        <f t="shared" si="4"/>
        <v>N/A</v>
      </c>
      <c r="E14" s="10"/>
      <c r="F14" s="9" t="str">
        <f t="shared" si="5"/>
        <v>N/A</v>
      </c>
      <c r="G14" s="10"/>
      <c r="H14" s="9" t="str">
        <f t="shared" si="6"/>
        <v>N/A</v>
      </c>
      <c r="I14" s="10"/>
      <c r="J14" s="10"/>
      <c r="K14" s="9" t="str">
        <f t="shared" si="7"/>
        <v>Yes</v>
      </c>
    </row>
    <row r="15" spans="1:11" x14ac:dyDescent="0.2">
      <c r="A15" s="80" t="s">
        <v>656</v>
      </c>
      <c r="B15" s="99" t="s">
        <v>217</v>
      </c>
      <c r="C15" s="9"/>
      <c r="D15" s="9" t="str">
        <f t="shared" si="4"/>
        <v>N/A</v>
      </c>
      <c r="E15" s="9"/>
      <c r="F15" s="9" t="str">
        <f t="shared" si="5"/>
        <v>N/A</v>
      </c>
      <c r="G15" s="9"/>
      <c r="H15" s="9" t="str">
        <f t="shared" si="6"/>
        <v>N/A</v>
      </c>
      <c r="I15" s="10"/>
      <c r="J15" s="10"/>
      <c r="K15" s="9" t="str">
        <f t="shared" si="7"/>
        <v>Yes</v>
      </c>
    </row>
    <row r="16" spans="1:11" x14ac:dyDescent="0.2">
      <c r="A16" s="80" t="s">
        <v>371</v>
      </c>
      <c r="B16" s="99" t="s">
        <v>217</v>
      </c>
      <c r="C16" s="9"/>
      <c r="D16" s="9" t="str">
        <f t="shared" si="4"/>
        <v>N/A</v>
      </c>
      <c r="E16" s="9"/>
      <c r="F16" s="9" t="str">
        <f t="shared" si="5"/>
        <v>N/A</v>
      </c>
      <c r="G16" s="9"/>
      <c r="H16" s="9" t="str">
        <f t="shared" si="6"/>
        <v>N/A</v>
      </c>
      <c r="I16" s="10"/>
      <c r="J16" s="10"/>
      <c r="K16" s="9" t="str">
        <f t="shared" si="7"/>
        <v>Yes</v>
      </c>
    </row>
    <row r="17" spans="1:11" x14ac:dyDescent="0.2">
      <c r="A17" s="80" t="s">
        <v>850</v>
      </c>
      <c r="B17" s="99" t="s">
        <v>217</v>
      </c>
      <c r="C17" s="10"/>
      <c r="D17" s="9" t="str">
        <f t="shared" si="4"/>
        <v>N/A</v>
      </c>
      <c r="E17" s="10"/>
      <c r="F17" s="9" t="str">
        <f t="shared" si="5"/>
        <v>N/A</v>
      </c>
      <c r="G17" s="10"/>
      <c r="H17" s="9" t="str">
        <f t="shared" si="6"/>
        <v>N/A</v>
      </c>
      <c r="I17" s="10"/>
      <c r="J17" s="10"/>
      <c r="K17" s="9" t="str">
        <f t="shared" si="7"/>
        <v>Yes</v>
      </c>
    </row>
    <row r="18" spans="1:11" x14ac:dyDescent="0.2">
      <c r="A18" s="80" t="s">
        <v>657</v>
      </c>
      <c r="B18" s="99" t="s">
        <v>217</v>
      </c>
      <c r="C18" s="9"/>
      <c r="D18" s="9" t="str">
        <f t="shared" si="4"/>
        <v>N/A</v>
      </c>
      <c r="E18" s="9"/>
      <c r="F18" s="9" t="str">
        <f t="shared" si="5"/>
        <v>N/A</v>
      </c>
      <c r="G18" s="9"/>
      <c r="H18" s="9" t="str">
        <f t="shared" si="6"/>
        <v>N/A</v>
      </c>
      <c r="I18" s="10"/>
      <c r="J18" s="10"/>
      <c r="K18" s="9" t="str">
        <f t="shared" si="7"/>
        <v>Yes</v>
      </c>
    </row>
    <row r="19" spans="1:11" x14ac:dyDescent="0.2">
      <c r="A19" s="80" t="s">
        <v>209</v>
      </c>
      <c r="B19" s="99" t="s">
        <v>217</v>
      </c>
      <c r="C19" s="9"/>
      <c r="D19" s="9" t="str">
        <f t="shared" si="4"/>
        <v>N/A</v>
      </c>
      <c r="E19" s="9"/>
      <c r="F19" s="9" t="str">
        <f t="shared" si="5"/>
        <v>N/A</v>
      </c>
      <c r="G19" s="9"/>
      <c r="H19" s="9" t="str">
        <f t="shared" si="6"/>
        <v>N/A</v>
      </c>
      <c r="I19" s="10"/>
      <c r="J19" s="10"/>
      <c r="K19" s="9" t="str">
        <f t="shared" si="7"/>
        <v>Yes</v>
      </c>
    </row>
    <row r="20" spans="1:11" x14ac:dyDescent="0.2">
      <c r="A20" s="80" t="s">
        <v>851</v>
      </c>
      <c r="B20" s="99" t="s">
        <v>217</v>
      </c>
      <c r="C20" s="10"/>
      <c r="D20" s="9" t="str">
        <f t="shared" si="4"/>
        <v>N/A</v>
      </c>
      <c r="E20" s="10"/>
      <c r="F20" s="9" t="str">
        <f t="shared" si="5"/>
        <v>N/A</v>
      </c>
      <c r="G20" s="10"/>
      <c r="H20" s="9" t="str">
        <f t="shared" si="6"/>
        <v>N/A</v>
      </c>
      <c r="I20" s="10"/>
      <c r="J20" s="10"/>
      <c r="K20" s="9" t="str">
        <f t="shared" si="7"/>
        <v>Yes</v>
      </c>
    </row>
    <row r="21" spans="1:11" x14ac:dyDescent="0.2">
      <c r="A21" s="80" t="s">
        <v>658</v>
      </c>
      <c r="B21" s="99" t="s">
        <v>217</v>
      </c>
      <c r="C21" s="9"/>
      <c r="D21" s="9" t="str">
        <f t="shared" si="4"/>
        <v>N/A</v>
      </c>
      <c r="E21" s="9"/>
      <c r="F21" s="9" t="str">
        <f t="shared" si="5"/>
        <v>N/A</v>
      </c>
      <c r="G21" s="9"/>
      <c r="H21" s="9" t="str">
        <f t="shared" si="6"/>
        <v>N/A</v>
      </c>
      <c r="I21" s="10"/>
      <c r="J21" s="10"/>
      <c r="K21" s="9" t="str">
        <f t="shared" si="7"/>
        <v>Yes</v>
      </c>
    </row>
    <row r="22" spans="1:11" x14ac:dyDescent="0.2">
      <c r="A22" s="80" t="s">
        <v>1722</v>
      </c>
      <c r="B22" s="99" t="s">
        <v>217</v>
      </c>
      <c r="C22" s="9"/>
      <c r="D22" s="9" t="str">
        <f t="shared" si="4"/>
        <v>N/A</v>
      </c>
      <c r="E22" s="9"/>
      <c r="F22" s="9" t="str">
        <f t="shared" si="5"/>
        <v>N/A</v>
      </c>
      <c r="G22" s="9"/>
      <c r="H22" s="9" t="str">
        <f t="shared" si="6"/>
        <v>N/A</v>
      </c>
      <c r="I22" s="10"/>
      <c r="J22" s="10"/>
      <c r="K22" s="9" t="str">
        <f t="shared" si="7"/>
        <v>Yes</v>
      </c>
    </row>
    <row r="23" spans="1:11" x14ac:dyDescent="0.2">
      <c r="A23" s="80" t="s">
        <v>852</v>
      </c>
      <c r="B23" s="99" t="s">
        <v>217</v>
      </c>
      <c r="C23" s="10"/>
      <c r="D23" s="9" t="str">
        <f t="shared" si="4"/>
        <v>N/A</v>
      </c>
      <c r="E23" s="10"/>
      <c r="F23" s="9" t="str">
        <f t="shared" si="5"/>
        <v>N/A</v>
      </c>
      <c r="G23" s="10"/>
      <c r="H23" s="9" t="str">
        <f t="shared" si="6"/>
        <v>N/A</v>
      </c>
      <c r="I23" s="10"/>
      <c r="J23" s="10"/>
      <c r="K23" s="9" t="str">
        <f t="shared" si="7"/>
        <v>Yes</v>
      </c>
    </row>
    <row r="24" spans="1:11" x14ac:dyDescent="0.2">
      <c r="A24" s="80" t="s">
        <v>15</v>
      </c>
      <c r="B24" s="99" t="s">
        <v>217</v>
      </c>
      <c r="C24" s="9"/>
      <c r="D24" s="9" t="str">
        <f>IF($B24="N/A","N/A",IF(C24&lt;0,"No","Yes"))</f>
        <v>N/A</v>
      </c>
      <c r="E24" s="9"/>
      <c r="F24" s="9" t="str">
        <f>IF($B24="N/A","N/A",IF(E24&lt;0,"No","Yes"))</f>
        <v>N/A</v>
      </c>
      <c r="G24" s="9"/>
      <c r="H24" s="9" t="str">
        <f>IF($B24="N/A","N/A",IF(G24&lt;0,"No","Yes"))</f>
        <v>N/A</v>
      </c>
      <c r="I24" s="10"/>
      <c r="J24" s="10"/>
      <c r="K24" s="9" t="str">
        <f t="shared" ref="K24:K30" si="8">IF(J24="Div by 0", "N/A", IF(J24="N/A","N/A", IF(J24&gt;30, "No", IF(J24&lt;-30, "No", "Yes"))))</f>
        <v>Yes</v>
      </c>
    </row>
    <row r="25" spans="1:11" x14ac:dyDescent="0.2">
      <c r="A25" s="80" t="s">
        <v>163</v>
      </c>
      <c r="B25" s="99" t="s">
        <v>217</v>
      </c>
      <c r="C25" s="9"/>
      <c r="D25" s="9" t="str">
        <f>IF($B25="N/A","N/A",IF(C25&lt;0,"No","Yes"))</f>
        <v>N/A</v>
      </c>
      <c r="E25" s="9"/>
      <c r="F25" s="9" t="str">
        <f>IF($B25="N/A","N/A",IF(E25&lt;0,"No","Yes"))</f>
        <v>N/A</v>
      </c>
      <c r="G25" s="9"/>
      <c r="H25" s="9" t="str">
        <f>IF($B25="N/A","N/A",IF(G25&lt;0,"No","Yes"))</f>
        <v>N/A</v>
      </c>
      <c r="I25" s="10"/>
      <c r="J25" s="10"/>
      <c r="K25" s="9" t="str">
        <f t="shared" si="8"/>
        <v>Yes</v>
      </c>
    </row>
    <row r="26" spans="1:11" x14ac:dyDescent="0.2">
      <c r="A26" s="80" t="s">
        <v>32</v>
      </c>
      <c r="B26" s="99" t="s">
        <v>217</v>
      </c>
      <c r="C26" s="9"/>
      <c r="D26" s="9" t="str">
        <f>IF($B26="N/A","N/A",IF(C26&lt;0,"No","Yes"))</f>
        <v>N/A</v>
      </c>
      <c r="E26" s="9"/>
      <c r="F26" s="9" t="str">
        <f>IF($B26="N/A","N/A",IF(E26&lt;0,"No","Yes"))</f>
        <v>N/A</v>
      </c>
      <c r="G26" s="9"/>
      <c r="H26" s="9" t="str">
        <f>IF($B26="N/A","N/A",IF(G26&lt;0,"No","Yes"))</f>
        <v>N/A</v>
      </c>
      <c r="I26" s="10"/>
      <c r="J26" s="10"/>
      <c r="K26" s="9" t="str">
        <f t="shared" si="8"/>
        <v>Yes</v>
      </c>
    </row>
    <row r="27" spans="1:11" x14ac:dyDescent="0.2">
      <c r="A27" s="80" t="s">
        <v>164</v>
      </c>
      <c r="B27" s="99" t="s">
        <v>217</v>
      </c>
      <c r="C27" s="9"/>
      <c r="D27" s="9" t="str">
        <f t="shared" ref="D27:D30" si="9">IF($B27="N/A","N/A",IF(C27&lt;0,"No","Yes"))</f>
        <v>N/A</v>
      </c>
      <c r="E27" s="9"/>
      <c r="F27" s="9" t="str">
        <f t="shared" ref="F27:F30" si="10">IF($B27="N/A","N/A",IF(E27&lt;0,"No","Yes"))</f>
        <v>N/A</v>
      </c>
      <c r="G27" s="9"/>
      <c r="H27" s="9" t="str">
        <f t="shared" ref="H27:H30" si="11">IF($B27="N/A","N/A",IF(G27&lt;0,"No","Yes"))</f>
        <v>N/A</v>
      </c>
      <c r="I27" s="10"/>
      <c r="J27" s="10"/>
      <c r="K27" s="9" t="str">
        <f t="shared" si="8"/>
        <v>Yes</v>
      </c>
    </row>
    <row r="28" spans="1:11" x14ac:dyDescent="0.2">
      <c r="A28" s="29" t="s">
        <v>373</v>
      </c>
      <c r="B28" s="99" t="s">
        <v>217</v>
      </c>
      <c r="C28" s="9"/>
      <c r="D28" s="9" t="str">
        <f t="shared" si="9"/>
        <v>N/A</v>
      </c>
      <c r="E28" s="9"/>
      <c r="F28" s="9" t="str">
        <f t="shared" si="10"/>
        <v>N/A</v>
      </c>
      <c r="G28" s="9"/>
      <c r="H28" s="9" t="str">
        <f t="shared" si="11"/>
        <v>N/A</v>
      </c>
      <c r="I28" s="10"/>
      <c r="J28" s="10"/>
      <c r="K28" s="9" t="str">
        <f t="shared" si="8"/>
        <v>Yes</v>
      </c>
    </row>
    <row r="29" spans="1:11" x14ac:dyDescent="0.2">
      <c r="A29" s="29" t="s">
        <v>375</v>
      </c>
      <c r="B29" s="99" t="s">
        <v>217</v>
      </c>
      <c r="C29" s="9"/>
      <c r="D29" s="9" t="str">
        <f t="shared" si="9"/>
        <v>N/A</v>
      </c>
      <c r="E29" s="9"/>
      <c r="F29" s="9" t="str">
        <f t="shared" si="10"/>
        <v>N/A</v>
      </c>
      <c r="G29" s="9"/>
      <c r="H29" s="9" t="str">
        <f t="shared" si="11"/>
        <v>N/A</v>
      </c>
      <c r="I29" s="10"/>
      <c r="J29" s="10"/>
      <c r="K29" s="9" t="str">
        <f t="shared" si="8"/>
        <v>Yes</v>
      </c>
    </row>
    <row r="30" spans="1:11" x14ac:dyDescent="0.2">
      <c r="A30" s="29" t="s">
        <v>376</v>
      </c>
      <c r="B30" s="99" t="s">
        <v>217</v>
      </c>
      <c r="C30" s="9"/>
      <c r="D30" s="9" t="str">
        <f t="shared" si="9"/>
        <v>N/A</v>
      </c>
      <c r="E30" s="9"/>
      <c r="F30" s="9" t="str">
        <f t="shared" si="10"/>
        <v>N/A</v>
      </c>
      <c r="G30" s="9"/>
      <c r="H30" s="9" t="str">
        <f t="shared" si="11"/>
        <v>N/A</v>
      </c>
      <c r="I30" s="10"/>
      <c r="J30" s="10"/>
      <c r="K30" s="9" t="str">
        <f t="shared" si="8"/>
        <v>Yes</v>
      </c>
    </row>
    <row r="31" spans="1:11" ht="12" customHeight="1" x14ac:dyDescent="0.2">
      <c r="A31" s="174" t="s">
        <v>1650</v>
      </c>
      <c r="B31" s="175"/>
      <c r="C31" s="175"/>
      <c r="D31" s="175"/>
      <c r="E31" s="175"/>
      <c r="F31" s="175"/>
      <c r="G31" s="175"/>
      <c r="H31" s="175"/>
      <c r="I31" s="175"/>
      <c r="J31" s="175"/>
      <c r="K31" s="176"/>
    </row>
    <row r="32" spans="1:11" x14ac:dyDescent="0.2">
      <c r="A32" s="171" t="s">
        <v>1648</v>
      </c>
      <c r="B32" s="172"/>
      <c r="C32" s="172"/>
      <c r="D32" s="172"/>
      <c r="E32" s="172"/>
      <c r="F32" s="172"/>
      <c r="G32" s="172"/>
      <c r="H32" s="172"/>
      <c r="I32" s="172"/>
      <c r="J32" s="172"/>
      <c r="K32" s="173"/>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22" sqref="A22"/>
    </sheetView>
  </sheetViews>
  <sheetFormatPr defaultRowHeight="12.75" x14ac:dyDescent="0.2"/>
  <cols>
    <col min="1" max="1" width="77.28515625" style="84"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1681</v>
      </c>
      <c r="B1" s="163"/>
      <c r="C1" s="163"/>
      <c r="D1" s="163"/>
      <c r="E1" s="163"/>
      <c r="F1" s="163"/>
      <c r="G1" s="163"/>
      <c r="H1" s="163"/>
      <c r="I1" s="163"/>
      <c r="J1" s="163"/>
      <c r="K1" s="164"/>
    </row>
    <row r="2" spans="1:11" x14ac:dyDescent="0.2">
      <c r="A2" s="168" t="s">
        <v>1600</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s="28" customFormat="1" x14ac:dyDescent="0.2">
      <c r="A6" s="80" t="s">
        <v>347</v>
      </c>
      <c r="B6" s="9" t="s">
        <v>217</v>
      </c>
      <c r="C6" s="27"/>
      <c r="D6" s="9" t="s">
        <v>217</v>
      </c>
      <c r="E6" s="27"/>
      <c r="F6" s="9" t="s">
        <v>217</v>
      </c>
      <c r="G6" s="27"/>
      <c r="H6" s="9" t="s">
        <v>217</v>
      </c>
      <c r="I6" s="10" t="s">
        <v>217</v>
      </c>
      <c r="J6" s="10" t="s">
        <v>217</v>
      </c>
      <c r="K6" s="9" t="s">
        <v>217</v>
      </c>
    </row>
    <row r="7" spans="1:11" x14ac:dyDescent="0.2">
      <c r="A7" s="83" t="s">
        <v>12</v>
      </c>
      <c r="B7" s="30" t="s">
        <v>217</v>
      </c>
      <c r="C7" s="93"/>
      <c r="D7" s="32" t="str">
        <f>IF($B7="N/A","N/A",IF(C7&gt;15,"No",IF(C7&lt;-15,"No","Yes")))</f>
        <v>N/A</v>
      </c>
      <c r="E7" s="31"/>
      <c r="F7" s="32" t="str">
        <f>IF($B7="N/A","N/A",IF(E7&gt;15,"No",IF(E7&lt;-15,"No","Yes")))</f>
        <v>N/A</v>
      </c>
      <c r="G7" s="31"/>
      <c r="H7" s="32" t="str">
        <f>IF($B7="N/A","N/A",IF(G7&gt;15,"No",IF(G7&lt;-15,"No","Yes")))</f>
        <v>N/A</v>
      </c>
      <c r="I7" s="33"/>
      <c r="J7" s="33"/>
      <c r="K7" s="32" t="str">
        <f t="shared" ref="K7:K54" si="0">IF(J7="Div by 0", "N/A", IF(J7="N/A","N/A", IF(J7&gt;30, "No", IF(J7&lt;-30, "No", "Yes"))))</f>
        <v>Yes</v>
      </c>
    </row>
    <row r="8" spans="1:11" x14ac:dyDescent="0.2">
      <c r="A8" s="83" t="s">
        <v>366</v>
      </c>
      <c r="B8" s="30" t="s">
        <v>217</v>
      </c>
      <c r="C8" s="93"/>
      <c r="D8" s="32" t="str">
        <f>IF($B8="N/A","N/A",IF(C8&gt;15,"No",IF(C8&lt;-15,"No","Yes")))</f>
        <v>N/A</v>
      </c>
      <c r="E8" s="31"/>
      <c r="F8" s="32" t="str">
        <f>IF($B8="N/A","N/A",IF(E8&gt;15,"No",IF(E8&lt;-15,"No","Yes")))</f>
        <v>N/A</v>
      </c>
      <c r="G8" s="34"/>
      <c r="H8" s="32" t="str">
        <f>IF($B8="N/A","N/A",IF(G8&gt;15,"No",IF(G8&lt;-15,"No","Yes")))</f>
        <v>N/A</v>
      </c>
      <c r="I8" s="33"/>
      <c r="J8" s="33"/>
      <c r="K8" s="32" t="str">
        <f t="shared" si="0"/>
        <v>Yes</v>
      </c>
    </row>
    <row r="9" spans="1:11" x14ac:dyDescent="0.2">
      <c r="A9" s="83" t="s">
        <v>119</v>
      </c>
      <c r="B9" s="35" t="s">
        <v>217</v>
      </c>
      <c r="C9" s="92"/>
      <c r="D9" s="9" t="str">
        <f>IF($B9="N/A","N/A",IF(C9&gt;15,"No",IF(C9&lt;-15,"No","Yes")))</f>
        <v>N/A</v>
      </c>
      <c r="E9" s="9"/>
      <c r="F9" s="9" t="str">
        <f>IF($B9="N/A","N/A",IF(E9&gt;15,"No",IF(E9&lt;-15,"No","Yes")))</f>
        <v>N/A</v>
      </c>
      <c r="G9" s="9"/>
      <c r="H9" s="9" t="str">
        <f>IF($B9="N/A","N/A",IF(G9&gt;15,"No",IF(G9&lt;-15,"No","Yes")))</f>
        <v>N/A</v>
      </c>
      <c r="I9" s="10"/>
      <c r="J9" s="10"/>
      <c r="K9" s="9" t="str">
        <f t="shared" si="0"/>
        <v>Yes</v>
      </c>
    </row>
    <row r="10" spans="1:11" x14ac:dyDescent="0.2">
      <c r="A10" s="83" t="s">
        <v>120</v>
      </c>
      <c r="B10" s="35" t="s">
        <v>217</v>
      </c>
      <c r="C10" s="92"/>
      <c r="D10" s="9" t="str">
        <f>IF($B10="N/A","N/A",IF(C10&gt;15,"No",IF(C10&lt;-15,"No","Yes")))</f>
        <v>N/A</v>
      </c>
      <c r="E10" s="9"/>
      <c r="F10" s="9" t="str">
        <f>IF($B10="N/A","N/A",IF(E10&gt;15,"No",IF(E10&lt;-15,"No","Yes")))</f>
        <v>N/A</v>
      </c>
      <c r="G10" s="9"/>
      <c r="H10" s="9" t="str">
        <f>IF($B10="N/A","N/A",IF(G10&gt;15,"No",IF(G10&lt;-15,"No","Yes")))</f>
        <v>N/A</v>
      </c>
      <c r="I10" s="10"/>
      <c r="J10" s="10"/>
      <c r="K10" s="9" t="str">
        <f t="shared" si="0"/>
        <v>Yes</v>
      </c>
    </row>
    <row r="11" spans="1:11" x14ac:dyDescent="0.2">
      <c r="A11" s="83" t="s">
        <v>853</v>
      </c>
      <c r="B11" s="35" t="s">
        <v>217</v>
      </c>
      <c r="C11" s="92"/>
      <c r="D11" s="9" t="str">
        <f>IF($B11="N/A","N/A",IF(C11&gt;15,"No",IF(C11&lt;-15,"No","Yes")))</f>
        <v>N/A</v>
      </c>
      <c r="E11" s="9"/>
      <c r="F11" s="9" t="str">
        <f>IF($B11="N/A","N/A",IF(E11&gt;15,"No",IF(E11&lt;-15,"No","Yes")))</f>
        <v>N/A</v>
      </c>
      <c r="G11" s="9"/>
      <c r="H11" s="9" t="str">
        <f>IF($B11="N/A","N/A",IF(G11&gt;15,"No",IF(G11&lt;-15,"No","Yes")))</f>
        <v>N/A</v>
      </c>
      <c r="I11" s="10"/>
      <c r="J11" s="10"/>
      <c r="K11" s="9" t="str">
        <f t="shared" si="0"/>
        <v>Yes</v>
      </c>
    </row>
    <row r="12" spans="1:11" x14ac:dyDescent="0.2">
      <c r="A12" s="83" t="s">
        <v>854</v>
      </c>
      <c r="B12" s="94" t="s">
        <v>218</v>
      </c>
      <c r="C12" s="92"/>
      <c r="D12" s="9" t="str">
        <f>IF(OR($B12="N/A",$C12="N/A"),"N/A",IF(C12&gt;100,"No",IF(C12&lt;95,"No","Yes")))</f>
        <v>No</v>
      </c>
      <c r="E12" s="92"/>
      <c r="F12" s="9" t="str">
        <f>IF(OR($B12="N/A",$E12="N/A"),"N/A",IF(E12&gt;100,"No",IF(E12&lt;95,"No","Yes")))</f>
        <v>No</v>
      </c>
      <c r="G12" s="92"/>
      <c r="H12" s="9" t="str">
        <f>IF($B12="N/A","N/A",IF(G12&gt;100,"No",IF(G12&lt;95,"No","Yes")))</f>
        <v>No</v>
      </c>
      <c r="I12" s="95"/>
      <c r="J12" s="95"/>
      <c r="K12" s="9" t="str">
        <f t="shared" si="0"/>
        <v>Yes</v>
      </c>
    </row>
    <row r="13" spans="1:11" x14ac:dyDescent="0.2">
      <c r="A13" s="83" t="s">
        <v>351</v>
      </c>
      <c r="B13" s="94" t="s">
        <v>217</v>
      </c>
      <c r="C13" s="92"/>
      <c r="D13" s="9" t="str">
        <f>IF($B13="N/A","N/A",IF(C13&gt;100,"No",IF(C13&lt;95,"No","Yes")))</f>
        <v>N/A</v>
      </c>
      <c r="E13" s="92"/>
      <c r="F13" s="9" t="str">
        <f>IF($B13="N/A","N/A",IF(E13&gt;100,"No",IF(E13&lt;95,"No","Yes")))</f>
        <v>N/A</v>
      </c>
      <c r="G13" s="92"/>
      <c r="H13" s="9" t="str">
        <f>IF($B13="N/A","N/A",IF(G13&gt;100,"No",IF(G13&lt;95,"No","Yes")))</f>
        <v>N/A</v>
      </c>
      <c r="I13" s="95"/>
      <c r="J13" s="95"/>
      <c r="K13" s="9" t="str">
        <f t="shared" si="0"/>
        <v>Yes</v>
      </c>
    </row>
    <row r="14" spans="1:11" x14ac:dyDescent="0.2">
      <c r="A14" s="83" t="s">
        <v>352</v>
      </c>
      <c r="B14" s="94" t="s">
        <v>217</v>
      </c>
      <c r="C14" s="92"/>
      <c r="D14" s="9" t="str">
        <f t="shared" ref="D14" si="1">IF($B14="N/A","N/A",IF(C14&lt;0,"No","Yes"))</f>
        <v>N/A</v>
      </c>
      <c r="E14" s="92"/>
      <c r="F14" s="9" t="str">
        <f t="shared" ref="F14" si="2">IF($B14="N/A","N/A",IF(E14&lt;0,"No","Yes"))</f>
        <v>N/A</v>
      </c>
      <c r="G14" s="92"/>
      <c r="H14" s="9" t="str">
        <f t="shared" ref="H14" si="3">IF($B14="N/A","N/A",IF(G14&lt;0,"No","Yes"))</f>
        <v>N/A</v>
      </c>
      <c r="I14" s="95"/>
      <c r="J14" s="95"/>
      <c r="K14" s="9" t="str">
        <f t="shared" si="0"/>
        <v>Yes</v>
      </c>
    </row>
    <row r="15" spans="1:11" x14ac:dyDescent="0.2">
      <c r="A15" s="83" t="s">
        <v>855</v>
      </c>
      <c r="B15" s="94" t="s">
        <v>218</v>
      </c>
      <c r="C15" s="92"/>
      <c r="D15" s="9" t="str">
        <f>IF(OR($B15="N/A",$C15="N/A"),"N/A",IF(C15&gt;100,"No",IF(C15&lt;95,"No","Yes")))</f>
        <v>No</v>
      </c>
      <c r="E15" s="92"/>
      <c r="F15" s="9" t="str">
        <f>IF(OR($B15="N/A",$E15="N/A"),"N/A",IF(E15&gt;100,"No",IF(E15&lt;95,"No","Yes")))</f>
        <v>No</v>
      </c>
      <c r="G15" s="92"/>
      <c r="H15" s="9" t="str">
        <f>IF($B15="N/A","N/A",IF(G15&gt;100,"No",IF(G15&lt;95,"No","Yes")))</f>
        <v>No</v>
      </c>
      <c r="I15" s="95"/>
      <c r="J15" s="95"/>
      <c r="K15" s="9" t="str">
        <f t="shared" si="0"/>
        <v>Yes</v>
      </c>
    </row>
    <row r="16" spans="1:11" x14ac:dyDescent="0.2">
      <c r="A16" s="83" t="s">
        <v>335</v>
      </c>
      <c r="B16" s="35" t="s">
        <v>217</v>
      </c>
      <c r="C16" s="81"/>
      <c r="D16" s="9" t="str">
        <f>IF($B16="N/A","N/A",IF(C16&gt;15,"No",IF(C16&lt;-15,"No","Yes")))</f>
        <v>N/A</v>
      </c>
      <c r="E16" s="36"/>
      <c r="F16" s="9" t="str">
        <f>IF($B16="N/A","N/A",IF(E16&gt;15,"No",IF(E16&lt;-15,"No","Yes")))</f>
        <v>N/A</v>
      </c>
      <c r="G16" s="36"/>
      <c r="H16" s="9" t="str">
        <f>IF($B16="N/A","N/A",IF(G16&gt;15,"No",IF(G16&lt;-15,"No","Yes")))</f>
        <v>N/A</v>
      </c>
      <c r="I16" s="10"/>
      <c r="J16" s="10"/>
      <c r="K16" s="9" t="str">
        <f t="shared" si="0"/>
        <v>Yes</v>
      </c>
    </row>
    <row r="17" spans="1:11" x14ac:dyDescent="0.2">
      <c r="A17" s="83" t="s">
        <v>442</v>
      </c>
      <c r="B17" s="35" t="s">
        <v>219</v>
      </c>
      <c r="C17" s="92"/>
      <c r="D17" s="9" t="str">
        <f>IF($B17="N/A","N/A",IF(C17&gt;20,"No",IF(C17&lt;5,"No","Yes")))</f>
        <v>No</v>
      </c>
      <c r="E17" s="9"/>
      <c r="F17" s="9" t="str">
        <f>IF($B17="N/A","N/A",IF(E17&gt;20,"No",IF(E17&lt;5,"No","Yes")))</f>
        <v>No</v>
      </c>
      <c r="G17" s="9"/>
      <c r="H17" s="9" t="str">
        <f>IF($B17="N/A","N/A",IF(G17&gt;20,"No",IF(G17&lt;5,"No","Yes")))</f>
        <v>No</v>
      </c>
      <c r="I17" s="10"/>
      <c r="J17" s="10"/>
      <c r="K17" s="9" t="str">
        <f t="shared" si="0"/>
        <v>Yes</v>
      </c>
    </row>
    <row r="18" spans="1:11" x14ac:dyDescent="0.2">
      <c r="A18" s="83" t="s">
        <v>443</v>
      </c>
      <c r="B18" s="30" t="s">
        <v>217</v>
      </c>
      <c r="C18" s="92"/>
      <c r="D18" s="9" t="str">
        <f>IF($B18="N/A","N/A",IF(C18&gt;15,"No",IF(C18&lt;-15,"No","Yes")))</f>
        <v>N/A</v>
      </c>
      <c r="E18" s="9"/>
      <c r="F18" s="9" t="str">
        <f>IF($B18="N/A","N/A",IF(E18&gt;15,"No",IF(E18&lt;-15,"No","Yes")))</f>
        <v>N/A</v>
      </c>
      <c r="G18" s="9"/>
      <c r="H18" s="9" t="str">
        <f>IF($B18="N/A","N/A",IF(G18&gt;15,"No",IF(G18&lt;-15,"No","Yes")))</f>
        <v>N/A</v>
      </c>
      <c r="I18" s="10"/>
      <c r="J18" s="10"/>
      <c r="K18" s="9" t="str">
        <f t="shared" si="0"/>
        <v>Yes</v>
      </c>
    </row>
    <row r="19" spans="1:11" x14ac:dyDescent="0.2">
      <c r="A19" s="83" t="s">
        <v>444</v>
      </c>
      <c r="B19" s="35" t="s">
        <v>220</v>
      </c>
      <c r="C19" s="92"/>
      <c r="D19" s="9" t="str">
        <f>IF($B19="N/A","N/A",IF(C19&gt;1,"Yes","No"))</f>
        <v>No</v>
      </c>
      <c r="E19" s="9"/>
      <c r="F19" s="9" t="str">
        <f>IF($B19="N/A","N/A",IF(E19&gt;1,"Yes","No"))</f>
        <v>No</v>
      </c>
      <c r="G19" s="9"/>
      <c r="H19" s="9" t="str">
        <f>IF($B19="N/A","N/A",IF(G19&gt;1,"Yes","No"))</f>
        <v>No</v>
      </c>
      <c r="I19" s="10"/>
      <c r="J19" s="10"/>
      <c r="K19" s="9" t="str">
        <f t="shared" si="0"/>
        <v>Yes</v>
      </c>
    </row>
    <row r="20" spans="1:11" x14ac:dyDescent="0.2">
      <c r="A20" s="83" t="s">
        <v>856</v>
      </c>
      <c r="B20" s="35" t="s">
        <v>217</v>
      </c>
      <c r="C20" s="85"/>
      <c r="D20" s="9" t="str">
        <f>IF($B20="N/A","N/A",IF(C20&gt;15,"No",IF(C20&lt;-15,"No","Yes")))</f>
        <v>N/A</v>
      </c>
      <c r="E20" s="38"/>
      <c r="F20" s="9" t="str">
        <f>IF($B20="N/A","N/A",IF(E20&gt;15,"No",IF(E20&lt;-15,"No","Yes")))</f>
        <v>N/A</v>
      </c>
      <c r="G20" s="38"/>
      <c r="H20" s="9" t="str">
        <f>IF($B20="N/A","N/A",IF(G20&gt;15,"No",IF(G20&lt;-15,"No","Yes")))</f>
        <v>N/A</v>
      </c>
      <c r="I20" s="10"/>
      <c r="J20" s="10"/>
      <c r="K20" s="9" t="str">
        <f t="shared" si="0"/>
        <v>Yes</v>
      </c>
    </row>
    <row r="21" spans="1:11" x14ac:dyDescent="0.2">
      <c r="A21" s="83" t="s">
        <v>34</v>
      </c>
      <c r="B21" s="35" t="s">
        <v>217</v>
      </c>
      <c r="C21" s="96"/>
      <c r="D21" s="9" t="str">
        <f>IF($B21="N/A","N/A",IF(C21&gt;15,"No",IF(C21&lt;-15,"No","Yes")))</f>
        <v>N/A</v>
      </c>
      <c r="E21" s="97"/>
      <c r="F21" s="9" t="str">
        <f>IF($B21="N/A","N/A",IF(E21&gt;15,"No",IF(E21&lt;-15,"No","Yes")))</f>
        <v>N/A</v>
      </c>
      <c r="G21" s="97"/>
      <c r="H21" s="9" t="str">
        <f>IF($B21="N/A","N/A",IF(G21&gt;15,"No",IF(G21&lt;-15,"No","Yes")))</f>
        <v>N/A</v>
      </c>
      <c r="I21" s="10"/>
      <c r="J21" s="10"/>
      <c r="K21" s="9" t="str">
        <f t="shared" si="0"/>
        <v>Yes</v>
      </c>
    </row>
    <row r="22" spans="1:11" x14ac:dyDescent="0.2">
      <c r="A22" s="83" t="s">
        <v>1723</v>
      </c>
      <c r="B22" s="35" t="s">
        <v>217</v>
      </c>
      <c r="C22" s="96"/>
      <c r="D22" s="9" t="str">
        <f>IF($B22="N/A","N/A",IF(C22&gt;15,"No",IF(C22&lt;-15,"No","Yes")))</f>
        <v>N/A</v>
      </c>
      <c r="E22" s="97"/>
      <c r="F22" s="9" t="str">
        <f>IF($B22="N/A","N/A",IF(E22&gt;15,"No",IF(E22&lt;-15,"No","Yes")))</f>
        <v>N/A</v>
      </c>
      <c r="G22" s="97"/>
      <c r="H22" s="9" t="str">
        <f>IF($B22="N/A","N/A",IF(G22&gt;15,"No",IF(G22&lt;-15,"No","Yes")))</f>
        <v>N/A</v>
      </c>
      <c r="I22" s="10"/>
      <c r="J22" s="10"/>
      <c r="K22" s="9" t="str">
        <f t="shared" si="0"/>
        <v>Yes</v>
      </c>
    </row>
    <row r="23" spans="1:11" x14ac:dyDescent="0.2">
      <c r="A23" s="83" t="s">
        <v>35</v>
      </c>
      <c r="B23" s="35" t="s">
        <v>217</v>
      </c>
      <c r="C23" s="96"/>
      <c r="D23" s="9" t="str">
        <f>IF($B23="N/A","N/A",IF(C23&gt;15,"No",IF(C23&lt;-15,"No","Yes")))</f>
        <v>N/A</v>
      </c>
      <c r="E23" s="97"/>
      <c r="F23" s="9" t="str">
        <f>IF($B23="N/A","N/A",IF(E23&gt;15,"No",IF(E23&lt;-15,"No","Yes")))</f>
        <v>N/A</v>
      </c>
      <c r="G23" s="97"/>
      <c r="H23" s="9" t="str">
        <f>IF($B23="N/A","N/A",IF(G23&gt;15,"No",IF(G23&lt;-15,"No","Yes")))</f>
        <v>N/A</v>
      </c>
      <c r="I23" s="10"/>
      <c r="J23" s="10"/>
      <c r="K23" s="9" t="str">
        <f t="shared" si="0"/>
        <v>Yes</v>
      </c>
    </row>
    <row r="24" spans="1:11" x14ac:dyDescent="0.2">
      <c r="A24" s="83" t="s">
        <v>857</v>
      </c>
      <c r="B24" s="35" t="s">
        <v>247</v>
      </c>
      <c r="C24" s="85"/>
      <c r="D24" s="9" t="str">
        <f>IF($B24="N/A","N/A",IF(C24&gt;300,"No",IF(C24&lt;75,"No","Yes")))</f>
        <v>No</v>
      </c>
      <c r="E24" s="38"/>
      <c r="F24" s="9" t="str">
        <f>IF($B24="N/A","N/A",IF(E24&gt;300,"No",IF(E24&lt;75,"No","Yes")))</f>
        <v>No</v>
      </c>
      <c r="G24" s="38"/>
      <c r="H24" s="9" t="str">
        <f>IF($B24="N/A","N/A",IF(G24&gt;300,"No",IF(G24&lt;75,"No","Yes")))</f>
        <v>No</v>
      </c>
      <c r="I24" s="10"/>
      <c r="J24" s="10"/>
      <c r="K24" s="9" t="str">
        <f t="shared" si="0"/>
        <v>Yes</v>
      </c>
    </row>
    <row r="25" spans="1:11" x14ac:dyDescent="0.2">
      <c r="A25" s="83" t="s">
        <v>858</v>
      </c>
      <c r="B25" s="35" t="s">
        <v>248</v>
      </c>
      <c r="C25" s="85"/>
      <c r="D25" s="9" t="str">
        <f>IF($B25="N/A","N/A",IF(C25&gt;250,"No",IF(C25&lt;20,"No","Yes")))</f>
        <v>No</v>
      </c>
      <c r="E25" s="38"/>
      <c r="F25" s="9" t="str">
        <f>IF($B25="N/A","N/A",IF(E25&gt;250,"No",IF(E25&lt;20,"No","Yes")))</f>
        <v>No</v>
      </c>
      <c r="G25" s="38"/>
      <c r="H25" s="9" t="str">
        <f>IF($B25="N/A","N/A",IF(G25&gt;250,"No",IF(G25&lt;20,"No","Yes")))</f>
        <v>No</v>
      </c>
      <c r="I25" s="10"/>
      <c r="J25" s="10"/>
      <c r="K25" s="9" t="str">
        <f t="shared" si="0"/>
        <v>Yes</v>
      </c>
    </row>
    <row r="26" spans="1:11" x14ac:dyDescent="0.2">
      <c r="A26" s="83" t="s">
        <v>859</v>
      </c>
      <c r="B26" s="35" t="s">
        <v>249</v>
      </c>
      <c r="C26" s="85"/>
      <c r="D26" s="9" t="str">
        <f>IF($B26="N/A","N/A",IF(C26&gt;5,"No",IF(C26&lt;3,"No","Yes")))</f>
        <v>No</v>
      </c>
      <c r="E26" s="38"/>
      <c r="F26" s="9" t="str">
        <f>IF($B26="N/A","N/A",IF(E26&gt;5,"No",IF(E26&lt;3,"No","Yes")))</f>
        <v>No</v>
      </c>
      <c r="G26" s="38"/>
      <c r="H26" s="9" t="str">
        <f>IF($B26="N/A","N/A",IF(G26&gt;5,"No",IF(G26&lt;3,"No","Yes")))</f>
        <v>No</v>
      </c>
      <c r="I26" s="10"/>
      <c r="J26" s="10"/>
      <c r="K26" s="9" t="str">
        <f t="shared" si="0"/>
        <v>Yes</v>
      </c>
    </row>
    <row r="27" spans="1:11" x14ac:dyDescent="0.2">
      <c r="A27" s="83" t="s">
        <v>131</v>
      </c>
      <c r="B27" s="35" t="s">
        <v>217</v>
      </c>
      <c r="C27" s="81"/>
      <c r="D27" s="35" t="s">
        <v>217</v>
      </c>
      <c r="E27" s="36"/>
      <c r="F27" s="35" t="s">
        <v>217</v>
      </c>
      <c r="G27" s="36"/>
      <c r="H27" s="9" t="str">
        <f>IF($B27="N/A","N/A",IF(G27&gt;15,"No",IF(G27&lt;-15,"No","Yes")))</f>
        <v>N/A</v>
      </c>
      <c r="I27" s="10"/>
      <c r="J27" s="10"/>
      <c r="K27" s="9" t="str">
        <f t="shared" si="0"/>
        <v>Yes</v>
      </c>
    </row>
    <row r="28" spans="1:11" x14ac:dyDescent="0.2">
      <c r="A28" s="83" t="s">
        <v>350</v>
      </c>
      <c r="B28" s="35" t="s">
        <v>217</v>
      </c>
      <c r="C28" s="81"/>
      <c r="D28" s="35" t="s">
        <v>217</v>
      </c>
      <c r="E28" s="36"/>
      <c r="F28" s="35" t="s">
        <v>217</v>
      </c>
      <c r="G28" s="8"/>
      <c r="H28" s="9" t="str">
        <f>IF($B28="N/A","N/A",IF(G28&gt;15,"No",IF(G28&lt;-15,"No","Yes")))</f>
        <v>N/A</v>
      </c>
      <c r="I28" s="10"/>
      <c r="J28" s="10"/>
      <c r="K28" s="9" t="str">
        <f t="shared" si="0"/>
        <v>Yes</v>
      </c>
    </row>
    <row r="29" spans="1:11" ht="25.5" x14ac:dyDescent="0.2">
      <c r="A29" s="83" t="s">
        <v>835</v>
      </c>
      <c r="B29" s="35" t="s">
        <v>217</v>
      </c>
      <c r="C29" s="38"/>
      <c r="D29" s="35" t="s">
        <v>217</v>
      </c>
      <c r="E29" s="38"/>
      <c r="F29" s="35" t="s">
        <v>217</v>
      </c>
      <c r="G29" s="38"/>
      <c r="H29" s="35" t="s">
        <v>217</v>
      </c>
      <c r="I29" s="10"/>
      <c r="J29" s="10"/>
      <c r="K29" s="9" t="str">
        <f t="shared" si="0"/>
        <v>Yes</v>
      </c>
    </row>
    <row r="30" spans="1:11" x14ac:dyDescent="0.2">
      <c r="A30" s="83" t="s">
        <v>27</v>
      </c>
      <c r="B30" s="35" t="s">
        <v>221</v>
      </c>
      <c r="C30" s="36"/>
      <c r="D30" s="9" t="str">
        <f>IF($B30="N/A","N/A",IF(C30="N/A","N/A",IF(C30=0,"Yes","No")))</f>
        <v>Yes</v>
      </c>
      <c r="E30" s="36"/>
      <c r="F30" s="9" t="str">
        <f>IF($B30="N/A","N/A",IF(E30="N/A","N/A",IF(E30=0,"Yes","No")))</f>
        <v>Yes</v>
      </c>
      <c r="G30" s="36"/>
      <c r="H30" s="9" t="str">
        <f>IF($B30="N/A","N/A",IF(G30=0,"Yes","No"))</f>
        <v>Yes</v>
      </c>
      <c r="I30" s="10"/>
      <c r="J30" s="10"/>
      <c r="K30" s="9" t="str">
        <f t="shared" si="0"/>
        <v>Yes</v>
      </c>
    </row>
    <row r="31" spans="1:11" x14ac:dyDescent="0.2">
      <c r="A31" s="83" t="s">
        <v>210</v>
      </c>
      <c r="B31" s="98" t="s">
        <v>217</v>
      </c>
      <c r="C31" s="81"/>
      <c r="D31" s="9" t="str">
        <f t="shared" ref="D31:F50" si="4">IF($B31="N/A","N/A",IF(C31&lt;0,"No","Yes"))</f>
        <v>N/A</v>
      </c>
      <c r="E31" s="81"/>
      <c r="F31" s="9" t="str">
        <f t="shared" si="4"/>
        <v>N/A</v>
      </c>
      <c r="G31" s="81"/>
      <c r="H31" s="9" t="str">
        <f t="shared" ref="H31:H50" si="5">IF($B31="N/A","N/A",IF(G31&lt;0,"No","Yes"))</f>
        <v>N/A</v>
      </c>
      <c r="I31" s="10"/>
      <c r="J31" s="10"/>
      <c r="K31" s="9" t="str">
        <f t="shared" si="0"/>
        <v>Yes</v>
      </c>
    </row>
    <row r="32" spans="1:11" ht="25.5" x14ac:dyDescent="0.2">
      <c r="A32" s="2" t="s">
        <v>659</v>
      </c>
      <c r="B32" s="98" t="s">
        <v>217</v>
      </c>
      <c r="C32" s="82"/>
      <c r="D32" s="9" t="str">
        <f t="shared" si="4"/>
        <v>N/A</v>
      </c>
      <c r="E32" s="82"/>
      <c r="F32" s="9" t="str">
        <f t="shared" si="4"/>
        <v>N/A</v>
      </c>
      <c r="G32" s="82"/>
      <c r="H32" s="9" t="str">
        <f t="shared" si="5"/>
        <v>N/A</v>
      </c>
      <c r="I32" s="10"/>
      <c r="J32" s="10"/>
      <c r="K32" s="9" t="str">
        <f t="shared" si="0"/>
        <v>Yes</v>
      </c>
    </row>
    <row r="33" spans="1:11" x14ac:dyDescent="0.2">
      <c r="A33" s="2" t="s">
        <v>660</v>
      </c>
      <c r="B33" s="98" t="s">
        <v>217</v>
      </c>
      <c r="C33" s="82"/>
      <c r="D33" s="9" t="str">
        <f t="shared" si="4"/>
        <v>N/A</v>
      </c>
      <c r="E33" s="82"/>
      <c r="F33" s="9" t="str">
        <f t="shared" si="4"/>
        <v>N/A</v>
      </c>
      <c r="G33" s="82"/>
      <c r="H33" s="9" t="str">
        <f t="shared" si="5"/>
        <v>N/A</v>
      </c>
      <c r="I33" s="10"/>
      <c r="J33" s="10"/>
      <c r="K33" s="9" t="str">
        <f t="shared" si="0"/>
        <v>Yes</v>
      </c>
    </row>
    <row r="34" spans="1:11" x14ac:dyDescent="0.2">
      <c r="A34" s="2" t="s">
        <v>661</v>
      </c>
      <c r="B34" s="98" t="s">
        <v>217</v>
      </c>
      <c r="C34" s="82"/>
      <c r="D34" s="9" t="str">
        <f t="shared" si="4"/>
        <v>N/A</v>
      </c>
      <c r="E34" s="82"/>
      <c r="F34" s="9" t="str">
        <f t="shared" si="4"/>
        <v>N/A</v>
      </c>
      <c r="G34" s="82"/>
      <c r="H34" s="9" t="str">
        <f t="shared" si="5"/>
        <v>N/A</v>
      </c>
      <c r="I34" s="10"/>
      <c r="J34" s="10"/>
      <c r="K34" s="9" t="str">
        <f t="shared" si="0"/>
        <v>Yes</v>
      </c>
    </row>
    <row r="35" spans="1:11" x14ac:dyDescent="0.2">
      <c r="A35" s="2" t="s">
        <v>662</v>
      </c>
      <c r="B35" s="98" t="s">
        <v>217</v>
      </c>
      <c r="C35" s="82"/>
      <c r="D35" s="9" t="str">
        <f t="shared" si="4"/>
        <v>N/A</v>
      </c>
      <c r="E35" s="82"/>
      <c r="F35" s="9" t="str">
        <f t="shared" si="4"/>
        <v>N/A</v>
      </c>
      <c r="G35" s="82"/>
      <c r="H35" s="9" t="str">
        <f t="shared" si="5"/>
        <v>N/A</v>
      </c>
      <c r="I35" s="10"/>
      <c r="J35" s="10"/>
      <c r="K35" s="9" t="str">
        <f t="shared" si="0"/>
        <v>Yes</v>
      </c>
    </row>
    <row r="36" spans="1:11" x14ac:dyDescent="0.2">
      <c r="A36" s="2" t="s">
        <v>353</v>
      </c>
      <c r="B36" s="98" t="s">
        <v>217</v>
      </c>
      <c r="C36" s="81"/>
      <c r="D36" s="9" t="str">
        <f t="shared" si="4"/>
        <v>N/A</v>
      </c>
      <c r="E36" s="81"/>
      <c r="F36" s="9" t="str">
        <f t="shared" si="4"/>
        <v>N/A</v>
      </c>
      <c r="G36" s="81"/>
      <c r="H36" s="9" t="str">
        <f t="shared" si="5"/>
        <v>N/A</v>
      </c>
      <c r="I36" s="10"/>
      <c r="J36" s="10"/>
      <c r="K36" s="9" t="str">
        <f t="shared" si="0"/>
        <v>Yes</v>
      </c>
    </row>
    <row r="37" spans="1:11" x14ac:dyDescent="0.2">
      <c r="A37" s="2" t="s">
        <v>663</v>
      </c>
      <c r="B37" s="98" t="s">
        <v>217</v>
      </c>
      <c r="C37" s="82"/>
      <c r="D37" s="9" t="str">
        <f t="shared" si="4"/>
        <v>N/A</v>
      </c>
      <c r="E37" s="82"/>
      <c r="F37" s="9" t="str">
        <f t="shared" si="4"/>
        <v>N/A</v>
      </c>
      <c r="G37" s="82"/>
      <c r="H37" s="9" t="str">
        <f t="shared" si="5"/>
        <v>N/A</v>
      </c>
      <c r="I37" s="10"/>
      <c r="J37" s="10"/>
      <c r="K37" s="9" t="str">
        <f t="shared" si="0"/>
        <v>Yes</v>
      </c>
    </row>
    <row r="38" spans="1:11" x14ac:dyDescent="0.2">
      <c r="A38" s="2" t="s">
        <v>664</v>
      </c>
      <c r="B38" s="98" t="s">
        <v>217</v>
      </c>
      <c r="C38" s="82"/>
      <c r="D38" s="9" t="str">
        <f t="shared" si="4"/>
        <v>N/A</v>
      </c>
      <c r="E38" s="82"/>
      <c r="F38" s="9" t="str">
        <f t="shared" si="4"/>
        <v>N/A</v>
      </c>
      <c r="G38" s="82"/>
      <c r="H38" s="9" t="str">
        <f t="shared" si="5"/>
        <v>N/A</v>
      </c>
      <c r="I38" s="10"/>
      <c r="J38" s="10"/>
      <c r="K38" s="9" t="str">
        <f t="shared" si="0"/>
        <v>Yes</v>
      </c>
    </row>
    <row r="39" spans="1:11" x14ac:dyDescent="0.2">
      <c r="A39" s="2" t="s">
        <v>665</v>
      </c>
      <c r="B39" s="98" t="s">
        <v>217</v>
      </c>
      <c r="C39" s="82"/>
      <c r="D39" s="9" t="str">
        <f t="shared" si="4"/>
        <v>N/A</v>
      </c>
      <c r="E39" s="82"/>
      <c r="F39" s="9" t="str">
        <f t="shared" si="4"/>
        <v>N/A</v>
      </c>
      <c r="G39" s="82"/>
      <c r="H39" s="9" t="str">
        <f t="shared" si="5"/>
        <v>N/A</v>
      </c>
      <c r="I39" s="10"/>
      <c r="J39" s="10"/>
      <c r="K39" s="9" t="str">
        <f t="shared" si="0"/>
        <v>Yes</v>
      </c>
    </row>
    <row r="40" spans="1:11" x14ac:dyDescent="0.2">
      <c r="A40" s="2" t="s">
        <v>666</v>
      </c>
      <c r="B40" s="98" t="s">
        <v>217</v>
      </c>
      <c r="C40" s="82"/>
      <c r="D40" s="9" t="str">
        <f t="shared" si="4"/>
        <v>N/A</v>
      </c>
      <c r="E40" s="82"/>
      <c r="F40" s="9" t="str">
        <f t="shared" si="4"/>
        <v>N/A</v>
      </c>
      <c r="G40" s="82"/>
      <c r="H40" s="9" t="str">
        <f t="shared" si="5"/>
        <v>N/A</v>
      </c>
      <c r="I40" s="10"/>
      <c r="J40" s="10"/>
      <c r="K40" s="9" t="str">
        <f t="shared" si="0"/>
        <v>Yes</v>
      </c>
    </row>
    <row r="41" spans="1:11" x14ac:dyDescent="0.2">
      <c r="A41" s="2" t="s">
        <v>667</v>
      </c>
      <c r="B41" s="98" t="s">
        <v>217</v>
      </c>
      <c r="C41" s="82"/>
      <c r="D41" s="9" t="str">
        <f t="shared" si="4"/>
        <v>N/A</v>
      </c>
      <c r="E41" s="82"/>
      <c r="F41" s="9" t="str">
        <f t="shared" si="4"/>
        <v>N/A</v>
      </c>
      <c r="G41" s="82"/>
      <c r="H41" s="9" t="str">
        <f t="shared" si="5"/>
        <v>N/A</v>
      </c>
      <c r="I41" s="10"/>
      <c r="J41" s="10"/>
      <c r="K41" s="9" t="str">
        <f t="shared" si="0"/>
        <v>Yes</v>
      </c>
    </row>
    <row r="42" spans="1:11" x14ac:dyDescent="0.2">
      <c r="A42" s="2" t="s">
        <v>668</v>
      </c>
      <c r="B42" s="98" t="s">
        <v>217</v>
      </c>
      <c r="C42" s="82"/>
      <c r="D42" s="9" t="str">
        <f t="shared" si="4"/>
        <v>N/A</v>
      </c>
      <c r="E42" s="82"/>
      <c r="F42" s="9" t="str">
        <f t="shared" si="4"/>
        <v>N/A</v>
      </c>
      <c r="G42" s="82"/>
      <c r="H42" s="9" t="str">
        <f t="shared" si="5"/>
        <v>N/A</v>
      </c>
      <c r="I42" s="10"/>
      <c r="J42" s="10"/>
      <c r="K42" s="9" t="str">
        <f t="shared" si="0"/>
        <v>Yes</v>
      </c>
    </row>
    <row r="43" spans="1:11" x14ac:dyDescent="0.2">
      <c r="A43" s="2" t="s">
        <v>669</v>
      </c>
      <c r="B43" s="98" t="s">
        <v>217</v>
      </c>
      <c r="C43" s="82"/>
      <c r="D43" s="9" t="str">
        <f t="shared" si="4"/>
        <v>N/A</v>
      </c>
      <c r="E43" s="82"/>
      <c r="F43" s="9" t="str">
        <f t="shared" si="4"/>
        <v>N/A</v>
      </c>
      <c r="G43" s="82"/>
      <c r="H43" s="9" t="str">
        <f t="shared" si="5"/>
        <v>N/A</v>
      </c>
      <c r="I43" s="10"/>
      <c r="J43" s="10"/>
      <c r="K43" s="9" t="str">
        <f t="shared" si="0"/>
        <v>Yes</v>
      </c>
    </row>
    <row r="44" spans="1:11" x14ac:dyDescent="0.2">
      <c r="A44" s="2" t="s">
        <v>670</v>
      </c>
      <c r="B44" s="98" t="s">
        <v>217</v>
      </c>
      <c r="C44" s="82"/>
      <c r="D44" s="9" t="str">
        <f t="shared" si="4"/>
        <v>N/A</v>
      </c>
      <c r="E44" s="82"/>
      <c r="F44" s="9" t="str">
        <f t="shared" si="4"/>
        <v>N/A</v>
      </c>
      <c r="G44" s="82"/>
      <c r="H44" s="9" t="str">
        <f t="shared" si="5"/>
        <v>N/A</v>
      </c>
      <c r="I44" s="10"/>
      <c r="J44" s="10"/>
      <c r="K44" s="9" t="str">
        <f t="shared" si="0"/>
        <v>Yes</v>
      </c>
    </row>
    <row r="45" spans="1:11" x14ac:dyDescent="0.2">
      <c r="A45" s="2" t="s">
        <v>671</v>
      </c>
      <c r="B45" s="98" t="s">
        <v>217</v>
      </c>
      <c r="C45" s="82"/>
      <c r="D45" s="9" t="str">
        <f t="shared" si="4"/>
        <v>N/A</v>
      </c>
      <c r="E45" s="82"/>
      <c r="F45" s="9" t="str">
        <f t="shared" si="4"/>
        <v>N/A</v>
      </c>
      <c r="G45" s="82"/>
      <c r="H45" s="9" t="str">
        <f t="shared" si="5"/>
        <v>N/A</v>
      </c>
      <c r="I45" s="10"/>
      <c r="J45" s="10"/>
      <c r="K45" s="9" t="str">
        <f t="shared" si="0"/>
        <v>Yes</v>
      </c>
    </row>
    <row r="46" spans="1:11" x14ac:dyDescent="0.2">
      <c r="A46" s="2" t="s">
        <v>354</v>
      </c>
      <c r="B46" s="98" t="s">
        <v>217</v>
      </c>
      <c r="C46" s="81"/>
      <c r="D46" s="9" t="str">
        <f t="shared" si="4"/>
        <v>N/A</v>
      </c>
      <c r="E46" s="81"/>
      <c r="F46" s="9" t="str">
        <f t="shared" si="4"/>
        <v>N/A</v>
      </c>
      <c r="G46" s="81"/>
      <c r="H46" s="9" t="str">
        <f t="shared" si="5"/>
        <v>N/A</v>
      </c>
      <c r="I46" s="10"/>
      <c r="J46" s="10"/>
      <c r="K46" s="9" t="str">
        <f t="shared" si="0"/>
        <v>Yes</v>
      </c>
    </row>
    <row r="47" spans="1:11" x14ac:dyDescent="0.2">
      <c r="A47" s="2" t="s">
        <v>672</v>
      </c>
      <c r="B47" s="98" t="s">
        <v>217</v>
      </c>
      <c r="C47" s="82"/>
      <c r="D47" s="9" t="str">
        <f t="shared" si="4"/>
        <v>N/A</v>
      </c>
      <c r="E47" s="82"/>
      <c r="F47" s="9" t="str">
        <f t="shared" si="4"/>
        <v>N/A</v>
      </c>
      <c r="G47" s="82"/>
      <c r="H47" s="9" t="str">
        <f t="shared" si="5"/>
        <v>N/A</v>
      </c>
      <c r="I47" s="10"/>
      <c r="J47" s="10"/>
      <c r="K47" s="9" t="str">
        <f t="shared" si="0"/>
        <v>Yes</v>
      </c>
    </row>
    <row r="48" spans="1:11" x14ac:dyDescent="0.2">
      <c r="A48" s="2" t="s">
        <v>673</v>
      </c>
      <c r="B48" s="98" t="s">
        <v>217</v>
      </c>
      <c r="C48" s="82"/>
      <c r="D48" s="9" t="str">
        <f t="shared" si="4"/>
        <v>N/A</v>
      </c>
      <c r="E48" s="82"/>
      <c r="F48" s="9" t="str">
        <f t="shared" si="4"/>
        <v>N/A</v>
      </c>
      <c r="G48" s="82"/>
      <c r="H48" s="9" t="str">
        <f t="shared" si="5"/>
        <v>N/A</v>
      </c>
      <c r="I48" s="10"/>
      <c r="J48" s="10"/>
      <c r="K48" s="9" t="str">
        <f t="shared" si="0"/>
        <v>Yes</v>
      </c>
    </row>
    <row r="49" spans="1:11" x14ac:dyDescent="0.2">
      <c r="A49" s="2" t="s">
        <v>674</v>
      </c>
      <c r="B49" s="98" t="s">
        <v>217</v>
      </c>
      <c r="C49" s="82"/>
      <c r="D49" s="9" t="str">
        <f t="shared" si="4"/>
        <v>N/A</v>
      </c>
      <c r="E49" s="82"/>
      <c r="F49" s="9" t="str">
        <f t="shared" si="4"/>
        <v>N/A</v>
      </c>
      <c r="G49" s="82"/>
      <c r="H49" s="9" t="str">
        <f t="shared" si="5"/>
        <v>N/A</v>
      </c>
      <c r="I49" s="10"/>
      <c r="J49" s="10"/>
      <c r="K49" s="9" t="str">
        <f t="shared" si="0"/>
        <v>Yes</v>
      </c>
    </row>
    <row r="50" spans="1:11" x14ac:dyDescent="0.2">
      <c r="A50" s="2" t="s">
        <v>675</v>
      </c>
      <c r="B50" s="98" t="s">
        <v>217</v>
      </c>
      <c r="C50" s="82"/>
      <c r="D50" s="9" t="str">
        <f t="shared" si="4"/>
        <v>N/A</v>
      </c>
      <c r="E50" s="82"/>
      <c r="F50" s="9" t="str">
        <f t="shared" si="4"/>
        <v>N/A</v>
      </c>
      <c r="G50" s="82"/>
      <c r="H50" s="9" t="str">
        <f t="shared" si="5"/>
        <v>N/A</v>
      </c>
      <c r="I50" s="10"/>
      <c r="J50" s="10"/>
      <c r="K50" s="9" t="str">
        <f t="shared" si="0"/>
        <v>Yes</v>
      </c>
    </row>
    <row r="51" spans="1:11" x14ac:dyDescent="0.2">
      <c r="A51" s="2" t="s">
        <v>355</v>
      </c>
      <c r="B51" s="35" t="s">
        <v>217</v>
      </c>
      <c r="C51" s="81"/>
      <c r="D51" s="35" t="s">
        <v>217</v>
      </c>
      <c r="E51" s="36"/>
      <c r="F51" s="35" t="s">
        <v>217</v>
      </c>
      <c r="G51" s="36"/>
      <c r="H51" s="35" t="s">
        <v>217</v>
      </c>
      <c r="I51" s="10"/>
      <c r="J51" s="10"/>
      <c r="K51" s="9" t="str">
        <f t="shared" si="0"/>
        <v>Yes</v>
      </c>
    </row>
    <row r="52" spans="1:11" x14ac:dyDescent="0.2">
      <c r="A52" s="2" t="s">
        <v>356</v>
      </c>
      <c r="B52" s="35" t="s">
        <v>217</v>
      </c>
      <c r="C52" s="82"/>
      <c r="D52" s="9" t="str">
        <f t="shared" ref="D52:D54" si="6">IF($B52="N/A","N/A",IF(C52&gt;15,"No",IF(C52&lt;-15,"No","Yes")))</f>
        <v>N/A</v>
      </c>
      <c r="E52" s="8"/>
      <c r="F52" s="9" t="str">
        <f t="shared" ref="F52:F54" si="7">IF($B52="N/A","N/A",IF(E52&gt;15,"No",IF(E52&lt;-15,"No","Yes")))</f>
        <v>N/A</v>
      </c>
      <c r="G52" s="8"/>
      <c r="H52" s="9" t="str">
        <f t="shared" ref="H52:H54" si="8">IF($B52="N/A","N/A",IF(G52&gt;15,"No",IF(G52&lt;-15,"No","Yes")))</f>
        <v>N/A</v>
      </c>
      <c r="I52" s="10"/>
      <c r="J52" s="10"/>
      <c r="K52" s="9" t="str">
        <f t="shared" si="0"/>
        <v>Yes</v>
      </c>
    </row>
    <row r="53" spans="1:11" x14ac:dyDescent="0.2">
      <c r="A53" s="2" t="s">
        <v>357</v>
      </c>
      <c r="B53" s="35" t="s">
        <v>217</v>
      </c>
      <c r="C53" s="82"/>
      <c r="D53" s="9" t="str">
        <f t="shared" si="6"/>
        <v>N/A</v>
      </c>
      <c r="E53" s="8"/>
      <c r="F53" s="9" t="str">
        <f t="shared" si="7"/>
        <v>N/A</v>
      </c>
      <c r="G53" s="8"/>
      <c r="H53" s="9" t="str">
        <f t="shared" si="8"/>
        <v>N/A</v>
      </c>
      <c r="I53" s="10"/>
      <c r="J53" s="10"/>
      <c r="K53" s="9" t="str">
        <f t="shared" si="0"/>
        <v>Yes</v>
      </c>
    </row>
    <row r="54" spans="1:11" x14ac:dyDescent="0.2">
      <c r="A54" s="2" t="s">
        <v>358</v>
      </c>
      <c r="B54" s="35" t="s">
        <v>217</v>
      </c>
      <c r="C54" s="82"/>
      <c r="D54" s="9" t="str">
        <f t="shared" si="6"/>
        <v>N/A</v>
      </c>
      <c r="E54" s="8"/>
      <c r="F54" s="9" t="str">
        <f t="shared" si="7"/>
        <v>N/A</v>
      </c>
      <c r="G54" s="8"/>
      <c r="H54" s="9" t="str">
        <f t="shared" si="8"/>
        <v>N/A</v>
      </c>
      <c r="I54" s="10"/>
      <c r="J54" s="10"/>
      <c r="K54" s="9" t="str">
        <f t="shared" si="0"/>
        <v>Yes</v>
      </c>
    </row>
    <row r="55" spans="1:11" ht="12" customHeight="1" x14ac:dyDescent="0.2">
      <c r="A55" s="174" t="s">
        <v>1650</v>
      </c>
      <c r="B55" s="175"/>
      <c r="C55" s="175"/>
      <c r="D55" s="175"/>
      <c r="E55" s="175"/>
      <c r="F55" s="175"/>
      <c r="G55" s="175"/>
      <c r="H55" s="175"/>
      <c r="I55" s="175"/>
      <c r="J55" s="175"/>
      <c r="K55" s="176"/>
    </row>
    <row r="56" spans="1:11" x14ac:dyDescent="0.2">
      <c r="A56" s="171" t="s">
        <v>1648</v>
      </c>
      <c r="B56" s="172"/>
      <c r="C56" s="172"/>
      <c r="D56" s="172"/>
      <c r="E56" s="172"/>
      <c r="F56" s="172"/>
      <c r="G56" s="172"/>
      <c r="H56" s="172"/>
      <c r="I56" s="172"/>
      <c r="J56" s="172"/>
      <c r="K56" s="173"/>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22" sqref="A22"/>
    </sheetView>
  </sheetViews>
  <sheetFormatPr defaultRowHeight="12.75" x14ac:dyDescent="0.2"/>
  <cols>
    <col min="1" max="1" width="77.28515625" style="84"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1681</v>
      </c>
      <c r="B1" s="163"/>
      <c r="C1" s="163"/>
      <c r="D1" s="163"/>
      <c r="E1" s="163"/>
      <c r="F1" s="163"/>
      <c r="G1" s="163"/>
      <c r="H1" s="163"/>
      <c r="I1" s="163"/>
      <c r="J1" s="163"/>
      <c r="K1" s="164"/>
    </row>
    <row r="2" spans="1:11" ht="12.75" customHeight="1" x14ac:dyDescent="0.2">
      <c r="A2" s="168" t="s">
        <v>1601</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x14ac:dyDescent="0.2">
      <c r="A6" s="83" t="s">
        <v>12</v>
      </c>
      <c r="B6" s="35" t="s">
        <v>217</v>
      </c>
      <c r="C6" s="81"/>
      <c r="D6" s="9" t="str">
        <f>IF($B6="N/A","N/A",IF(C6&gt;15,"No",IF(C6&lt;-15,"No","Yes")))</f>
        <v>N/A</v>
      </c>
      <c r="E6" s="36"/>
      <c r="F6" s="9" t="str">
        <f>IF($B6="N/A","N/A",IF(E6&gt;15,"No",IF(E6&lt;-15,"No","Yes")))</f>
        <v>N/A</v>
      </c>
      <c r="G6" s="36"/>
      <c r="H6" s="9" t="str">
        <f>IF($B6="N/A","N/A",IF(G6&gt;15,"No",IF(G6&lt;-15,"No","Yes")))</f>
        <v>N/A</v>
      </c>
      <c r="I6" s="10"/>
      <c r="J6" s="10"/>
      <c r="K6" s="9" t="str">
        <f t="shared" ref="K6:K15" si="0">IF(J6="Div by 0", "N/A", IF(J6="N/A","N/A", IF(J6&gt;30, "No", IF(J6&lt;-30, "No", "Yes"))))</f>
        <v>Yes</v>
      </c>
    </row>
    <row r="7" spans="1:11" x14ac:dyDescent="0.2">
      <c r="A7" s="83" t="s">
        <v>30</v>
      </c>
      <c r="B7" s="35" t="s">
        <v>250</v>
      </c>
      <c r="C7" s="82"/>
      <c r="D7" s="9" t="str">
        <f>IF($B7="N/A","N/A",IF(C7&gt;95,"Yes","No"))</f>
        <v>No</v>
      </c>
      <c r="E7" s="8"/>
      <c r="F7" s="9" t="str">
        <f>IF($B7="N/A","N/A",IF(E7&gt;95,"Yes","No"))</f>
        <v>No</v>
      </c>
      <c r="G7" s="8"/>
      <c r="H7" s="9" t="str">
        <f>IF($B7="N/A","N/A",IF(G7&gt;95,"Yes","No"))</f>
        <v>No</v>
      </c>
      <c r="I7" s="10"/>
      <c r="J7" s="10"/>
      <c r="K7" s="9" t="str">
        <f t="shared" si="0"/>
        <v>Yes</v>
      </c>
    </row>
    <row r="8" spans="1:11" x14ac:dyDescent="0.2">
      <c r="A8" s="83" t="s">
        <v>29</v>
      </c>
      <c r="B8" s="35" t="s">
        <v>221</v>
      </c>
      <c r="C8" s="82"/>
      <c r="D8" s="9" t="str">
        <f>IF($B8="N/A","N/A",IF(C8=0,"Yes","No"))</f>
        <v>Yes</v>
      </c>
      <c r="E8" s="8"/>
      <c r="F8" s="9" t="str">
        <f>IF($B8="N/A","N/A",IF(E8=0,"Yes","No"))</f>
        <v>Yes</v>
      </c>
      <c r="G8" s="8"/>
      <c r="H8" s="9" t="str">
        <f>IF($B8="N/A","N/A",IF(G8=0,"Yes","No"))</f>
        <v>Yes</v>
      </c>
      <c r="I8" s="10"/>
      <c r="J8" s="10"/>
      <c r="K8" s="9" t="str">
        <f t="shared" si="0"/>
        <v>Yes</v>
      </c>
    </row>
    <row r="9" spans="1:11" x14ac:dyDescent="0.2">
      <c r="A9" s="83" t="s">
        <v>16</v>
      </c>
      <c r="B9" s="35" t="s">
        <v>217</v>
      </c>
      <c r="C9" s="82"/>
      <c r="D9" s="9" t="str">
        <f t="shared" ref="D9:D15" si="1">IF($B9="N/A","N/A",IF(C9&gt;15,"No",IF(C9&lt;-15,"No","Yes")))</f>
        <v>N/A</v>
      </c>
      <c r="E9" s="8"/>
      <c r="F9" s="9" t="str">
        <f t="shared" ref="F9:F15" si="2">IF($B9="N/A","N/A",IF(E9&gt;15,"No",IF(E9&lt;-15,"No","Yes")))</f>
        <v>N/A</v>
      </c>
      <c r="G9" s="8"/>
      <c r="H9" s="9" t="str">
        <f t="shared" ref="H9:H15" si="3">IF($B9="N/A","N/A",IF(G9&gt;15,"No",IF(G9&lt;-15,"No","Yes")))</f>
        <v>N/A</v>
      </c>
      <c r="I9" s="10"/>
      <c r="J9" s="10"/>
      <c r="K9" s="9" t="str">
        <f t="shared" si="0"/>
        <v>Yes</v>
      </c>
    </row>
    <row r="10" spans="1:11" x14ac:dyDescent="0.2">
      <c r="A10" s="83" t="s">
        <v>36</v>
      </c>
      <c r="B10" s="35" t="s">
        <v>217</v>
      </c>
      <c r="C10" s="82"/>
      <c r="D10" s="9" t="str">
        <f t="shared" si="1"/>
        <v>N/A</v>
      </c>
      <c r="E10" s="8"/>
      <c r="F10" s="9" t="str">
        <f t="shared" si="2"/>
        <v>N/A</v>
      </c>
      <c r="G10" s="8"/>
      <c r="H10" s="9" t="str">
        <f t="shared" si="3"/>
        <v>N/A</v>
      </c>
      <c r="I10" s="10"/>
      <c r="J10" s="10"/>
      <c r="K10" s="9" t="str">
        <f t="shared" si="0"/>
        <v>Yes</v>
      </c>
    </row>
    <row r="11" spans="1:11" x14ac:dyDescent="0.2">
      <c r="A11" s="83" t="s">
        <v>37</v>
      </c>
      <c r="B11" s="35" t="s">
        <v>217</v>
      </c>
      <c r="C11" s="82"/>
      <c r="D11" s="9" t="str">
        <f t="shared" si="1"/>
        <v>N/A</v>
      </c>
      <c r="E11" s="8"/>
      <c r="F11" s="9" t="str">
        <f t="shared" si="2"/>
        <v>N/A</v>
      </c>
      <c r="G11" s="8"/>
      <c r="H11" s="9" t="str">
        <f t="shared" si="3"/>
        <v>N/A</v>
      </c>
      <c r="I11" s="10"/>
      <c r="J11" s="10"/>
      <c r="K11" s="9" t="str">
        <f t="shared" si="0"/>
        <v>Yes</v>
      </c>
    </row>
    <row r="12" spans="1:11" x14ac:dyDescent="0.2">
      <c r="A12" s="83" t="s">
        <v>38</v>
      </c>
      <c r="B12" s="35" t="s">
        <v>217</v>
      </c>
      <c r="C12" s="82"/>
      <c r="D12" s="9" t="str">
        <f t="shared" si="1"/>
        <v>N/A</v>
      </c>
      <c r="E12" s="8"/>
      <c r="F12" s="9" t="str">
        <f t="shared" si="2"/>
        <v>N/A</v>
      </c>
      <c r="G12" s="8"/>
      <c r="H12" s="9" t="str">
        <f t="shared" si="3"/>
        <v>N/A</v>
      </c>
      <c r="I12" s="10"/>
      <c r="J12" s="10"/>
      <c r="K12" s="9" t="str">
        <f t="shared" si="0"/>
        <v>Yes</v>
      </c>
    </row>
    <row r="13" spans="1:11" x14ac:dyDescent="0.2">
      <c r="A13" s="83" t="s">
        <v>860</v>
      </c>
      <c r="B13" s="35" t="s">
        <v>217</v>
      </c>
      <c r="C13" s="82"/>
      <c r="D13" s="9" t="str">
        <f t="shared" si="1"/>
        <v>N/A</v>
      </c>
      <c r="E13" s="8"/>
      <c r="F13" s="9" t="str">
        <f t="shared" si="2"/>
        <v>N/A</v>
      </c>
      <c r="G13" s="8"/>
      <c r="H13" s="9" t="str">
        <f t="shared" si="3"/>
        <v>N/A</v>
      </c>
      <c r="I13" s="10"/>
      <c r="J13" s="10"/>
      <c r="K13" s="9" t="str">
        <f t="shared" si="0"/>
        <v>Yes</v>
      </c>
    </row>
    <row r="14" spans="1:11" x14ac:dyDescent="0.2">
      <c r="A14" s="83" t="s">
        <v>861</v>
      </c>
      <c r="B14" s="35" t="s">
        <v>217</v>
      </c>
      <c r="C14" s="82"/>
      <c r="D14" s="9" t="str">
        <f t="shared" si="1"/>
        <v>N/A</v>
      </c>
      <c r="E14" s="8"/>
      <c r="F14" s="9" t="str">
        <f t="shared" si="2"/>
        <v>N/A</v>
      </c>
      <c r="G14" s="8"/>
      <c r="H14" s="9" t="str">
        <f t="shared" si="3"/>
        <v>N/A</v>
      </c>
      <c r="I14" s="10"/>
      <c r="J14" s="10"/>
      <c r="K14" s="9" t="str">
        <f t="shared" si="0"/>
        <v>Yes</v>
      </c>
    </row>
    <row r="15" spans="1:11" x14ac:dyDescent="0.2">
      <c r="A15" s="83" t="s">
        <v>165</v>
      </c>
      <c r="B15" s="35" t="s">
        <v>217</v>
      </c>
      <c r="C15" s="82"/>
      <c r="D15" s="9" t="str">
        <f t="shared" si="1"/>
        <v>N/A</v>
      </c>
      <c r="E15" s="8"/>
      <c r="F15" s="9" t="str">
        <f t="shared" si="2"/>
        <v>N/A</v>
      </c>
      <c r="G15" s="8"/>
      <c r="H15" s="9" t="str">
        <f t="shared" si="3"/>
        <v>N/A</v>
      </c>
      <c r="I15" s="10"/>
      <c r="J15" s="10"/>
      <c r="K15" s="9" t="str">
        <f t="shared" si="0"/>
        <v>Yes</v>
      </c>
    </row>
    <row r="16" spans="1:11" x14ac:dyDescent="0.2">
      <c r="A16" s="83" t="s">
        <v>166</v>
      </c>
      <c r="B16" s="35" t="s">
        <v>250</v>
      </c>
      <c r="C16" s="82"/>
      <c r="D16" s="9" t="str">
        <f>IF($B16="N/A","N/A",IF(C16&gt;95,"Yes","No"))</f>
        <v>No</v>
      </c>
      <c r="E16" s="8"/>
      <c r="F16" s="9" t="str">
        <f>IF($B16="N/A","N/A",IF(E16&gt;95,"Yes","No"))</f>
        <v>No</v>
      </c>
      <c r="G16" s="8"/>
      <c r="H16" s="9" t="str">
        <f>IF($B16="N/A","N/A",IF(G16&gt;95,"Yes","No"))</f>
        <v>No</v>
      </c>
      <c r="I16" s="10"/>
      <c r="J16" s="10"/>
      <c r="K16" s="9" t="str">
        <f t="shared" ref="K16:K26" si="4">IF(J16="Div by 0", "N/A", IF(J16="N/A","N/A", IF(J16&gt;30, "No", IF(J16&lt;-30, "No", "Yes"))))</f>
        <v>Yes</v>
      </c>
    </row>
    <row r="17" spans="1:11" x14ac:dyDescent="0.2">
      <c r="A17" s="83" t="s">
        <v>862</v>
      </c>
      <c r="B17" s="61" t="s">
        <v>251</v>
      </c>
      <c r="C17" s="82"/>
      <c r="D17" s="9" t="str">
        <f>IF($B17="N/A","N/A",IF(C17&gt;90,"No",IF(C17&lt;50,"No","Yes")))</f>
        <v>No</v>
      </c>
      <c r="E17" s="8"/>
      <c r="F17" s="9" t="str">
        <f>IF($B17="N/A","N/A",IF(E17&gt;90,"No",IF(E17&lt;50,"No","Yes")))</f>
        <v>No</v>
      </c>
      <c r="G17" s="8"/>
      <c r="H17" s="9" t="str">
        <f>IF($B17="N/A","N/A",IF(G17&gt;90,"No",IF(G17&lt;50,"No","Yes")))</f>
        <v>No</v>
      </c>
      <c r="I17" s="10"/>
      <c r="J17" s="10"/>
      <c r="K17" s="9" t="str">
        <f t="shared" si="4"/>
        <v>Yes</v>
      </c>
    </row>
    <row r="18" spans="1:11" x14ac:dyDescent="0.2">
      <c r="A18" s="83" t="s">
        <v>863</v>
      </c>
      <c r="B18" s="61" t="s">
        <v>228</v>
      </c>
      <c r="C18" s="82"/>
      <c r="D18" s="9" t="str">
        <f t="shared" ref="D18:D23" si="5">IF($B18="N/A","N/A",IF(C18&gt;5,"No",IF(C18&lt;=0,"No","Yes")))</f>
        <v>No</v>
      </c>
      <c r="E18" s="8"/>
      <c r="F18" s="9" t="str">
        <f t="shared" ref="F18:F23" si="6">IF($B18="N/A","N/A",IF(E18&gt;5,"No",IF(E18&lt;=0,"No","Yes")))</f>
        <v>No</v>
      </c>
      <c r="G18" s="8"/>
      <c r="H18" s="9" t="str">
        <f t="shared" ref="H18:H23" si="7">IF($B18="N/A","N/A",IF(G18&gt;5,"No",IF(G18&lt;=0,"No","Yes")))</f>
        <v>No</v>
      </c>
      <c r="I18" s="10"/>
      <c r="J18" s="10"/>
      <c r="K18" s="9" t="str">
        <f t="shared" si="4"/>
        <v>Yes</v>
      </c>
    </row>
    <row r="19" spans="1:11" x14ac:dyDescent="0.2">
      <c r="A19" s="83" t="s">
        <v>864</v>
      </c>
      <c r="B19" s="61" t="s">
        <v>228</v>
      </c>
      <c r="C19" s="82"/>
      <c r="D19" s="9" t="str">
        <f t="shared" si="5"/>
        <v>No</v>
      </c>
      <c r="E19" s="8"/>
      <c r="F19" s="9" t="str">
        <f t="shared" si="6"/>
        <v>No</v>
      </c>
      <c r="G19" s="8"/>
      <c r="H19" s="9" t="str">
        <f t="shared" si="7"/>
        <v>No</v>
      </c>
      <c r="I19" s="10"/>
      <c r="J19" s="10"/>
      <c r="K19" s="9" t="str">
        <f t="shared" si="4"/>
        <v>Yes</v>
      </c>
    </row>
    <row r="20" spans="1:11" x14ac:dyDescent="0.2">
      <c r="A20" s="83" t="s">
        <v>865</v>
      </c>
      <c r="B20" s="61" t="s">
        <v>228</v>
      </c>
      <c r="C20" s="82"/>
      <c r="D20" s="9" t="str">
        <f t="shared" si="5"/>
        <v>No</v>
      </c>
      <c r="E20" s="8"/>
      <c r="F20" s="9" t="str">
        <f t="shared" si="6"/>
        <v>No</v>
      </c>
      <c r="G20" s="8"/>
      <c r="H20" s="9" t="str">
        <f t="shared" si="7"/>
        <v>No</v>
      </c>
      <c r="I20" s="10"/>
      <c r="J20" s="10"/>
      <c r="K20" s="9" t="str">
        <f t="shared" si="4"/>
        <v>Yes</v>
      </c>
    </row>
    <row r="21" spans="1:11" x14ac:dyDescent="0.2">
      <c r="A21" s="83" t="s">
        <v>866</v>
      </c>
      <c r="B21" s="35" t="s">
        <v>217</v>
      </c>
      <c r="C21" s="82"/>
      <c r="D21" s="9" t="str">
        <f t="shared" si="5"/>
        <v>N/A</v>
      </c>
      <c r="E21" s="8"/>
      <c r="F21" s="9" t="str">
        <f t="shared" si="6"/>
        <v>N/A</v>
      </c>
      <c r="G21" s="8"/>
      <c r="H21" s="9" t="str">
        <f t="shared" si="7"/>
        <v>N/A</v>
      </c>
      <c r="I21" s="10"/>
      <c r="J21" s="10"/>
      <c r="K21" s="9" t="str">
        <f t="shared" si="4"/>
        <v>Yes</v>
      </c>
    </row>
    <row r="22" spans="1:11" x14ac:dyDescent="0.2">
      <c r="A22" s="80" t="s">
        <v>1730</v>
      </c>
      <c r="B22" s="35" t="s">
        <v>217</v>
      </c>
      <c r="C22" s="82"/>
      <c r="D22" s="9" t="str">
        <f t="shared" si="5"/>
        <v>N/A</v>
      </c>
      <c r="E22" s="8"/>
      <c r="F22" s="9" t="str">
        <f t="shared" si="6"/>
        <v>N/A</v>
      </c>
      <c r="G22" s="8"/>
      <c r="H22" s="9" t="str">
        <f t="shared" si="7"/>
        <v>N/A</v>
      </c>
      <c r="I22" s="10"/>
      <c r="J22" s="10"/>
      <c r="K22" s="9" t="str">
        <f t="shared" si="4"/>
        <v>Yes</v>
      </c>
    </row>
    <row r="23" spans="1:11" x14ac:dyDescent="0.2">
      <c r="A23" s="83" t="s">
        <v>867</v>
      </c>
      <c r="B23" s="35" t="s">
        <v>217</v>
      </c>
      <c r="C23" s="82"/>
      <c r="D23" s="9" t="str">
        <f t="shared" si="5"/>
        <v>N/A</v>
      </c>
      <c r="E23" s="8"/>
      <c r="F23" s="9" t="str">
        <f t="shared" si="6"/>
        <v>N/A</v>
      </c>
      <c r="G23" s="8"/>
      <c r="H23" s="9" t="str">
        <f t="shared" si="7"/>
        <v>N/A</v>
      </c>
      <c r="I23" s="10"/>
      <c r="J23" s="10"/>
      <c r="K23" s="9" t="str">
        <f t="shared" si="4"/>
        <v>Yes</v>
      </c>
    </row>
    <row r="24" spans="1:11" x14ac:dyDescent="0.2">
      <c r="A24" s="83" t="s">
        <v>868</v>
      </c>
      <c r="B24" s="35" t="s">
        <v>236</v>
      </c>
      <c r="C24" s="82"/>
      <c r="D24" s="9" t="str">
        <f>IF($B24="N/A","N/A",IF(C24&gt;10,"No",IF(C24&lt;1,"No","Yes")))</f>
        <v>No</v>
      </c>
      <c r="E24" s="8"/>
      <c r="F24" s="9" t="str">
        <f>IF($B24="N/A","N/A",IF(E24&gt;10,"No",IF(E24&lt;1,"No","Yes")))</f>
        <v>No</v>
      </c>
      <c r="G24" s="8"/>
      <c r="H24" s="9" t="str">
        <f>IF($B24="N/A","N/A",IF(G24&gt;10,"No",IF(G24&lt;1,"No","Yes")))</f>
        <v>No</v>
      </c>
      <c r="I24" s="10"/>
      <c r="J24" s="10"/>
      <c r="K24" s="9" t="str">
        <f t="shared" si="4"/>
        <v>Yes</v>
      </c>
    </row>
    <row r="25" spans="1:11" x14ac:dyDescent="0.2">
      <c r="A25" s="83" t="s">
        <v>869</v>
      </c>
      <c r="B25" s="86" t="s">
        <v>243</v>
      </c>
      <c r="C25" s="82"/>
      <c r="D25" s="9" t="str">
        <f>IF($B25="N/A","N/A",IF(C25&gt;10,"No",IF(C25&lt;=0,"No","Yes")))</f>
        <v>No</v>
      </c>
      <c r="E25" s="8"/>
      <c r="F25" s="9" t="str">
        <f>IF($B25="N/A","N/A",IF(E25&gt;10,"No",IF(E25&lt;=0,"No","Yes")))</f>
        <v>No</v>
      </c>
      <c r="G25" s="8"/>
      <c r="H25" s="9" t="str">
        <f>IF($B25="N/A","N/A",IF(G25&gt;10,"No",IF(G25&lt;=0,"No","Yes")))</f>
        <v>No</v>
      </c>
      <c r="I25" s="10"/>
      <c r="J25" s="10"/>
      <c r="K25" s="9" t="str">
        <f t="shared" si="4"/>
        <v>Yes</v>
      </c>
    </row>
    <row r="26" spans="1:11" x14ac:dyDescent="0.2">
      <c r="A26" s="83" t="s">
        <v>870</v>
      </c>
      <c r="B26" s="61" t="s">
        <v>252</v>
      </c>
      <c r="C26" s="82"/>
      <c r="D26" s="9" t="str">
        <f>IF($B26="N/A","N/A",IF(C26&gt;=5,"No",IF(C26&lt;0,"No","Yes")))</f>
        <v>Yes</v>
      </c>
      <c r="E26" s="8"/>
      <c r="F26" s="9" t="str">
        <f>IF($B26="N/A","N/A",IF(E26&gt;=5,"No",IF(E26&lt;0,"No","Yes")))</f>
        <v>Yes</v>
      </c>
      <c r="G26" s="8"/>
      <c r="H26" s="9" t="str">
        <f>IF($B26="N/A","N/A",IF(G26&gt;=5,"No",IF(G26&lt;0,"No","Yes")))</f>
        <v>Yes</v>
      </c>
      <c r="I26" s="10"/>
      <c r="J26" s="10"/>
      <c r="K26" s="9" t="str">
        <f t="shared" si="4"/>
        <v>Yes</v>
      </c>
    </row>
    <row r="27" spans="1:11" x14ac:dyDescent="0.2">
      <c r="A27" s="83" t="s">
        <v>14</v>
      </c>
      <c r="B27" s="61" t="s">
        <v>253</v>
      </c>
      <c r="C27" s="82"/>
      <c r="D27" s="9" t="str">
        <f>IF($B27="N/A","N/A",IF(C27&gt;15,"No",IF(C27&lt;=0,"No","Yes")))</f>
        <v>No</v>
      </c>
      <c r="E27" s="8"/>
      <c r="F27" s="9" t="str">
        <f>IF($B27="N/A","N/A",IF(E27&gt;15,"No",IF(E27&lt;=0,"No","Yes")))</f>
        <v>No</v>
      </c>
      <c r="G27" s="8"/>
      <c r="H27" s="9" t="str">
        <f>IF($B27="N/A","N/A",IF(G27&gt;15,"No",IF(G27&lt;=0,"No","Yes")))</f>
        <v>No</v>
      </c>
      <c r="I27" s="10"/>
      <c r="J27" s="10"/>
      <c r="K27" s="9" t="str">
        <f>IF(J27="Div by 0", "N/A", IF(J27="N/A","N/A", IF(J27&gt;30, "No", IF(J27&lt;-30, "No", "Yes"))))</f>
        <v>Yes</v>
      </c>
    </row>
    <row r="28" spans="1:11" x14ac:dyDescent="0.2">
      <c r="A28" s="83" t="s">
        <v>871</v>
      </c>
      <c r="B28" s="35" t="s">
        <v>217</v>
      </c>
      <c r="C28" s="85"/>
      <c r="D28" s="9" t="str">
        <f>IF($B28="N/A","N/A",IF(C28&gt;15,"No",IF(C28&lt;-15,"No","Yes")))</f>
        <v>N/A</v>
      </c>
      <c r="E28" s="38"/>
      <c r="F28" s="9" t="str">
        <f>IF($B28="N/A","N/A",IF(E28&gt;15,"No",IF(E28&lt;-15,"No","Yes")))</f>
        <v>N/A</v>
      </c>
      <c r="G28" s="38"/>
      <c r="H28" s="9" t="str">
        <f>IF($B28="N/A","N/A",IF(G28&gt;15,"No",IF(G28&lt;-15,"No","Yes")))</f>
        <v>N/A</v>
      </c>
      <c r="I28" s="10"/>
      <c r="J28" s="10"/>
      <c r="K28" s="9" t="str">
        <f>IF(J28="Div by 0", "N/A", IF(J28="N/A","N/A", IF(J28&gt;30, "No", IF(J28&lt;-30, "No", "Yes"))))</f>
        <v>Yes</v>
      </c>
    </row>
    <row r="29" spans="1:11" x14ac:dyDescent="0.2">
      <c r="A29" s="83" t="s">
        <v>377</v>
      </c>
      <c r="B29" s="35" t="s">
        <v>254</v>
      </c>
      <c r="C29" s="82"/>
      <c r="D29" s="9" t="str">
        <f>IF($B29="N/A","N/A",IF(C29&gt;35,"No",IF(C29&lt;10,"No","Yes")))</f>
        <v>No</v>
      </c>
      <c r="E29" s="8"/>
      <c r="F29" s="9" t="str">
        <f>IF($B29="N/A","N/A",IF(E29&gt;35,"No",IF(E29&lt;10,"No","Yes")))</f>
        <v>No</v>
      </c>
      <c r="G29" s="8"/>
      <c r="H29" s="9" t="str">
        <f>IF($B29="N/A","N/A",IF(G29&gt;35,"No",IF(G29&lt;10,"No","Yes")))</f>
        <v>No</v>
      </c>
      <c r="I29" s="10"/>
      <c r="J29" s="10"/>
      <c r="K29" s="9" t="str">
        <f t="shared" ref="K29:K54" si="8">IF(J29="Div by 0", "N/A", IF(J29="N/A","N/A", IF(J29&gt;30, "No", IF(J29&lt;-30, "No", "Yes"))))</f>
        <v>Yes</v>
      </c>
    </row>
    <row r="30" spans="1:11" x14ac:dyDescent="0.2">
      <c r="A30" s="83" t="s">
        <v>378</v>
      </c>
      <c r="B30" s="35" t="s">
        <v>255</v>
      </c>
      <c r="C30" s="82"/>
      <c r="D30" s="9" t="str">
        <f>IF($B30="N/A","N/A",IF(C30&gt;20,"No",IF(C30&lt;2,"No","Yes")))</f>
        <v>No</v>
      </c>
      <c r="E30" s="8"/>
      <c r="F30" s="9" t="str">
        <f>IF($B30="N/A","N/A",IF(E30&gt;20,"No",IF(E30&lt;2,"No","Yes")))</f>
        <v>No</v>
      </c>
      <c r="G30" s="8"/>
      <c r="H30" s="9" t="str">
        <f>IF($B30="N/A","N/A",IF(G30&gt;20,"No",IF(G30&lt;2,"No","Yes")))</f>
        <v>No</v>
      </c>
      <c r="I30" s="10"/>
      <c r="J30" s="10"/>
      <c r="K30" s="9" t="str">
        <f t="shared" si="8"/>
        <v>Yes</v>
      </c>
    </row>
    <row r="31" spans="1:11" x14ac:dyDescent="0.2">
      <c r="A31" s="83" t="s">
        <v>379</v>
      </c>
      <c r="B31" s="35" t="s">
        <v>256</v>
      </c>
      <c r="C31" s="82"/>
      <c r="D31" s="9" t="str">
        <f>IF($B31="N/A","N/A",IF(C31&gt;8,"No",IF(C31&lt;0.5,"No","Yes")))</f>
        <v>No</v>
      </c>
      <c r="E31" s="8"/>
      <c r="F31" s="9" t="str">
        <f>IF($B31="N/A","N/A",IF(E31&gt;8,"No",IF(E31&lt;0.5,"No","Yes")))</f>
        <v>No</v>
      </c>
      <c r="G31" s="8"/>
      <c r="H31" s="9" t="str">
        <f>IF($B31="N/A","N/A",IF(G31&gt;8,"No",IF(G31&lt;0.5,"No","Yes")))</f>
        <v>No</v>
      </c>
      <c r="I31" s="10"/>
      <c r="J31" s="10"/>
      <c r="K31" s="9" t="str">
        <f t="shared" si="8"/>
        <v>Yes</v>
      </c>
    </row>
    <row r="32" spans="1:11" x14ac:dyDescent="0.2">
      <c r="A32" s="83" t="s">
        <v>380</v>
      </c>
      <c r="B32" s="35" t="s">
        <v>257</v>
      </c>
      <c r="C32" s="82"/>
      <c r="D32" s="9" t="str">
        <f>IF($B32="N/A","N/A",IF(C32&gt;25,"No",IF(C32&lt;3,"No","Yes")))</f>
        <v>No</v>
      </c>
      <c r="E32" s="8"/>
      <c r="F32" s="9" t="str">
        <f>IF($B32="N/A","N/A",IF(E32&gt;25,"No",IF(E32&lt;3,"No","Yes")))</f>
        <v>No</v>
      </c>
      <c r="G32" s="8"/>
      <c r="H32" s="9" t="str">
        <f>IF($B32="N/A","N/A",IF(G32&gt;25,"No",IF(G32&lt;3,"No","Yes")))</f>
        <v>No</v>
      </c>
      <c r="I32" s="10"/>
      <c r="J32" s="10"/>
      <c r="K32" s="9" t="str">
        <f t="shared" si="8"/>
        <v>Yes</v>
      </c>
    </row>
    <row r="33" spans="1:11" x14ac:dyDescent="0.2">
      <c r="A33" s="83" t="s">
        <v>381</v>
      </c>
      <c r="B33" s="35" t="s">
        <v>258</v>
      </c>
      <c r="C33" s="82"/>
      <c r="D33" s="9" t="str">
        <f>IF($B33="N/A","N/A",IF(C33&gt;25,"No",IF(C33&lt;2,"No","Yes")))</f>
        <v>No</v>
      </c>
      <c r="E33" s="8"/>
      <c r="F33" s="9" t="str">
        <f>IF($B33="N/A","N/A",IF(E33&gt;25,"No",IF(E33&lt;2,"No","Yes")))</f>
        <v>No</v>
      </c>
      <c r="G33" s="8"/>
      <c r="H33" s="9" t="str">
        <f>IF($B33="N/A","N/A",IF(G33&gt;25,"No",IF(G33&lt;2,"No","Yes")))</f>
        <v>No</v>
      </c>
      <c r="I33" s="10"/>
      <c r="J33" s="10"/>
      <c r="K33" s="9" t="str">
        <f t="shared" si="8"/>
        <v>Yes</v>
      </c>
    </row>
    <row r="34" spans="1:11" x14ac:dyDescent="0.2">
      <c r="A34" s="83" t="s">
        <v>382</v>
      </c>
      <c r="B34" s="35" t="s">
        <v>259</v>
      </c>
      <c r="C34" s="82"/>
      <c r="D34" s="9" t="str">
        <f>IF($B34="N/A","N/A",IF(C34&gt;25,"No",IF(C34&lt;=0,"No","Yes")))</f>
        <v>No</v>
      </c>
      <c r="E34" s="8"/>
      <c r="F34" s="9" t="str">
        <f>IF($B34="N/A","N/A",IF(E34&gt;25,"No",IF(E34&lt;=0,"No","Yes")))</f>
        <v>No</v>
      </c>
      <c r="G34" s="8"/>
      <c r="H34" s="9" t="str">
        <f>IF($B34="N/A","N/A",IF(G34&gt;25,"No",IF(G34&lt;=0,"No","Yes")))</f>
        <v>No</v>
      </c>
      <c r="I34" s="10"/>
      <c r="J34" s="10"/>
      <c r="K34" s="9" t="str">
        <f t="shared" si="8"/>
        <v>Yes</v>
      </c>
    </row>
    <row r="35" spans="1:11" x14ac:dyDescent="0.2">
      <c r="A35" s="83" t="s">
        <v>383</v>
      </c>
      <c r="B35" s="35" t="s">
        <v>260</v>
      </c>
      <c r="C35" s="82"/>
      <c r="D35" s="9" t="str">
        <f>IF($B35="N/A","N/A",IF(C35&gt;20,"No",IF(C35&lt;4,"No","Yes")))</f>
        <v>No</v>
      </c>
      <c r="E35" s="8"/>
      <c r="F35" s="9" t="str">
        <f>IF($B35="N/A","N/A",IF(E35&gt;20,"No",IF(E35&lt;4,"No","Yes")))</f>
        <v>No</v>
      </c>
      <c r="G35" s="8"/>
      <c r="H35" s="9" t="str">
        <f>IF($B35="N/A","N/A",IF(G35&gt;20,"No",IF(G35&lt;4,"No","Yes")))</f>
        <v>No</v>
      </c>
      <c r="I35" s="10"/>
      <c r="J35" s="10"/>
      <c r="K35" s="9" t="str">
        <f t="shared" si="8"/>
        <v>Yes</v>
      </c>
    </row>
    <row r="36" spans="1:11" x14ac:dyDescent="0.2">
      <c r="A36" s="83" t="s">
        <v>384</v>
      </c>
      <c r="B36" s="35" t="s">
        <v>261</v>
      </c>
      <c r="C36" s="82"/>
      <c r="D36" s="9" t="str">
        <f>IF($B36="N/A","N/A",IF(C36&gt;=3,"No",IF(C36&lt;0,"No","Yes")))</f>
        <v>Yes</v>
      </c>
      <c r="E36" s="8"/>
      <c r="F36" s="9" t="str">
        <f>IF($B36="N/A","N/A",IF(E36&gt;=3,"No",IF(E36&lt;0,"No","Yes")))</f>
        <v>Yes</v>
      </c>
      <c r="G36" s="8"/>
      <c r="H36" s="9" t="str">
        <f>IF($B36="N/A","N/A",IF(G36&gt;=3,"No",IF(G36&lt;0,"No","Yes")))</f>
        <v>Yes</v>
      </c>
      <c r="I36" s="10"/>
      <c r="J36" s="10"/>
      <c r="K36" s="9" t="str">
        <f t="shared" si="8"/>
        <v>Yes</v>
      </c>
    </row>
    <row r="37" spans="1:11" x14ac:dyDescent="0.2">
      <c r="A37" s="83" t="s">
        <v>385</v>
      </c>
      <c r="B37" s="35" t="s">
        <v>262</v>
      </c>
      <c r="C37" s="82"/>
      <c r="D37" s="9" t="str">
        <f>IF($B37="N/A","N/A",IF(C37&gt;=25,"No",IF(C37&lt;0,"No","Yes")))</f>
        <v>Yes</v>
      </c>
      <c r="E37" s="8"/>
      <c r="F37" s="9" t="str">
        <f>IF($B37="N/A","N/A",IF(E37&gt;=25,"No",IF(E37&lt;0,"No","Yes")))</f>
        <v>Yes</v>
      </c>
      <c r="G37" s="8"/>
      <c r="H37" s="9" t="str">
        <f>IF($B37="N/A","N/A",IF(G37&gt;=25,"No",IF(G37&lt;0,"No","Yes")))</f>
        <v>Yes</v>
      </c>
      <c r="I37" s="10"/>
      <c r="J37" s="10"/>
      <c r="K37" s="9" t="str">
        <f t="shared" si="8"/>
        <v>Yes</v>
      </c>
    </row>
    <row r="38" spans="1:11" x14ac:dyDescent="0.2">
      <c r="A38" s="83" t="s">
        <v>386</v>
      </c>
      <c r="B38" s="35" t="s">
        <v>225</v>
      </c>
      <c r="C38" s="82"/>
      <c r="D38" s="9" t="str">
        <f>IF($B38="N/A","N/A",IF(C38&gt;3,"Yes","No"))</f>
        <v>No</v>
      </c>
      <c r="E38" s="8"/>
      <c r="F38" s="9" t="str">
        <f>IF($B38="N/A","N/A",IF(E38&gt;3,"Yes","No"))</f>
        <v>No</v>
      </c>
      <c r="G38" s="8"/>
      <c r="H38" s="9" t="str">
        <f>IF($B38="N/A","N/A",IF(G38&gt;3,"Yes","No"))</f>
        <v>No</v>
      </c>
      <c r="I38" s="10"/>
      <c r="J38" s="10"/>
      <c r="K38" s="9" t="str">
        <f t="shared" si="8"/>
        <v>Yes</v>
      </c>
    </row>
    <row r="39" spans="1:11" x14ac:dyDescent="0.2">
      <c r="A39" s="83" t="s">
        <v>387</v>
      </c>
      <c r="B39" s="35" t="s">
        <v>224</v>
      </c>
      <c r="C39" s="82"/>
      <c r="D39" s="9" t="str">
        <f>IF($B39="N/A","N/A",IF(C39&gt;1,"Yes","No"))</f>
        <v>No</v>
      </c>
      <c r="E39" s="8"/>
      <c r="F39" s="9" t="str">
        <f>IF($B39="N/A","N/A",IF(E39&gt;1,"Yes","No"))</f>
        <v>No</v>
      </c>
      <c r="G39" s="8"/>
      <c r="H39" s="9" t="str">
        <f>IF($B39="N/A","N/A",IF(G39&gt;1,"Yes","No"))</f>
        <v>No</v>
      </c>
      <c r="I39" s="10"/>
      <c r="J39" s="10"/>
      <c r="K39" s="9" t="str">
        <f t="shared" si="8"/>
        <v>Yes</v>
      </c>
    </row>
    <row r="40" spans="1:11" x14ac:dyDescent="0.2">
      <c r="A40" s="83" t="s">
        <v>388</v>
      </c>
      <c r="B40" s="35" t="s">
        <v>217</v>
      </c>
      <c r="C40" s="82"/>
      <c r="D40" s="9" t="str">
        <f>IF($B40="N/A","N/A",IF(C40&gt;15,"No",IF(C40&lt;-15,"No","Yes")))</f>
        <v>N/A</v>
      </c>
      <c r="E40" s="8"/>
      <c r="F40" s="9" t="str">
        <f>IF($B40="N/A","N/A",IF(E40&gt;15,"No",IF(E40&lt;-15,"No","Yes")))</f>
        <v>N/A</v>
      </c>
      <c r="G40" s="8"/>
      <c r="H40" s="9" t="str">
        <f>IF($B40="N/A","N/A",IF(G40&gt;15,"No",IF(G40&lt;-15,"No","Yes")))</f>
        <v>N/A</v>
      </c>
      <c r="I40" s="10"/>
      <c r="J40" s="10"/>
      <c r="K40" s="9" t="str">
        <f t="shared" si="8"/>
        <v>Yes</v>
      </c>
    </row>
    <row r="41" spans="1:11" x14ac:dyDescent="0.2">
      <c r="A41" s="83" t="s">
        <v>389</v>
      </c>
      <c r="B41" s="35" t="s">
        <v>217</v>
      </c>
      <c r="C41" s="82"/>
      <c r="D41" s="9" t="str">
        <f>IF($B41="N/A","N/A",IF(C41&gt;15,"No",IF(C41&lt;-15,"No","Yes")))</f>
        <v>N/A</v>
      </c>
      <c r="E41" s="8"/>
      <c r="F41" s="9" t="str">
        <f>IF($B41="N/A","N/A",IF(E41&gt;15,"No",IF(E41&lt;-15,"No","Yes")))</f>
        <v>N/A</v>
      </c>
      <c r="G41" s="8"/>
      <c r="H41" s="9" t="str">
        <f>IF($B41="N/A","N/A",IF(G41&gt;15,"No",IF(G41&lt;-15,"No","Yes")))</f>
        <v>N/A</v>
      </c>
      <c r="I41" s="10"/>
      <c r="J41" s="10"/>
      <c r="K41" s="9" t="str">
        <f t="shared" si="8"/>
        <v>Yes</v>
      </c>
    </row>
    <row r="42" spans="1:11" x14ac:dyDescent="0.2">
      <c r="A42" s="83" t="s">
        <v>390</v>
      </c>
      <c r="B42" s="35" t="s">
        <v>263</v>
      </c>
      <c r="C42" s="82"/>
      <c r="D42" s="9" t="str">
        <f>IF($B42="N/A","N/A",IF(C42&gt;0,"Yes","No"))</f>
        <v>No</v>
      </c>
      <c r="E42" s="8"/>
      <c r="F42" s="9" t="str">
        <f>IF($B42="N/A","N/A",IF(E42&gt;0,"Yes","No"))</f>
        <v>No</v>
      </c>
      <c r="G42" s="8"/>
      <c r="H42" s="9" t="str">
        <f>IF($B42="N/A","N/A",IF(G42&gt;0,"Yes","No"))</f>
        <v>No</v>
      </c>
      <c r="I42" s="10"/>
      <c r="J42" s="10"/>
      <c r="K42" s="9" t="str">
        <f t="shared" si="8"/>
        <v>Yes</v>
      </c>
    </row>
    <row r="43" spans="1:11" x14ac:dyDescent="0.2">
      <c r="A43" s="83" t="s">
        <v>391</v>
      </c>
      <c r="B43" s="35" t="s">
        <v>263</v>
      </c>
      <c r="C43" s="82"/>
      <c r="D43" s="9" t="str">
        <f>IF($B43="N/A","N/A",IF(C43&gt;0,"Yes","No"))</f>
        <v>No</v>
      </c>
      <c r="E43" s="8"/>
      <c r="F43" s="9" t="str">
        <f>IF($B43="N/A","N/A",IF(E43&gt;0,"Yes","No"))</f>
        <v>No</v>
      </c>
      <c r="G43" s="8"/>
      <c r="H43" s="9" t="str">
        <f>IF($B43="N/A","N/A",IF(G43&gt;0,"Yes","No"))</f>
        <v>No</v>
      </c>
      <c r="I43" s="10"/>
      <c r="J43" s="10"/>
      <c r="K43" s="9" t="str">
        <f t="shared" si="8"/>
        <v>Yes</v>
      </c>
    </row>
    <row r="44" spans="1:11" x14ac:dyDescent="0.2">
      <c r="A44" s="83" t="s">
        <v>392</v>
      </c>
      <c r="B44" s="35" t="s">
        <v>263</v>
      </c>
      <c r="C44" s="82"/>
      <c r="D44" s="9" t="str">
        <f>IF($B44="N/A","N/A",IF(C44&gt;0,"Yes","No"))</f>
        <v>No</v>
      </c>
      <c r="E44" s="8"/>
      <c r="F44" s="9" t="str">
        <f>IF($B44="N/A","N/A",IF(E44&gt;0,"Yes","No"))</f>
        <v>No</v>
      </c>
      <c r="G44" s="8"/>
      <c r="H44" s="9" t="str">
        <f>IF($B44="N/A","N/A",IF(G44&gt;0,"Yes","No"))</f>
        <v>No</v>
      </c>
      <c r="I44" s="10"/>
      <c r="J44" s="10"/>
      <c r="K44" s="9" t="str">
        <f t="shared" si="8"/>
        <v>Yes</v>
      </c>
    </row>
    <row r="45" spans="1:11" x14ac:dyDescent="0.2">
      <c r="A45" s="83" t="s">
        <v>393</v>
      </c>
      <c r="B45" s="35" t="s">
        <v>224</v>
      </c>
      <c r="C45" s="82"/>
      <c r="D45" s="9" t="str">
        <f>IF($B45="N/A","N/A",IF(C45&gt;1,"Yes","No"))</f>
        <v>No</v>
      </c>
      <c r="E45" s="8"/>
      <c r="F45" s="9" t="str">
        <f>IF($B45="N/A","N/A",IF(E45&gt;1,"Yes","No"))</f>
        <v>No</v>
      </c>
      <c r="G45" s="8"/>
      <c r="H45" s="9" t="str">
        <f>IF($B45="N/A","N/A",IF(G45&gt;1,"Yes","No"))</f>
        <v>No</v>
      </c>
      <c r="I45" s="10"/>
      <c r="J45" s="10"/>
      <c r="K45" s="9" t="str">
        <f t="shared" si="8"/>
        <v>Yes</v>
      </c>
    </row>
    <row r="46" spans="1:11" x14ac:dyDescent="0.2">
      <c r="A46" s="83" t="s">
        <v>394</v>
      </c>
      <c r="B46" s="35" t="s">
        <v>263</v>
      </c>
      <c r="C46" s="82"/>
      <c r="D46" s="9" t="str">
        <f>IF($B46="N/A","N/A",IF(C46&gt;0,"Yes","No"))</f>
        <v>No</v>
      </c>
      <c r="E46" s="8"/>
      <c r="F46" s="9" t="str">
        <f>IF($B46="N/A","N/A",IF(E46&gt;0,"Yes","No"))</f>
        <v>No</v>
      </c>
      <c r="G46" s="8"/>
      <c r="H46" s="9" t="str">
        <f>IF($B46="N/A","N/A",IF(G46&gt;0,"Yes","No"))</f>
        <v>No</v>
      </c>
      <c r="I46" s="10"/>
      <c r="J46" s="10"/>
      <c r="K46" s="9" t="str">
        <f t="shared" si="8"/>
        <v>Yes</v>
      </c>
    </row>
    <row r="47" spans="1:11" x14ac:dyDescent="0.2">
      <c r="A47" s="83" t="s">
        <v>395</v>
      </c>
      <c r="B47" s="35" t="s">
        <v>217</v>
      </c>
      <c r="C47" s="82"/>
      <c r="D47" s="9" t="str">
        <f>IF($B47="N/A","N/A",IF(C47&gt;15,"No",IF(C47&lt;-15,"No","Yes")))</f>
        <v>N/A</v>
      </c>
      <c r="E47" s="8"/>
      <c r="F47" s="9" t="str">
        <f>IF($B47="N/A","N/A",IF(E47&gt;15,"No",IF(E47&lt;-15,"No","Yes")))</f>
        <v>N/A</v>
      </c>
      <c r="G47" s="8"/>
      <c r="H47" s="9" t="str">
        <f>IF($B47="N/A","N/A",IF(G47&gt;15,"No",IF(G47&lt;-15,"No","Yes")))</f>
        <v>N/A</v>
      </c>
      <c r="I47" s="10"/>
      <c r="J47" s="10"/>
      <c r="K47" s="9" t="str">
        <f t="shared" si="8"/>
        <v>Yes</v>
      </c>
    </row>
    <row r="48" spans="1:11" x14ac:dyDescent="0.2">
      <c r="A48" s="83" t="s">
        <v>396</v>
      </c>
      <c r="B48" s="35" t="s">
        <v>217</v>
      </c>
      <c r="C48" s="82"/>
      <c r="D48" s="9" t="str">
        <f>IF($B48="N/A","N/A",IF(C48&gt;15,"No",IF(C48&lt;-15,"No","Yes")))</f>
        <v>N/A</v>
      </c>
      <c r="E48" s="8"/>
      <c r="F48" s="9" t="str">
        <f>IF($B48="N/A","N/A",IF(E48&gt;15,"No",IF(E48&lt;-15,"No","Yes")))</f>
        <v>N/A</v>
      </c>
      <c r="G48" s="8"/>
      <c r="H48" s="9" t="str">
        <f>IF($B48="N/A","N/A",IF(G48&gt;15,"No",IF(G48&lt;-15,"No","Yes")))</f>
        <v>N/A</v>
      </c>
      <c r="I48" s="10"/>
      <c r="J48" s="10"/>
      <c r="K48" s="9" t="str">
        <f t="shared" si="8"/>
        <v>Yes</v>
      </c>
    </row>
    <row r="49" spans="1:11" x14ac:dyDescent="0.2">
      <c r="A49" s="83" t="s">
        <v>397</v>
      </c>
      <c r="B49" s="35" t="s">
        <v>217</v>
      </c>
      <c r="C49" s="82"/>
      <c r="D49" s="9" t="str">
        <f>IF($B49="N/A","N/A",IF(C49&gt;15,"No",IF(C49&lt;-15,"No","Yes")))</f>
        <v>N/A</v>
      </c>
      <c r="E49" s="8"/>
      <c r="F49" s="9" t="str">
        <f>IF($B49="N/A","N/A",IF(E49&gt;15,"No",IF(E49&lt;-15,"No","Yes")))</f>
        <v>N/A</v>
      </c>
      <c r="G49" s="8"/>
      <c r="H49" s="9" t="str">
        <f>IF($B49="N/A","N/A",IF(G49&gt;15,"No",IF(G49&lt;-15,"No","Yes")))</f>
        <v>N/A</v>
      </c>
      <c r="I49" s="10"/>
      <c r="J49" s="10"/>
      <c r="K49" s="9" t="str">
        <f t="shared" si="8"/>
        <v>Yes</v>
      </c>
    </row>
    <row r="50" spans="1:11" x14ac:dyDescent="0.2">
      <c r="A50" s="83" t="s">
        <v>398</v>
      </c>
      <c r="B50" s="35" t="s">
        <v>217</v>
      </c>
      <c r="C50" s="82"/>
      <c r="D50" s="9" t="str">
        <f>IF($B50="N/A","N/A",IF(C50&gt;15,"No",IF(C50&lt;-15,"No","Yes")))</f>
        <v>N/A</v>
      </c>
      <c r="E50" s="8"/>
      <c r="F50" s="9" t="str">
        <f>IF($B50="N/A","N/A",IF(E50&gt;15,"No",IF(E50&lt;-15,"No","Yes")))</f>
        <v>N/A</v>
      </c>
      <c r="G50" s="8"/>
      <c r="H50" s="9" t="str">
        <f>IF($B50="N/A","N/A",IF(G50&gt;15,"No",IF(G50&lt;-15,"No","Yes")))</f>
        <v>N/A</v>
      </c>
      <c r="I50" s="10"/>
      <c r="J50" s="10"/>
      <c r="K50" s="9" t="str">
        <f t="shared" si="8"/>
        <v>Yes</v>
      </c>
    </row>
    <row r="51" spans="1:11" x14ac:dyDescent="0.2">
      <c r="A51" s="83" t="s">
        <v>399</v>
      </c>
      <c r="B51" s="35" t="s">
        <v>217</v>
      </c>
      <c r="C51" s="82"/>
      <c r="D51" s="9" t="str">
        <f>IF($B51="N/A","N/A",IF(C51&gt;15,"No",IF(C51&lt;-15,"No","Yes")))</f>
        <v>N/A</v>
      </c>
      <c r="E51" s="8"/>
      <c r="F51" s="9" t="str">
        <f>IF($B51="N/A","N/A",IF(E51&gt;15,"No",IF(E51&lt;-15,"No","Yes")))</f>
        <v>N/A</v>
      </c>
      <c r="G51" s="8"/>
      <c r="H51" s="9" t="str">
        <f>IF($B51="N/A","N/A",IF(G51&gt;15,"No",IF(G51&lt;-15,"No","Yes")))</f>
        <v>N/A</v>
      </c>
      <c r="I51" s="10"/>
      <c r="J51" s="10"/>
      <c r="K51" s="9" t="str">
        <f t="shared" si="8"/>
        <v>Yes</v>
      </c>
    </row>
    <row r="52" spans="1:11" x14ac:dyDescent="0.2">
      <c r="A52" s="83" t="s">
        <v>400</v>
      </c>
      <c r="B52" s="35" t="s">
        <v>224</v>
      </c>
      <c r="C52" s="82"/>
      <c r="D52" s="9" t="str">
        <f>IF($B52="N/A","N/A",IF(C52&gt;1,"Yes","No"))</f>
        <v>No</v>
      </c>
      <c r="E52" s="8"/>
      <c r="F52" s="9" t="str">
        <f>IF($B52="N/A","N/A",IF(E52&gt;1,"Yes","No"))</f>
        <v>No</v>
      </c>
      <c r="G52" s="8"/>
      <c r="H52" s="9" t="str">
        <f>IF($B52="N/A","N/A",IF(G52&gt;1,"Yes","No"))</f>
        <v>No</v>
      </c>
      <c r="I52" s="10"/>
      <c r="J52" s="10"/>
      <c r="K52" s="9" t="str">
        <f t="shared" si="8"/>
        <v>Yes</v>
      </c>
    </row>
    <row r="53" spans="1:11" x14ac:dyDescent="0.2">
      <c r="A53" s="83" t="s">
        <v>401</v>
      </c>
      <c r="B53" s="35" t="s">
        <v>263</v>
      </c>
      <c r="C53" s="82"/>
      <c r="D53" s="9" t="str">
        <f>IF($B53="N/A","N/A",IF(C53&gt;0,"Yes","No"))</f>
        <v>No</v>
      </c>
      <c r="E53" s="8"/>
      <c r="F53" s="9" t="str">
        <f>IF($B53="N/A","N/A",IF(E53&gt;0,"Yes","No"))</f>
        <v>No</v>
      </c>
      <c r="G53" s="8"/>
      <c r="H53" s="9" t="str">
        <f>IF($B53="N/A","N/A",IF(G53&gt;0,"Yes","No"))</f>
        <v>No</v>
      </c>
      <c r="I53" s="10"/>
      <c r="J53" s="10"/>
      <c r="K53" s="9" t="str">
        <f t="shared" si="8"/>
        <v>Yes</v>
      </c>
    </row>
    <row r="54" spans="1:11" x14ac:dyDescent="0.2">
      <c r="A54" s="83" t="s">
        <v>402</v>
      </c>
      <c r="B54" s="35" t="s">
        <v>264</v>
      </c>
      <c r="C54" s="82"/>
      <c r="D54" s="9" t="str">
        <f>IF($B54="N/A","N/A",IF(C54&gt;=1,"No",IF(C54&lt;0,"No","Yes")))</f>
        <v>Yes</v>
      </c>
      <c r="E54" s="8"/>
      <c r="F54" s="9" t="str">
        <f>IF($B54="N/A","N/A",IF(E54&gt;=1,"No",IF(E54&lt;0,"No","Yes")))</f>
        <v>Yes</v>
      </c>
      <c r="G54" s="8"/>
      <c r="H54" s="9" t="str">
        <f>IF($B54="N/A","N/A",IF(G54&gt;=1,"No",IF(G54&lt;0,"No","Yes")))</f>
        <v>Yes</v>
      </c>
      <c r="I54" s="10"/>
      <c r="J54" s="10"/>
      <c r="K54" s="9" t="str">
        <f t="shared" si="8"/>
        <v>Yes</v>
      </c>
    </row>
    <row r="55" spans="1:11" x14ac:dyDescent="0.2">
      <c r="A55" s="83" t="s">
        <v>872</v>
      </c>
      <c r="B55" s="35" t="s">
        <v>217</v>
      </c>
      <c r="C55" s="85"/>
      <c r="D55" s="9" t="str">
        <f>IF($B55="N/A","N/A",IF(C55&gt;15,"No",IF(C55&lt;-15,"No","Yes")))</f>
        <v>N/A</v>
      </c>
      <c r="E55" s="38"/>
      <c r="F55" s="9" t="str">
        <f>IF($B55="N/A","N/A",IF(E55&gt;15,"No",IF(E55&lt;-15,"No","Yes")))</f>
        <v>N/A</v>
      </c>
      <c r="G55" s="38"/>
      <c r="H55" s="9" t="str">
        <f>IF($B55="N/A","N/A",IF(G55&gt;15,"No",IF(G55&lt;-15,"No","Yes")))</f>
        <v>N/A</v>
      </c>
      <c r="I55" s="10"/>
      <c r="J55" s="10"/>
      <c r="K55" s="9" t="str">
        <f t="shared" ref="K55:K74" si="9">IF(J55="Div by 0", "N/A", IF(J55="N/A","N/A", IF(J55&gt;30, "No", IF(J55&lt;-30, "No", "Yes"))))</f>
        <v>Yes</v>
      </c>
    </row>
    <row r="56" spans="1:11" x14ac:dyDescent="0.2">
      <c r="A56" s="83" t="s">
        <v>873</v>
      </c>
      <c r="B56" s="35" t="s">
        <v>265</v>
      </c>
      <c r="C56" s="85"/>
      <c r="D56" s="9" t="str">
        <f>IF($B56="N/A","N/A",IF(C56&gt;90,"No",IF(C56&lt;20,"No","Yes")))</f>
        <v>No</v>
      </c>
      <c r="E56" s="38"/>
      <c r="F56" s="9" t="str">
        <f>IF($B56="N/A","N/A",IF(E56&gt;90,"No",IF(E56&lt;20,"No","Yes")))</f>
        <v>No</v>
      </c>
      <c r="G56" s="38"/>
      <c r="H56" s="9" t="str">
        <f>IF($B56="N/A","N/A",IF(G56&gt;90,"No",IF(G56&lt;20,"No","Yes")))</f>
        <v>No</v>
      </c>
      <c r="I56" s="10"/>
      <c r="J56" s="10"/>
      <c r="K56" s="9" t="str">
        <f t="shared" si="9"/>
        <v>Yes</v>
      </c>
    </row>
    <row r="57" spans="1:11" x14ac:dyDescent="0.2">
      <c r="A57" s="83" t="s">
        <v>874</v>
      </c>
      <c r="B57" s="35" t="s">
        <v>266</v>
      </c>
      <c r="C57" s="85"/>
      <c r="D57" s="9" t="str">
        <f>IF($B57="N/A","N/A",IF(C57&gt;60,"No",IF(C57&lt;10,"No","Yes")))</f>
        <v>No</v>
      </c>
      <c r="E57" s="38"/>
      <c r="F57" s="9" t="str">
        <f>IF($B57="N/A","N/A",IF(E57&gt;60,"No",IF(E57&lt;10,"No","Yes")))</f>
        <v>No</v>
      </c>
      <c r="G57" s="38"/>
      <c r="H57" s="9" t="str">
        <f>IF($B57="N/A","N/A",IF(G57&gt;60,"No",IF(G57&lt;10,"No","Yes")))</f>
        <v>No</v>
      </c>
      <c r="I57" s="10"/>
      <c r="J57" s="10"/>
      <c r="K57" s="9" t="str">
        <f t="shared" si="9"/>
        <v>Yes</v>
      </c>
    </row>
    <row r="58" spans="1:11" ht="25.5" x14ac:dyDescent="0.2">
      <c r="A58" s="83" t="s">
        <v>875</v>
      </c>
      <c r="B58" s="35" t="s">
        <v>267</v>
      </c>
      <c r="C58" s="85"/>
      <c r="D58" s="9" t="str">
        <f>IF($B58="N/A","N/A",IF(C58&gt;100,"No",IF(C58&lt;10,"No","Yes")))</f>
        <v>No</v>
      </c>
      <c r="E58" s="38"/>
      <c r="F58" s="9" t="str">
        <f>IF($B58="N/A","N/A",IF(E58&gt;100,"No",IF(E58&lt;10,"No","Yes")))</f>
        <v>No</v>
      </c>
      <c r="G58" s="38"/>
      <c r="H58" s="9" t="str">
        <f>IF($B58="N/A","N/A",IF(G58&gt;100,"No",IF(G58&lt;10,"No","Yes")))</f>
        <v>No</v>
      </c>
      <c r="I58" s="10"/>
      <c r="J58" s="10"/>
      <c r="K58" s="9" t="str">
        <f t="shared" si="9"/>
        <v>Yes</v>
      </c>
    </row>
    <row r="59" spans="1:11" x14ac:dyDescent="0.2">
      <c r="A59" s="83" t="s">
        <v>876</v>
      </c>
      <c r="B59" s="35" t="s">
        <v>268</v>
      </c>
      <c r="C59" s="85"/>
      <c r="D59" s="9" t="str">
        <f>IF($B59="N/A","N/A",IF(C59&gt;100,"No",IF(C59&lt;20,"No","Yes")))</f>
        <v>No</v>
      </c>
      <c r="E59" s="38"/>
      <c r="F59" s="9" t="str">
        <f>IF($B59="N/A","N/A",IF(E59&gt;100,"No",IF(E59&lt;20,"No","Yes")))</f>
        <v>No</v>
      </c>
      <c r="G59" s="38"/>
      <c r="H59" s="9" t="str">
        <f>IF($B59="N/A","N/A",IF(G59&gt;100,"No",IF(G59&lt;20,"No","Yes")))</f>
        <v>No</v>
      </c>
      <c r="I59" s="10"/>
      <c r="J59" s="10"/>
      <c r="K59" s="9" t="str">
        <f t="shared" si="9"/>
        <v>Yes</v>
      </c>
    </row>
    <row r="60" spans="1:11" x14ac:dyDescent="0.2">
      <c r="A60" s="83" t="s">
        <v>877</v>
      </c>
      <c r="B60" s="35" t="s">
        <v>268</v>
      </c>
      <c r="C60" s="85"/>
      <c r="D60" s="9" t="str">
        <f>IF($B60="N/A","N/A",IF(C60&gt;100,"No",IF(C60&lt;20,"No","Yes")))</f>
        <v>No</v>
      </c>
      <c r="E60" s="38"/>
      <c r="F60" s="9" t="str">
        <f>IF($B60="N/A","N/A",IF(E60&gt;100,"No",IF(E60&lt;20,"No","Yes")))</f>
        <v>No</v>
      </c>
      <c r="G60" s="38"/>
      <c r="H60" s="9" t="str">
        <f>IF($B60="N/A","N/A",IF(G60&gt;100,"No",IF(G60&lt;20,"No","Yes")))</f>
        <v>No</v>
      </c>
      <c r="I60" s="10"/>
      <c r="J60" s="10"/>
      <c r="K60" s="9" t="str">
        <f t="shared" si="9"/>
        <v>Yes</v>
      </c>
    </row>
    <row r="61" spans="1:11" ht="25.5" x14ac:dyDescent="0.2">
      <c r="A61" s="83" t="s">
        <v>878</v>
      </c>
      <c r="B61" s="35" t="s">
        <v>217</v>
      </c>
      <c r="C61" s="85"/>
      <c r="D61" s="9" t="str">
        <f>IF($B61="N/A","N/A",IF(C61&gt;15,"No",IF(C61&lt;-15,"No","Yes")))</f>
        <v>N/A</v>
      </c>
      <c r="E61" s="38"/>
      <c r="F61" s="9" t="str">
        <f>IF($B61="N/A","N/A",IF(E61&gt;15,"No",IF(E61&lt;-15,"No","Yes")))</f>
        <v>N/A</v>
      </c>
      <c r="G61" s="38"/>
      <c r="H61" s="9" t="str">
        <f>IF($B61="N/A","N/A",IF(G61&gt;15,"No",IF(G61&lt;-15,"No","Yes")))</f>
        <v>N/A</v>
      </c>
      <c r="I61" s="10"/>
      <c r="J61" s="10"/>
      <c r="K61" s="9" t="str">
        <f t="shared" si="9"/>
        <v>Yes</v>
      </c>
    </row>
    <row r="62" spans="1:11" x14ac:dyDescent="0.2">
      <c r="A62" s="83" t="s">
        <v>879</v>
      </c>
      <c r="B62" s="35" t="s">
        <v>269</v>
      </c>
      <c r="C62" s="85"/>
      <c r="D62" s="9" t="str">
        <f>IF($B62="N/A","N/A",IF(C62&gt;60,"No",IF(C62&lt;10,"No","Yes")))</f>
        <v>No</v>
      </c>
      <c r="E62" s="38"/>
      <c r="F62" s="9" t="str">
        <f>IF($B62="N/A","N/A",IF(E62&gt;60,"No",IF(E62&lt;10,"No","Yes")))</f>
        <v>No</v>
      </c>
      <c r="G62" s="38"/>
      <c r="H62" s="9" t="str">
        <f>IF($B62="N/A","N/A",IF(G62&gt;60,"No",IF(G62&lt;10,"No","Yes")))</f>
        <v>No</v>
      </c>
      <c r="I62" s="10"/>
      <c r="J62" s="10"/>
      <c r="K62" s="9" t="str">
        <f t="shared" si="9"/>
        <v>Yes</v>
      </c>
    </row>
    <row r="63" spans="1:11" x14ac:dyDescent="0.2">
      <c r="A63" s="83" t="s">
        <v>880</v>
      </c>
      <c r="B63" s="35" t="s">
        <v>269</v>
      </c>
      <c r="C63" s="85"/>
      <c r="D63" s="9" t="str">
        <f>IF($B63="N/A","N/A",IF(C63&gt;60,"No",IF(C63&lt;10,"No","Yes")))</f>
        <v>No</v>
      </c>
      <c r="E63" s="38"/>
      <c r="F63" s="9" t="str">
        <f>IF($B63="N/A","N/A",IF(E63&gt;60,"No",IF(E63&lt;10,"No","Yes")))</f>
        <v>No</v>
      </c>
      <c r="G63" s="38"/>
      <c r="H63" s="9" t="str">
        <f>IF($B63="N/A","N/A",IF(G63&gt;60,"No",IF(G63&lt;10,"No","Yes")))</f>
        <v>No</v>
      </c>
      <c r="I63" s="10"/>
      <c r="J63" s="10"/>
      <c r="K63" s="9" t="str">
        <f t="shared" si="9"/>
        <v>Yes</v>
      </c>
    </row>
    <row r="64" spans="1:11" x14ac:dyDescent="0.2">
      <c r="A64" s="83" t="s">
        <v>881</v>
      </c>
      <c r="B64" s="35" t="s">
        <v>217</v>
      </c>
      <c r="C64" s="85"/>
      <c r="D64" s="9" t="str">
        <f t="shared" ref="D64:D74" si="10">IF($B64="N/A","N/A",IF(C64&gt;15,"No",IF(C64&lt;-15,"No","Yes")))</f>
        <v>N/A</v>
      </c>
      <c r="E64" s="38"/>
      <c r="F64" s="9" t="str">
        <f>IF($B64="N/A","N/A",IF(E64&gt;15,"No",IF(E64&lt;-15,"No","Yes")))</f>
        <v>N/A</v>
      </c>
      <c r="G64" s="38"/>
      <c r="H64" s="9" t="str">
        <f>IF($B64="N/A","N/A",IF(G64&gt;15,"No",IF(G64&lt;-15,"No","Yes")))</f>
        <v>N/A</v>
      </c>
      <c r="I64" s="10"/>
      <c r="J64" s="10"/>
      <c r="K64" s="9" t="str">
        <f t="shared" si="9"/>
        <v>Yes</v>
      </c>
    </row>
    <row r="65" spans="1:11" ht="15.75" customHeight="1" x14ac:dyDescent="0.2">
      <c r="A65" s="83" t="s">
        <v>882</v>
      </c>
      <c r="B65" s="35" t="s">
        <v>217</v>
      </c>
      <c r="C65" s="85"/>
      <c r="D65" s="9" t="str">
        <f t="shared" si="10"/>
        <v>N/A</v>
      </c>
      <c r="E65" s="38"/>
      <c r="F65" s="9" t="str">
        <f t="shared" ref="F65:F73" si="11">IF($B65="N/A","N/A",IF(E65&gt;15,"No",IF(E65&lt;-15,"No","Yes")))</f>
        <v>N/A</v>
      </c>
      <c r="G65" s="38"/>
      <c r="H65" s="9" t="str">
        <f t="shared" ref="H65:H86" si="12">IF($B65="N/A","N/A",IF(G65&gt;15,"No",IF(G65&lt;-15,"No","Yes")))</f>
        <v>N/A</v>
      </c>
      <c r="I65" s="10"/>
      <c r="J65" s="10"/>
      <c r="K65" s="9" t="str">
        <f t="shared" si="9"/>
        <v>Yes</v>
      </c>
    </row>
    <row r="66" spans="1:11" ht="25.5" x14ac:dyDescent="0.2">
      <c r="A66" s="83" t="s">
        <v>883</v>
      </c>
      <c r="B66" s="35" t="s">
        <v>217</v>
      </c>
      <c r="C66" s="85"/>
      <c r="D66" s="9" t="str">
        <f t="shared" si="10"/>
        <v>N/A</v>
      </c>
      <c r="E66" s="38"/>
      <c r="F66" s="9" t="str">
        <f t="shared" si="11"/>
        <v>N/A</v>
      </c>
      <c r="G66" s="38"/>
      <c r="H66" s="9" t="str">
        <f t="shared" si="12"/>
        <v>N/A</v>
      </c>
      <c r="I66" s="10"/>
      <c r="J66" s="10"/>
      <c r="K66" s="9" t="str">
        <f t="shared" si="9"/>
        <v>Yes</v>
      </c>
    </row>
    <row r="67" spans="1:11" ht="25.5" x14ac:dyDescent="0.2">
      <c r="A67" s="83" t="s">
        <v>884</v>
      </c>
      <c r="B67" s="35" t="s">
        <v>217</v>
      </c>
      <c r="C67" s="85"/>
      <c r="D67" s="9" t="str">
        <f t="shared" si="10"/>
        <v>N/A</v>
      </c>
      <c r="E67" s="38"/>
      <c r="F67" s="9" t="str">
        <f t="shared" si="11"/>
        <v>N/A</v>
      </c>
      <c r="G67" s="38"/>
      <c r="H67" s="9" t="str">
        <f t="shared" si="12"/>
        <v>N/A</v>
      </c>
      <c r="I67" s="10"/>
      <c r="J67" s="10"/>
      <c r="K67" s="9" t="str">
        <f t="shared" si="9"/>
        <v>Yes</v>
      </c>
    </row>
    <row r="68" spans="1:11" ht="25.5" x14ac:dyDescent="0.2">
      <c r="A68" s="83" t="s">
        <v>885</v>
      </c>
      <c r="B68" s="35" t="s">
        <v>217</v>
      </c>
      <c r="C68" s="85"/>
      <c r="D68" s="9" t="str">
        <f t="shared" si="10"/>
        <v>N/A</v>
      </c>
      <c r="E68" s="38"/>
      <c r="F68" s="9" t="str">
        <f t="shared" si="11"/>
        <v>N/A</v>
      </c>
      <c r="G68" s="38"/>
      <c r="H68" s="9" t="str">
        <f t="shared" si="12"/>
        <v>N/A</v>
      </c>
      <c r="I68" s="10"/>
      <c r="J68" s="10"/>
      <c r="K68" s="9" t="str">
        <f t="shared" si="9"/>
        <v>Yes</v>
      </c>
    </row>
    <row r="69" spans="1:11" ht="25.5" x14ac:dyDescent="0.2">
      <c r="A69" s="83" t="s">
        <v>886</v>
      </c>
      <c r="B69" s="35" t="s">
        <v>217</v>
      </c>
      <c r="C69" s="85"/>
      <c r="D69" s="9" t="str">
        <f t="shared" si="10"/>
        <v>N/A</v>
      </c>
      <c r="E69" s="38"/>
      <c r="F69" s="9" t="str">
        <f t="shared" si="11"/>
        <v>N/A</v>
      </c>
      <c r="G69" s="38"/>
      <c r="H69" s="9" t="str">
        <f t="shared" si="12"/>
        <v>N/A</v>
      </c>
      <c r="I69" s="10"/>
      <c r="J69" s="10"/>
      <c r="K69" s="9" t="str">
        <f t="shared" si="9"/>
        <v>Yes</v>
      </c>
    </row>
    <row r="70" spans="1:11" ht="25.5" x14ac:dyDescent="0.2">
      <c r="A70" s="83" t="s">
        <v>887</v>
      </c>
      <c r="B70" s="35" t="s">
        <v>217</v>
      </c>
      <c r="C70" s="85"/>
      <c r="D70" s="9" t="str">
        <f t="shared" si="10"/>
        <v>N/A</v>
      </c>
      <c r="E70" s="38"/>
      <c r="F70" s="9" t="str">
        <f t="shared" si="11"/>
        <v>N/A</v>
      </c>
      <c r="G70" s="38"/>
      <c r="H70" s="9" t="str">
        <f t="shared" si="12"/>
        <v>N/A</v>
      </c>
      <c r="I70" s="10"/>
      <c r="J70" s="10"/>
      <c r="K70" s="9" t="str">
        <f t="shared" si="9"/>
        <v>Yes</v>
      </c>
    </row>
    <row r="71" spans="1:11" x14ac:dyDescent="0.2">
      <c r="A71" s="83" t="s">
        <v>888</v>
      </c>
      <c r="B71" s="35" t="s">
        <v>217</v>
      </c>
      <c r="C71" s="85"/>
      <c r="D71" s="9" t="str">
        <f t="shared" si="10"/>
        <v>N/A</v>
      </c>
      <c r="E71" s="38"/>
      <c r="F71" s="9" t="str">
        <f t="shared" si="11"/>
        <v>N/A</v>
      </c>
      <c r="G71" s="38"/>
      <c r="H71" s="9" t="str">
        <f t="shared" si="12"/>
        <v>N/A</v>
      </c>
      <c r="I71" s="10"/>
      <c r="J71" s="10"/>
      <c r="K71" s="9" t="str">
        <f t="shared" si="9"/>
        <v>Yes</v>
      </c>
    </row>
    <row r="72" spans="1:11" ht="25.5" x14ac:dyDescent="0.2">
      <c r="A72" s="83" t="s">
        <v>889</v>
      </c>
      <c r="B72" s="35" t="s">
        <v>217</v>
      </c>
      <c r="C72" s="85"/>
      <c r="D72" s="9" t="str">
        <f t="shared" si="10"/>
        <v>N/A</v>
      </c>
      <c r="E72" s="38"/>
      <c r="F72" s="9" t="str">
        <f t="shared" si="11"/>
        <v>N/A</v>
      </c>
      <c r="G72" s="38"/>
      <c r="H72" s="9" t="str">
        <f t="shared" si="12"/>
        <v>N/A</v>
      </c>
      <c r="I72" s="10"/>
      <c r="J72" s="10"/>
      <c r="K72" s="9" t="str">
        <f t="shared" si="9"/>
        <v>Yes</v>
      </c>
    </row>
    <row r="73" spans="1:11" x14ac:dyDescent="0.2">
      <c r="A73" s="83" t="s">
        <v>890</v>
      </c>
      <c r="B73" s="35" t="s">
        <v>217</v>
      </c>
      <c r="C73" s="85"/>
      <c r="D73" s="9" t="str">
        <f t="shared" si="10"/>
        <v>N/A</v>
      </c>
      <c r="E73" s="38"/>
      <c r="F73" s="9" t="str">
        <f t="shared" si="11"/>
        <v>N/A</v>
      </c>
      <c r="G73" s="38"/>
      <c r="H73" s="9" t="str">
        <f t="shared" si="12"/>
        <v>N/A</v>
      </c>
      <c r="I73" s="10"/>
      <c r="J73" s="10"/>
      <c r="K73" s="9" t="str">
        <f t="shared" si="9"/>
        <v>Yes</v>
      </c>
    </row>
    <row r="74" spans="1:11" x14ac:dyDescent="0.2">
      <c r="A74" s="83" t="s">
        <v>891</v>
      </c>
      <c r="B74" s="35" t="s">
        <v>217</v>
      </c>
      <c r="C74" s="85"/>
      <c r="D74" s="9" t="str">
        <f t="shared" si="10"/>
        <v>N/A</v>
      </c>
      <c r="E74" s="38"/>
      <c r="F74" s="9" t="str">
        <f>IF($B74="N/A","N/A",IF(E74&gt;15,"No",IF(E74&lt;-15,"No","Yes")))</f>
        <v>N/A</v>
      </c>
      <c r="G74" s="38"/>
      <c r="H74" s="9" t="str">
        <f t="shared" si="12"/>
        <v>N/A</v>
      </c>
      <c r="I74" s="10"/>
      <c r="J74" s="10"/>
      <c r="K74" s="9" t="str">
        <f t="shared" si="9"/>
        <v>Yes</v>
      </c>
    </row>
    <row r="75" spans="1:11" x14ac:dyDescent="0.2">
      <c r="A75" s="83" t="s">
        <v>892</v>
      </c>
      <c r="B75" s="35" t="s">
        <v>217</v>
      </c>
      <c r="C75" s="82"/>
      <c r="D75" s="9" t="str">
        <f t="shared" ref="D75:D80" si="13">IF($B75="N/A","N/A",IF(C75&gt;15,"No",IF(C75&lt;-15,"No","Yes")))</f>
        <v>N/A</v>
      </c>
      <c r="E75" s="8"/>
      <c r="F75" s="9" t="str">
        <f>IF($B75="N/A","N/A",IF(E75&gt;15,"No",IF(E75&lt;-15,"No","Yes")))</f>
        <v>N/A</v>
      </c>
      <c r="G75" s="8"/>
      <c r="H75" s="9" t="str">
        <f t="shared" si="12"/>
        <v>N/A</v>
      </c>
      <c r="I75" s="10"/>
      <c r="J75" s="10"/>
      <c r="K75" s="9" t="str">
        <f t="shared" ref="K75:K80" si="14">IF(J75="Div by 0", "N/A", IF(J75="N/A","N/A", IF(J75&gt;30, "No", IF(J75&lt;-30, "No", "Yes"))))</f>
        <v>Yes</v>
      </c>
    </row>
    <row r="76" spans="1:11" x14ac:dyDescent="0.2">
      <c r="A76" s="83" t="s">
        <v>893</v>
      </c>
      <c r="B76" s="35" t="s">
        <v>217</v>
      </c>
      <c r="C76" s="82"/>
      <c r="D76" s="9" t="str">
        <f t="shared" si="13"/>
        <v>N/A</v>
      </c>
      <c r="E76" s="8"/>
      <c r="F76" s="9" t="str">
        <f t="shared" ref="F76:F86" si="15">IF($B76="N/A","N/A",IF(E76&gt;15,"No",IF(E76&lt;-15,"No","Yes")))</f>
        <v>N/A</v>
      </c>
      <c r="G76" s="8"/>
      <c r="H76" s="9" t="str">
        <f t="shared" si="12"/>
        <v>N/A</v>
      </c>
      <c r="I76" s="10"/>
      <c r="J76" s="10"/>
      <c r="K76" s="9" t="str">
        <f t="shared" si="14"/>
        <v>Yes</v>
      </c>
    </row>
    <row r="77" spans="1:11" x14ac:dyDescent="0.2">
      <c r="A77" s="83" t="s">
        <v>894</v>
      </c>
      <c r="B77" s="35" t="s">
        <v>217</v>
      </c>
      <c r="C77" s="82"/>
      <c r="D77" s="9" t="str">
        <f t="shared" si="13"/>
        <v>N/A</v>
      </c>
      <c r="E77" s="8"/>
      <c r="F77" s="9" t="str">
        <f t="shared" si="15"/>
        <v>N/A</v>
      </c>
      <c r="G77" s="8"/>
      <c r="H77" s="9" t="str">
        <f t="shared" si="12"/>
        <v>N/A</v>
      </c>
      <c r="I77" s="10"/>
      <c r="J77" s="10"/>
      <c r="K77" s="9" t="str">
        <f t="shared" si="14"/>
        <v>Yes</v>
      </c>
    </row>
    <row r="78" spans="1:11" x14ac:dyDescent="0.2">
      <c r="A78" s="83" t="s">
        <v>895</v>
      </c>
      <c r="B78" s="35" t="s">
        <v>217</v>
      </c>
      <c r="C78" s="82"/>
      <c r="D78" s="9" t="str">
        <f t="shared" si="13"/>
        <v>N/A</v>
      </c>
      <c r="E78" s="8"/>
      <c r="F78" s="9" t="str">
        <f t="shared" si="15"/>
        <v>N/A</v>
      </c>
      <c r="G78" s="8"/>
      <c r="H78" s="9" t="str">
        <f t="shared" si="12"/>
        <v>N/A</v>
      </c>
      <c r="I78" s="10"/>
      <c r="J78" s="10"/>
      <c r="K78" s="9" t="str">
        <f t="shared" si="14"/>
        <v>Yes</v>
      </c>
    </row>
    <row r="79" spans="1:11" ht="25.5" x14ac:dyDescent="0.2">
      <c r="A79" s="83" t="s">
        <v>896</v>
      </c>
      <c r="B79" s="35" t="s">
        <v>217</v>
      </c>
      <c r="C79" s="82"/>
      <c r="D79" s="9" t="str">
        <f t="shared" si="13"/>
        <v>N/A</v>
      </c>
      <c r="E79" s="8"/>
      <c r="F79" s="9" t="str">
        <f t="shared" si="15"/>
        <v>N/A</v>
      </c>
      <c r="G79" s="8"/>
      <c r="H79" s="9" t="str">
        <f t="shared" si="12"/>
        <v>N/A</v>
      </c>
      <c r="I79" s="10"/>
      <c r="J79" s="10"/>
      <c r="K79" s="9" t="str">
        <f t="shared" si="14"/>
        <v>Yes</v>
      </c>
    </row>
    <row r="80" spans="1:11" ht="25.5" x14ac:dyDescent="0.2">
      <c r="A80" s="83" t="s">
        <v>897</v>
      </c>
      <c r="B80" s="35" t="s">
        <v>217</v>
      </c>
      <c r="C80" s="87"/>
      <c r="D80" s="9" t="str">
        <f t="shared" si="13"/>
        <v>N/A</v>
      </c>
      <c r="E80" s="87"/>
      <c r="F80" s="9" t="str">
        <f t="shared" si="15"/>
        <v>N/A</v>
      </c>
      <c r="G80" s="87"/>
      <c r="H80" s="9" t="str">
        <f t="shared" si="12"/>
        <v>N/A</v>
      </c>
      <c r="I80" s="10"/>
      <c r="J80" s="88"/>
      <c r="K80" s="9" t="str">
        <f t="shared" si="14"/>
        <v>Yes</v>
      </c>
    </row>
    <row r="81" spans="1:11" x14ac:dyDescent="0.2">
      <c r="A81" s="83" t="s">
        <v>898</v>
      </c>
      <c r="B81" s="35" t="s">
        <v>217</v>
      </c>
      <c r="C81" s="89"/>
      <c r="D81" s="9" t="str">
        <f t="shared" ref="D81:D86" si="16">IF($B81="N/A","N/A",IF(C81&gt;15,"No",IF(C81&lt;-15,"No","Yes")))</f>
        <v>N/A</v>
      </c>
      <c r="E81" s="90"/>
      <c r="F81" s="9" t="str">
        <f t="shared" si="15"/>
        <v>N/A</v>
      </c>
      <c r="G81" s="90"/>
      <c r="H81" s="9" t="str">
        <f>IF($B81="N/A","N/A",IF(G81&gt;15,"No",IF(G81&lt;-15,"No","Yes")))</f>
        <v>N/A</v>
      </c>
      <c r="I81" s="10"/>
      <c r="J81" s="10"/>
      <c r="K81" s="9" t="str">
        <f t="shared" ref="K81:K86" si="17">IF(J81="Div by 0", "N/A", IF(J81="N/A","N/A", IF(J81&gt;30, "No", IF(J81&lt;-30, "No", "Yes"))))</f>
        <v>Yes</v>
      </c>
    </row>
    <row r="82" spans="1:11" x14ac:dyDescent="0.2">
      <c r="A82" s="83" t="s">
        <v>899</v>
      </c>
      <c r="B82" s="35" t="s">
        <v>217</v>
      </c>
      <c r="C82" s="89"/>
      <c r="D82" s="9" t="str">
        <f t="shared" si="16"/>
        <v>N/A</v>
      </c>
      <c r="E82" s="90"/>
      <c r="F82" s="9" t="str">
        <f t="shared" si="15"/>
        <v>N/A</v>
      </c>
      <c r="G82" s="90"/>
      <c r="H82" s="9" t="str">
        <f t="shared" si="12"/>
        <v>N/A</v>
      </c>
      <c r="I82" s="10"/>
      <c r="J82" s="10"/>
      <c r="K82" s="9" t="str">
        <f t="shared" si="17"/>
        <v>Yes</v>
      </c>
    </row>
    <row r="83" spans="1:11" x14ac:dyDescent="0.2">
      <c r="A83" s="83" t="s">
        <v>900</v>
      </c>
      <c r="B83" s="35" t="s">
        <v>217</v>
      </c>
      <c r="C83" s="89"/>
      <c r="D83" s="9" t="str">
        <f t="shared" si="16"/>
        <v>N/A</v>
      </c>
      <c r="E83" s="90"/>
      <c r="F83" s="9" t="str">
        <f t="shared" si="15"/>
        <v>N/A</v>
      </c>
      <c r="G83" s="90"/>
      <c r="H83" s="9" t="str">
        <f t="shared" si="12"/>
        <v>N/A</v>
      </c>
      <c r="I83" s="10"/>
      <c r="J83" s="10"/>
      <c r="K83" s="9" t="str">
        <f t="shared" si="17"/>
        <v>Yes</v>
      </c>
    </row>
    <row r="84" spans="1:11" x14ac:dyDescent="0.2">
      <c r="A84" s="83" t="s">
        <v>901</v>
      </c>
      <c r="B84" s="35" t="s">
        <v>217</v>
      </c>
      <c r="C84" s="89"/>
      <c r="D84" s="9" t="str">
        <f t="shared" si="16"/>
        <v>N/A</v>
      </c>
      <c r="E84" s="90"/>
      <c r="F84" s="9" t="str">
        <f t="shared" si="15"/>
        <v>N/A</v>
      </c>
      <c r="G84" s="90"/>
      <c r="H84" s="9" t="str">
        <f t="shared" si="12"/>
        <v>N/A</v>
      </c>
      <c r="I84" s="10"/>
      <c r="J84" s="10"/>
      <c r="K84" s="9" t="str">
        <f t="shared" si="17"/>
        <v>Yes</v>
      </c>
    </row>
    <row r="85" spans="1:11" x14ac:dyDescent="0.2">
      <c r="A85" s="83" t="s">
        <v>902</v>
      </c>
      <c r="B85" s="35" t="s">
        <v>217</v>
      </c>
      <c r="C85" s="89"/>
      <c r="D85" s="9" t="str">
        <f t="shared" si="16"/>
        <v>N/A</v>
      </c>
      <c r="E85" s="90"/>
      <c r="F85" s="9" t="str">
        <f t="shared" si="15"/>
        <v>N/A</v>
      </c>
      <c r="G85" s="90"/>
      <c r="H85" s="9" t="str">
        <f t="shared" si="12"/>
        <v>N/A</v>
      </c>
      <c r="I85" s="10"/>
      <c r="J85" s="10"/>
      <c r="K85" s="9" t="str">
        <f t="shared" si="17"/>
        <v>Yes</v>
      </c>
    </row>
    <row r="86" spans="1:11" ht="25.5" x14ac:dyDescent="0.2">
      <c r="A86" s="83" t="s">
        <v>903</v>
      </c>
      <c r="B86" s="35" t="s">
        <v>217</v>
      </c>
      <c r="C86" s="91"/>
      <c r="D86" s="9" t="str">
        <f t="shared" si="16"/>
        <v>N/A</v>
      </c>
      <c r="E86" s="91"/>
      <c r="F86" s="9" t="str">
        <f t="shared" si="15"/>
        <v>N/A</v>
      </c>
      <c r="G86" s="91"/>
      <c r="H86" s="9" t="str">
        <f t="shared" si="12"/>
        <v>N/A</v>
      </c>
      <c r="I86" s="10"/>
      <c r="J86" s="10"/>
      <c r="K86" s="9" t="str">
        <f t="shared" si="17"/>
        <v>Yes</v>
      </c>
    </row>
    <row r="87" spans="1:11" x14ac:dyDescent="0.2">
      <c r="A87" s="83" t="s">
        <v>32</v>
      </c>
      <c r="B87" s="35" t="s">
        <v>270</v>
      </c>
      <c r="C87" s="82"/>
      <c r="D87" s="9" t="str">
        <f>IF($B87="N/A","N/A",IF(C87&gt;60,"Yes","No"))</f>
        <v>No</v>
      </c>
      <c r="E87" s="8"/>
      <c r="F87" s="9" t="str">
        <f>IF($B87="N/A","N/A",IF(E87&gt;60,"Yes","No"))</f>
        <v>No</v>
      </c>
      <c r="G87" s="8"/>
      <c r="H87" s="9" t="str">
        <f>IF($B87="N/A","N/A",IF(G87&gt;60,"Yes","No"))</f>
        <v>No</v>
      </c>
      <c r="I87" s="10"/>
      <c r="J87" s="10"/>
      <c r="K87" s="9" t="str">
        <f t="shared" ref="K87:K105" si="18">IF(J87="Div by 0", "N/A", IF(J87="N/A","N/A", IF(J87&gt;30, "No", IF(J87&lt;-30, "No", "Yes"))))</f>
        <v>Yes</v>
      </c>
    </row>
    <row r="88" spans="1:11" x14ac:dyDescent="0.2">
      <c r="A88" s="83" t="s">
        <v>39</v>
      </c>
      <c r="B88" s="35" t="s">
        <v>271</v>
      </c>
      <c r="C88" s="82"/>
      <c r="D88" s="9" t="str">
        <f>IF($B88="N/A","N/A",IF(C88&gt;100,"No",IF(C88&lt;85,"No","Yes")))</f>
        <v>No</v>
      </c>
      <c r="E88" s="8"/>
      <c r="F88" s="9" t="str">
        <f>IF($B88="N/A","N/A",IF(E88&gt;100,"No",IF(E88&lt;85,"No","Yes")))</f>
        <v>No</v>
      </c>
      <c r="G88" s="8"/>
      <c r="H88" s="9" t="str">
        <f>IF($B88="N/A","N/A",IF(G88&gt;100,"No",IF(G88&lt;85,"No","Yes")))</f>
        <v>No</v>
      </c>
      <c r="I88" s="10"/>
      <c r="J88" s="10"/>
      <c r="K88" s="9" t="str">
        <f t="shared" si="18"/>
        <v>Yes</v>
      </c>
    </row>
    <row r="89" spans="1:11" x14ac:dyDescent="0.2">
      <c r="A89" s="83" t="s">
        <v>904</v>
      </c>
      <c r="B89" s="35" t="s">
        <v>217</v>
      </c>
      <c r="C89" s="82"/>
      <c r="D89" s="9" t="str">
        <f>IF($B89="N/A","N/A",IF(C89&gt;15,"No",IF(C89&lt;-15,"No","Yes")))</f>
        <v>N/A</v>
      </c>
      <c r="E89" s="8"/>
      <c r="F89" s="9" t="str">
        <f>IF($B89="N/A","N/A",IF(E89&gt;15,"No",IF(E89&lt;-15,"No","Yes")))</f>
        <v>N/A</v>
      </c>
      <c r="G89" s="8"/>
      <c r="H89" s="9" t="str">
        <f>IF($B89="N/A","N/A",IF(G89&gt;15,"No",IF(G89&lt;-15,"No","Yes")))</f>
        <v>N/A</v>
      </c>
      <c r="I89" s="10"/>
      <c r="J89" s="10"/>
      <c r="K89" s="9" t="str">
        <f t="shared" si="18"/>
        <v>Yes</v>
      </c>
    </row>
    <row r="90" spans="1:11" x14ac:dyDescent="0.2">
      <c r="A90" s="83" t="s">
        <v>845</v>
      </c>
      <c r="B90" s="35" t="s">
        <v>272</v>
      </c>
      <c r="C90" s="82"/>
      <c r="D90" s="9" t="str">
        <f>IF($B90="N/A","N/A",IF(C90&gt;25,"No",IF(C90&lt;5,"No","Yes")))</f>
        <v>No</v>
      </c>
      <c r="E90" s="8"/>
      <c r="F90" s="9" t="str">
        <f>IF($B90="N/A","N/A",IF(E90&gt;25,"No",IF(E90&lt;5,"No","Yes")))</f>
        <v>No</v>
      </c>
      <c r="G90" s="8"/>
      <c r="H90" s="9" t="str">
        <f>IF($B90="N/A","N/A",IF(G90&gt;25,"No",IF(G90&lt;5,"No","Yes")))</f>
        <v>No</v>
      </c>
      <c r="I90" s="10"/>
      <c r="J90" s="10"/>
      <c r="K90" s="9" t="str">
        <f t="shared" si="18"/>
        <v>Yes</v>
      </c>
    </row>
    <row r="91" spans="1:11" x14ac:dyDescent="0.2">
      <c r="A91" s="83" t="s">
        <v>846</v>
      </c>
      <c r="B91" s="35" t="s">
        <v>273</v>
      </c>
      <c r="C91" s="82"/>
      <c r="D91" s="9" t="str">
        <f>IF($B91="N/A","N/A",IF(C91&gt;70,"No",IF(C91&lt;40,"No","Yes")))</f>
        <v>No</v>
      </c>
      <c r="E91" s="8"/>
      <c r="F91" s="9" t="str">
        <f>IF($B91="N/A","N/A",IF(E91&gt;70,"No",IF(E91&lt;40,"No","Yes")))</f>
        <v>No</v>
      </c>
      <c r="G91" s="8"/>
      <c r="H91" s="9" t="str">
        <f>IF($B91="N/A","N/A",IF(G91&gt;70,"No",IF(G91&lt;40,"No","Yes")))</f>
        <v>No</v>
      </c>
      <c r="I91" s="10"/>
      <c r="J91" s="10"/>
      <c r="K91" s="9" t="str">
        <f t="shared" si="18"/>
        <v>Yes</v>
      </c>
    </row>
    <row r="92" spans="1:11" x14ac:dyDescent="0.2">
      <c r="A92" s="83" t="s">
        <v>847</v>
      </c>
      <c r="B92" s="35" t="s">
        <v>274</v>
      </c>
      <c r="C92" s="82"/>
      <c r="D92" s="9" t="str">
        <f>IF($B92="N/A","N/A",IF(C92&gt;55,"No",IF(C92&lt;20,"No","Yes")))</f>
        <v>No</v>
      </c>
      <c r="E92" s="8"/>
      <c r="F92" s="9" t="str">
        <f>IF($B92="N/A","N/A",IF(E92&gt;55,"No",IF(E92&lt;20,"No","Yes")))</f>
        <v>No</v>
      </c>
      <c r="G92" s="8"/>
      <c r="H92" s="9" t="str">
        <f>IF($B92="N/A","N/A",IF(G92&gt;55,"No",IF(G92&lt;20,"No","Yes")))</f>
        <v>No</v>
      </c>
      <c r="I92" s="10"/>
      <c r="J92" s="10"/>
      <c r="K92" s="9" t="str">
        <f t="shared" si="18"/>
        <v>Yes</v>
      </c>
    </row>
    <row r="93" spans="1:11" x14ac:dyDescent="0.2">
      <c r="A93" s="83" t="s">
        <v>167</v>
      </c>
      <c r="B93" s="35" t="s">
        <v>250</v>
      </c>
      <c r="C93" s="82"/>
      <c r="D93" s="9" t="str">
        <f>IF($B93="N/A","N/A",IF(C93&gt;95,"Yes","No"))</f>
        <v>No</v>
      </c>
      <c r="E93" s="8"/>
      <c r="F93" s="9" t="str">
        <f>IF($B93="N/A","N/A",IF(E93&gt;95,"Yes","No"))</f>
        <v>No</v>
      </c>
      <c r="G93" s="8"/>
      <c r="H93" s="9" t="str">
        <f>IF($B93="N/A","N/A",IF(G93&gt;95,"Yes","No"))</f>
        <v>No</v>
      </c>
      <c r="I93" s="10"/>
      <c r="J93" s="10"/>
      <c r="K93" s="9" t="str">
        <f t="shared" si="18"/>
        <v>Yes</v>
      </c>
    </row>
    <row r="94" spans="1:11" x14ac:dyDescent="0.2">
      <c r="A94" s="83" t="s">
        <v>41</v>
      </c>
      <c r="B94" s="35" t="s">
        <v>217</v>
      </c>
      <c r="C94" s="82"/>
      <c r="D94" s="9" t="str">
        <f>IF($B94="N/A","N/A",IF(C94&gt;15,"No",IF(C94&lt;-15,"No","Yes")))</f>
        <v>N/A</v>
      </c>
      <c r="E94" s="8"/>
      <c r="F94" s="9" t="str">
        <f>IF($B94="N/A","N/A",IF(E94&gt;15,"No",IF(E94&lt;-15,"No","Yes")))</f>
        <v>N/A</v>
      </c>
      <c r="G94" s="8"/>
      <c r="H94" s="9" t="str">
        <f>IF($B94="N/A","N/A",IF(G94&gt;15,"No",IF(G94&lt;-15,"No","Yes")))</f>
        <v>N/A</v>
      </c>
      <c r="I94" s="10"/>
      <c r="J94" s="10"/>
      <c r="K94" s="9" t="str">
        <f t="shared" si="18"/>
        <v>Yes</v>
      </c>
    </row>
    <row r="95" spans="1:11" x14ac:dyDescent="0.2">
      <c r="A95" s="83" t="s">
        <v>42</v>
      </c>
      <c r="B95" s="35" t="s">
        <v>217</v>
      </c>
      <c r="C95" s="82"/>
      <c r="D95" s="9" t="str">
        <f>IF($B95="N/A","N/A",IF(C95&gt;15,"No",IF(C95&lt;-15,"No","Yes")))</f>
        <v>N/A</v>
      </c>
      <c r="E95" s="8"/>
      <c r="F95" s="9" t="str">
        <f>IF($B95="N/A","N/A",IF(E95&gt;15,"No",IF(E95&lt;-15,"No","Yes")))</f>
        <v>N/A</v>
      </c>
      <c r="G95" s="8"/>
      <c r="H95" s="9" t="str">
        <f>IF($B95="N/A","N/A",IF(G95&gt;15,"No",IF(G95&lt;-15,"No","Yes")))</f>
        <v>N/A</v>
      </c>
      <c r="I95" s="10"/>
      <c r="J95" s="10"/>
      <c r="K95" s="9" t="str">
        <f t="shared" si="18"/>
        <v>Yes</v>
      </c>
    </row>
    <row r="96" spans="1:11" x14ac:dyDescent="0.2">
      <c r="A96" s="83" t="s">
        <v>905</v>
      </c>
      <c r="B96" s="35" t="s">
        <v>217</v>
      </c>
      <c r="C96" s="82"/>
      <c r="D96" s="9" t="str">
        <f>IF($B96="N/A","N/A",IF(C96&gt;15,"No",IF(C96&lt;-15,"No","Yes")))</f>
        <v>N/A</v>
      </c>
      <c r="E96" s="8"/>
      <c r="F96" s="9" t="str">
        <f>IF($B96="N/A","N/A",IF(E96&gt;15,"No",IF(E96&lt;-15,"No","Yes")))</f>
        <v>N/A</v>
      </c>
      <c r="G96" s="8"/>
      <c r="H96" s="9" t="str">
        <f>IF($B96="N/A","N/A",IF(G96&gt;15,"No",IF(G96&lt;-15,"No","Yes")))</f>
        <v>N/A</v>
      </c>
      <c r="I96" s="10"/>
      <c r="J96" s="10"/>
      <c r="K96" s="9" t="str">
        <f t="shared" si="18"/>
        <v>Yes</v>
      </c>
    </row>
    <row r="97" spans="1:11" x14ac:dyDescent="0.2">
      <c r="A97" s="83" t="s">
        <v>906</v>
      </c>
      <c r="B97" s="35" t="s">
        <v>217</v>
      </c>
      <c r="C97" s="82"/>
      <c r="D97" s="9" t="str">
        <f>IF($B97="N/A","N/A",IF(C97&gt;15,"No",IF(C97&lt;-15,"No","Yes")))</f>
        <v>N/A</v>
      </c>
      <c r="E97" s="8"/>
      <c r="F97" s="9" t="str">
        <f>IF($B97="N/A","N/A",IF(E97&gt;15,"No",IF(E97&lt;-15,"No","Yes")))</f>
        <v>N/A</v>
      </c>
      <c r="G97" s="8"/>
      <c r="H97" s="9" t="str">
        <f>IF($B97="N/A","N/A",IF(G97&gt;15,"No",IF(G97&lt;-15,"No","Yes")))</f>
        <v>N/A</v>
      </c>
      <c r="I97" s="10"/>
      <c r="J97" s="10"/>
      <c r="K97" s="9" t="str">
        <f t="shared" si="18"/>
        <v>Yes</v>
      </c>
    </row>
    <row r="98" spans="1:11" x14ac:dyDescent="0.2">
      <c r="A98" s="83" t="s">
        <v>43</v>
      </c>
      <c r="B98" s="35" t="s">
        <v>227</v>
      </c>
      <c r="C98" s="82"/>
      <c r="D98" s="9" t="str">
        <f>IF($B98="N/A","N/A",IF(C98&gt;100,"No",IF(C98&lt;98,"No","Yes")))</f>
        <v>No</v>
      </c>
      <c r="E98" s="8"/>
      <c r="F98" s="9" t="str">
        <f>IF($B98="N/A","N/A",IF(E98&gt;100,"No",IF(E98&lt;98,"No","Yes")))</f>
        <v>No</v>
      </c>
      <c r="G98" s="8"/>
      <c r="H98" s="9" t="str">
        <f>IF($B98="N/A","N/A",IF(G98&gt;100,"No",IF(G98&lt;98,"No","Yes")))</f>
        <v>No</v>
      </c>
      <c r="I98" s="10"/>
      <c r="J98" s="10"/>
      <c r="K98" s="9" t="str">
        <f t="shared" si="18"/>
        <v>Yes</v>
      </c>
    </row>
    <row r="99" spans="1:11" x14ac:dyDescent="0.2">
      <c r="A99" s="83" t="s">
        <v>44</v>
      </c>
      <c r="B99" s="35" t="s">
        <v>217</v>
      </c>
      <c r="C99" s="82"/>
      <c r="D99" s="9" t="str">
        <f>IF($B99="N/A","N/A",IF(C99&gt;15,"No",IF(C99&lt;-15,"No","Yes")))</f>
        <v>N/A</v>
      </c>
      <c r="E99" s="8"/>
      <c r="F99" s="9" t="str">
        <f>IF($B99="N/A","N/A",IF(E99&gt;15,"No",IF(E99&lt;-15,"No","Yes")))</f>
        <v>N/A</v>
      </c>
      <c r="G99" s="8"/>
      <c r="H99" s="9" t="str">
        <f>IF($B99="N/A","N/A",IF(G99&gt;15,"No",IF(G99&lt;-15,"No","Yes")))</f>
        <v>N/A</v>
      </c>
      <c r="I99" s="10"/>
      <c r="J99" s="10"/>
      <c r="K99" s="9" t="str">
        <f t="shared" si="18"/>
        <v>Yes</v>
      </c>
    </row>
    <row r="100" spans="1:11" x14ac:dyDescent="0.2">
      <c r="A100" s="83" t="s">
        <v>45</v>
      </c>
      <c r="B100" s="35" t="s">
        <v>217</v>
      </c>
      <c r="C100" s="82"/>
      <c r="D100" s="9" t="str">
        <f>IF($B100="N/A","N/A",IF(C100&gt;15,"No",IF(C100&lt;-15,"No","Yes")))</f>
        <v>N/A</v>
      </c>
      <c r="E100" s="8"/>
      <c r="F100" s="9" t="str">
        <f>IF($B100="N/A","N/A",IF(E100&gt;15,"No",IF(E100&lt;-15,"No","Yes")))</f>
        <v>N/A</v>
      </c>
      <c r="G100" s="8"/>
      <c r="H100" s="9" t="str">
        <f>IF($B100="N/A","N/A",IF(G100&gt;15,"No",IF(G100&lt;-15,"No","Yes")))</f>
        <v>N/A</v>
      </c>
      <c r="I100" s="10"/>
      <c r="J100" s="10"/>
      <c r="K100" s="9" t="str">
        <f t="shared" si="18"/>
        <v>Yes</v>
      </c>
    </row>
    <row r="101" spans="1:11" x14ac:dyDescent="0.2">
      <c r="A101" s="83" t="s">
        <v>359</v>
      </c>
      <c r="B101" s="35" t="s">
        <v>217</v>
      </c>
      <c r="C101" s="82"/>
      <c r="D101" s="9" t="str">
        <f>IF($B101="N/A","N/A",IF(C101&gt;15,"No",IF(C101&lt;-15,"No","Yes")))</f>
        <v>N/A</v>
      </c>
      <c r="E101" s="8"/>
      <c r="F101" s="9" t="str">
        <f>IF($B101="N/A","N/A",IF(E101&gt;15,"No",IF(E101&lt;-15,"No","Yes")))</f>
        <v>N/A</v>
      </c>
      <c r="G101" s="8"/>
      <c r="H101" s="9" t="str">
        <f>IF($B101="N/A","N/A",IF(G101&gt;15,"No",IF(G101&lt;-15,"No","Yes")))</f>
        <v>N/A</v>
      </c>
      <c r="I101" s="10"/>
      <c r="J101" s="10"/>
      <c r="K101" s="9" t="str">
        <f t="shared" si="18"/>
        <v>Yes</v>
      </c>
    </row>
    <row r="102" spans="1:11" x14ac:dyDescent="0.2">
      <c r="A102" s="83" t="s">
        <v>46</v>
      </c>
      <c r="B102" s="35" t="s">
        <v>217</v>
      </c>
      <c r="C102" s="82"/>
      <c r="D102" s="9" t="str">
        <f>IF($B102="N/A","N/A",IF(C102&gt;15,"No",IF(C102&lt;-15,"No","Yes")))</f>
        <v>N/A</v>
      </c>
      <c r="E102" s="8"/>
      <c r="F102" s="9" t="str">
        <f>IF($B102="N/A","N/A",IF(E102&gt;15,"No",IF(E102&lt;-15,"No","Yes")))</f>
        <v>N/A</v>
      </c>
      <c r="G102" s="8"/>
      <c r="H102" s="9" t="str">
        <f>IF($B102="N/A","N/A",IF(G102&gt;15,"No",IF(G102&lt;-15,"No","Yes")))</f>
        <v>N/A</v>
      </c>
      <c r="I102" s="10"/>
      <c r="J102" s="10"/>
      <c r="K102" s="9" t="str">
        <f t="shared" si="18"/>
        <v>Yes</v>
      </c>
    </row>
    <row r="103" spans="1:11" x14ac:dyDescent="0.2">
      <c r="A103" s="83" t="s">
        <v>47</v>
      </c>
      <c r="B103" s="35" t="s">
        <v>217</v>
      </c>
      <c r="C103" s="82"/>
      <c r="D103" s="9" t="str">
        <f>IF($B103="N/A","N/A",IF(C103&gt;15,"No",IF(C103&lt;-15,"No","Yes")))</f>
        <v>N/A</v>
      </c>
      <c r="E103" s="8"/>
      <c r="F103" s="9" t="str">
        <f>IF($B103="N/A","N/A",IF(E103&gt;15,"No",IF(E103&lt;-15,"No","Yes")))</f>
        <v>N/A</v>
      </c>
      <c r="G103" s="8"/>
      <c r="H103" s="9" t="str">
        <f>IF($B103="N/A","N/A",IF(G103&gt;15,"No",IF(G103&lt;-15,"No","Yes")))</f>
        <v>N/A</v>
      </c>
      <c r="I103" s="10"/>
      <c r="J103" s="10"/>
      <c r="K103" s="9" t="str">
        <f t="shared" si="18"/>
        <v>Yes</v>
      </c>
    </row>
    <row r="104" spans="1:11" x14ac:dyDescent="0.2">
      <c r="A104" s="83" t="s">
        <v>33</v>
      </c>
      <c r="B104" s="35" t="s">
        <v>227</v>
      </c>
      <c r="C104" s="82"/>
      <c r="D104" s="9" t="str">
        <f>IF($B104="N/A","N/A",IF(C104&gt;100,"No",IF(C104&lt;98,"No","Yes")))</f>
        <v>No</v>
      </c>
      <c r="E104" s="8"/>
      <c r="F104" s="9" t="str">
        <f>IF($B104="N/A","N/A",IF(E104&gt;100,"No",IF(E104&lt;98,"No","Yes")))</f>
        <v>No</v>
      </c>
      <c r="G104" s="8"/>
      <c r="H104" s="9" t="str">
        <f>IF($B104="N/A","N/A",IF(G104&gt;100,"No",IF(G104&lt;98,"No","Yes")))</f>
        <v>No</v>
      </c>
      <c r="I104" s="10"/>
      <c r="J104" s="10"/>
      <c r="K104" s="9" t="str">
        <f t="shared" si="18"/>
        <v>Yes</v>
      </c>
    </row>
    <row r="105" spans="1:11" ht="25.5" x14ac:dyDescent="0.2">
      <c r="A105" s="83" t="s">
        <v>48</v>
      </c>
      <c r="B105" s="61" t="s">
        <v>227</v>
      </c>
      <c r="C105" s="82"/>
      <c r="D105" s="9" t="str">
        <f>IF($B105="N/A","N/A",IF(C105&gt;100,"No",IF(C105&lt;98,"No","Yes")))</f>
        <v>No</v>
      </c>
      <c r="E105" s="8"/>
      <c r="F105" s="9" t="str">
        <f>IF($B105="N/A","N/A",IF(E105&gt;100,"No",IF(E105&lt;98,"No","Yes")))</f>
        <v>No</v>
      </c>
      <c r="G105" s="8"/>
      <c r="H105" s="9" t="str">
        <f>IF($B105="N/A","N/A",IF(G105&gt;100,"No",IF(G105&lt;98,"No","Yes")))</f>
        <v>No</v>
      </c>
      <c r="I105" s="10"/>
      <c r="J105" s="10"/>
      <c r="K105" s="9" t="str">
        <f t="shared" si="18"/>
        <v>Yes</v>
      </c>
    </row>
    <row r="106" spans="1:11" x14ac:dyDescent="0.2">
      <c r="A106" s="83" t="s">
        <v>49</v>
      </c>
      <c r="B106" s="61" t="s">
        <v>217</v>
      </c>
      <c r="C106" s="82"/>
      <c r="D106" s="9" t="str">
        <f>IF($B106="N/A","N/A",IF(C106&gt;15,"No",IF(C106&lt;-15,"No","Yes")))</f>
        <v>N/A</v>
      </c>
      <c r="E106" s="8"/>
      <c r="F106" s="9" t="str">
        <f>IF($B106="N/A","N/A",IF(E106&gt;15,"No",IF(E106&lt;-15,"No","Yes")))</f>
        <v>N/A</v>
      </c>
      <c r="G106" s="8"/>
      <c r="H106" s="9" t="str">
        <f>IF($B106="N/A","N/A",IF(G106&gt;15,"No",IF(G106&lt;-15,"No","Yes")))</f>
        <v>N/A</v>
      </c>
      <c r="I106" s="10"/>
      <c r="J106" s="10"/>
      <c r="K106" s="9" t="str">
        <f>IF(J106="Div by 0", "N/A", IF(J106="N/A","N/A", IF(J106&gt;30, "No", IF(J106&lt;-30, "No", "Yes"))))</f>
        <v>Yes</v>
      </c>
    </row>
    <row r="107" spans="1:11" x14ac:dyDescent="0.2">
      <c r="A107" s="83" t="s">
        <v>907</v>
      </c>
      <c r="B107" s="35" t="s">
        <v>217</v>
      </c>
      <c r="C107" s="92"/>
      <c r="D107" s="9" t="str">
        <f t="shared" ref="D107:D130" si="19">IF($B107="N/A","N/A",IF(C107&gt;15,"No",IF(C107&lt;-15,"No","Yes")))</f>
        <v>N/A</v>
      </c>
      <c r="E107" s="9"/>
      <c r="F107" s="9" t="str">
        <f t="shared" ref="F107:F130" si="20">IF($B107="N/A","N/A",IF(E107&gt;15,"No",IF(E107&lt;-15,"No","Yes")))</f>
        <v>N/A</v>
      </c>
      <c r="G107" s="8"/>
      <c r="H107" s="9" t="str">
        <f t="shared" ref="H107:H130" si="21">IF($B107="N/A","N/A",IF(G107&gt;15,"No",IF(G107&lt;-15,"No","Yes")))</f>
        <v>N/A</v>
      </c>
      <c r="I107" s="10"/>
      <c r="J107" s="10"/>
      <c r="K107" s="9" t="str">
        <f t="shared" ref="K107:K130" si="22">IF(J107="Div by 0", "N/A", IF(J107="N/A","N/A", IF(J107&gt;30, "No", IF(J107&lt;-30, "No", "Yes"))))</f>
        <v>Yes</v>
      </c>
    </row>
    <row r="108" spans="1:11" x14ac:dyDescent="0.2">
      <c r="A108" s="83" t="s">
        <v>908</v>
      </c>
      <c r="B108" s="35" t="s">
        <v>217</v>
      </c>
      <c r="C108" s="92"/>
      <c r="D108" s="35" t="s">
        <v>217</v>
      </c>
      <c r="E108" s="9"/>
      <c r="F108" s="35" t="s">
        <v>217</v>
      </c>
      <c r="G108" s="8"/>
      <c r="H108" s="35" t="s">
        <v>217</v>
      </c>
      <c r="I108" s="10"/>
      <c r="J108" s="10"/>
      <c r="K108" s="9" t="str">
        <f t="shared" si="22"/>
        <v>Yes</v>
      </c>
    </row>
    <row r="109" spans="1:11" x14ac:dyDescent="0.2">
      <c r="A109" s="83" t="s">
        <v>909</v>
      </c>
      <c r="B109" s="35" t="s">
        <v>217</v>
      </c>
      <c r="C109" s="92"/>
      <c r="D109" s="9" t="str">
        <f t="shared" si="19"/>
        <v>N/A</v>
      </c>
      <c r="E109" s="9"/>
      <c r="F109" s="9" t="str">
        <f t="shared" si="20"/>
        <v>N/A</v>
      </c>
      <c r="G109" s="8"/>
      <c r="H109" s="9" t="str">
        <f t="shared" si="21"/>
        <v>N/A</v>
      </c>
      <c r="I109" s="10"/>
      <c r="J109" s="10"/>
      <c r="K109" s="9" t="str">
        <f t="shared" si="22"/>
        <v>Yes</v>
      </c>
    </row>
    <row r="110" spans="1:11" x14ac:dyDescent="0.2">
      <c r="A110" s="83" t="s">
        <v>910</v>
      </c>
      <c r="B110" s="35" t="s">
        <v>217</v>
      </c>
      <c r="C110" s="92"/>
      <c r="D110" s="9" t="str">
        <f t="shared" si="19"/>
        <v>N/A</v>
      </c>
      <c r="E110" s="9"/>
      <c r="F110" s="9" t="str">
        <f t="shared" si="20"/>
        <v>N/A</v>
      </c>
      <c r="G110" s="8"/>
      <c r="H110" s="9" t="str">
        <f t="shared" si="21"/>
        <v>N/A</v>
      </c>
      <c r="I110" s="10"/>
      <c r="J110" s="10"/>
      <c r="K110" s="9" t="str">
        <f t="shared" si="22"/>
        <v>Yes</v>
      </c>
    </row>
    <row r="111" spans="1:11" x14ac:dyDescent="0.2">
      <c r="A111" s="83" t="s">
        <v>911</v>
      </c>
      <c r="B111" s="35" t="s">
        <v>217</v>
      </c>
      <c r="C111" s="92"/>
      <c r="D111" s="9" t="str">
        <f t="shared" si="19"/>
        <v>N/A</v>
      </c>
      <c r="E111" s="9"/>
      <c r="F111" s="9" t="str">
        <f t="shared" si="20"/>
        <v>N/A</v>
      </c>
      <c r="G111" s="8"/>
      <c r="H111" s="9" t="str">
        <f t="shared" si="21"/>
        <v>N/A</v>
      </c>
      <c r="I111" s="10"/>
      <c r="J111" s="10"/>
      <c r="K111" s="9" t="str">
        <f t="shared" si="22"/>
        <v>Yes</v>
      </c>
    </row>
    <row r="112" spans="1:11" x14ac:dyDescent="0.2">
      <c r="A112" s="83" t="s">
        <v>912</v>
      </c>
      <c r="B112" s="35" t="s">
        <v>217</v>
      </c>
      <c r="C112" s="92"/>
      <c r="D112" s="9" t="str">
        <f t="shared" si="19"/>
        <v>N/A</v>
      </c>
      <c r="E112" s="9"/>
      <c r="F112" s="9" t="str">
        <f t="shared" si="20"/>
        <v>N/A</v>
      </c>
      <c r="G112" s="8"/>
      <c r="H112" s="9" t="str">
        <f t="shared" si="21"/>
        <v>N/A</v>
      </c>
      <c r="I112" s="10"/>
      <c r="J112" s="10"/>
      <c r="K112" s="9" t="str">
        <f t="shared" si="22"/>
        <v>Yes</v>
      </c>
    </row>
    <row r="113" spans="1:11" x14ac:dyDescent="0.2">
      <c r="A113" s="83" t="s">
        <v>913</v>
      </c>
      <c r="B113" s="35" t="s">
        <v>217</v>
      </c>
      <c r="C113" s="92"/>
      <c r="D113" s="9" t="str">
        <f t="shared" si="19"/>
        <v>N/A</v>
      </c>
      <c r="E113" s="9"/>
      <c r="F113" s="9" t="str">
        <f t="shared" si="20"/>
        <v>N/A</v>
      </c>
      <c r="G113" s="8"/>
      <c r="H113" s="9" t="str">
        <f t="shared" si="21"/>
        <v>N/A</v>
      </c>
      <c r="I113" s="10"/>
      <c r="J113" s="10"/>
      <c r="K113" s="9" t="str">
        <f t="shared" si="22"/>
        <v>Yes</v>
      </c>
    </row>
    <row r="114" spans="1:11" x14ac:dyDescent="0.2">
      <c r="A114" s="83" t="s">
        <v>914</v>
      </c>
      <c r="B114" s="35" t="s">
        <v>217</v>
      </c>
      <c r="C114" s="92"/>
      <c r="D114" s="9" t="str">
        <f t="shared" si="19"/>
        <v>N/A</v>
      </c>
      <c r="E114" s="9"/>
      <c r="F114" s="9" t="str">
        <f t="shared" si="20"/>
        <v>N/A</v>
      </c>
      <c r="G114" s="8"/>
      <c r="H114" s="9" t="str">
        <f t="shared" si="21"/>
        <v>N/A</v>
      </c>
      <c r="I114" s="10"/>
      <c r="J114" s="10"/>
      <c r="K114" s="9" t="str">
        <f t="shared" si="22"/>
        <v>Yes</v>
      </c>
    </row>
    <row r="115" spans="1:11" x14ac:dyDescent="0.2">
      <c r="A115" s="83" t="s">
        <v>915</v>
      </c>
      <c r="B115" s="35" t="s">
        <v>217</v>
      </c>
      <c r="C115" s="92"/>
      <c r="D115" s="9" t="str">
        <f t="shared" si="19"/>
        <v>N/A</v>
      </c>
      <c r="E115" s="9"/>
      <c r="F115" s="9" t="str">
        <f t="shared" si="20"/>
        <v>N/A</v>
      </c>
      <c r="G115" s="8"/>
      <c r="H115" s="9" t="str">
        <f t="shared" si="21"/>
        <v>N/A</v>
      </c>
      <c r="I115" s="10"/>
      <c r="J115" s="10"/>
      <c r="K115" s="9" t="str">
        <f t="shared" si="22"/>
        <v>Yes</v>
      </c>
    </row>
    <row r="116" spans="1:11" x14ac:dyDescent="0.2">
      <c r="A116" s="83" t="s">
        <v>916</v>
      </c>
      <c r="B116" s="35" t="s">
        <v>217</v>
      </c>
      <c r="C116" s="92"/>
      <c r="D116" s="9" t="str">
        <f t="shared" si="19"/>
        <v>N/A</v>
      </c>
      <c r="E116" s="9"/>
      <c r="F116" s="9" t="str">
        <f t="shared" si="20"/>
        <v>N/A</v>
      </c>
      <c r="G116" s="8"/>
      <c r="H116" s="9" t="str">
        <f t="shared" si="21"/>
        <v>N/A</v>
      </c>
      <c r="I116" s="10"/>
      <c r="J116" s="10"/>
      <c r="K116" s="9" t="str">
        <f t="shared" si="22"/>
        <v>Yes</v>
      </c>
    </row>
    <row r="117" spans="1:11" x14ac:dyDescent="0.2">
      <c r="A117" s="83" t="s">
        <v>917</v>
      </c>
      <c r="B117" s="35" t="s">
        <v>217</v>
      </c>
      <c r="C117" s="92"/>
      <c r="D117" s="9" t="str">
        <f t="shared" si="19"/>
        <v>N/A</v>
      </c>
      <c r="E117" s="9"/>
      <c r="F117" s="9" t="str">
        <f t="shared" si="20"/>
        <v>N/A</v>
      </c>
      <c r="G117" s="8"/>
      <c r="H117" s="9" t="str">
        <f t="shared" si="21"/>
        <v>N/A</v>
      </c>
      <c r="I117" s="10"/>
      <c r="J117" s="10"/>
      <c r="K117" s="9" t="str">
        <f t="shared" si="22"/>
        <v>Yes</v>
      </c>
    </row>
    <row r="118" spans="1:11" x14ac:dyDescent="0.2">
      <c r="A118" s="83" t="s">
        <v>918</v>
      </c>
      <c r="B118" s="35" t="s">
        <v>217</v>
      </c>
      <c r="C118" s="92"/>
      <c r="D118" s="9" t="str">
        <f t="shared" si="19"/>
        <v>N/A</v>
      </c>
      <c r="E118" s="9"/>
      <c r="F118" s="9" t="str">
        <f t="shared" si="20"/>
        <v>N/A</v>
      </c>
      <c r="G118" s="8"/>
      <c r="H118" s="9" t="str">
        <f t="shared" si="21"/>
        <v>N/A</v>
      </c>
      <c r="I118" s="10"/>
      <c r="J118" s="10"/>
      <c r="K118" s="9" t="str">
        <f t="shared" si="22"/>
        <v>Yes</v>
      </c>
    </row>
    <row r="119" spans="1:11" x14ac:dyDescent="0.2">
      <c r="A119" s="83" t="s">
        <v>919</v>
      </c>
      <c r="B119" s="35" t="s">
        <v>217</v>
      </c>
      <c r="C119" s="92"/>
      <c r="D119" s="9" t="str">
        <f t="shared" si="19"/>
        <v>N/A</v>
      </c>
      <c r="E119" s="9"/>
      <c r="F119" s="9" t="str">
        <f t="shared" si="20"/>
        <v>N/A</v>
      </c>
      <c r="G119" s="8"/>
      <c r="H119" s="9" t="str">
        <f t="shared" si="21"/>
        <v>N/A</v>
      </c>
      <c r="I119" s="10"/>
      <c r="J119" s="10"/>
      <c r="K119" s="9" t="str">
        <f t="shared" si="22"/>
        <v>Yes</v>
      </c>
    </row>
    <row r="120" spans="1:11" x14ac:dyDescent="0.2">
      <c r="A120" s="83" t="s">
        <v>920</v>
      </c>
      <c r="B120" s="35" t="s">
        <v>217</v>
      </c>
      <c r="C120" s="92"/>
      <c r="D120" s="9" t="str">
        <f t="shared" si="19"/>
        <v>N/A</v>
      </c>
      <c r="E120" s="9"/>
      <c r="F120" s="9" t="str">
        <f t="shared" si="20"/>
        <v>N/A</v>
      </c>
      <c r="G120" s="8"/>
      <c r="H120" s="9" t="str">
        <f t="shared" si="21"/>
        <v>N/A</v>
      </c>
      <c r="I120" s="10"/>
      <c r="J120" s="10"/>
      <c r="K120" s="9" t="str">
        <f t="shared" si="22"/>
        <v>Yes</v>
      </c>
    </row>
    <row r="121" spans="1:11" x14ac:dyDescent="0.2">
      <c r="A121" s="83" t="s">
        <v>921</v>
      </c>
      <c r="B121" s="35" t="s">
        <v>217</v>
      </c>
      <c r="C121" s="92"/>
      <c r="D121" s="9" t="str">
        <f t="shared" si="19"/>
        <v>N/A</v>
      </c>
      <c r="E121" s="9"/>
      <c r="F121" s="9" t="str">
        <f t="shared" si="20"/>
        <v>N/A</v>
      </c>
      <c r="G121" s="8"/>
      <c r="H121" s="9" t="str">
        <f t="shared" si="21"/>
        <v>N/A</v>
      </c>
      <c r="I121" s="10"/>
      <c r="J121" s="10"/>
      <c r="K121" s="9" t="str">
        <f t="shared" si="22"/>
        <v>Yes</v>
      </c>
    </row>
    <row r="122" spans="1:11" x14ac:dyDescent="0.2">
      <c r="A122" s="83" t="s">
        <v>922</v>
      </c>
      <c r="B122" s="35" t="s">
        <v>217</v>
      </c>
      <c r="C122" s="92"/>
      <c r="D122" s="9" t="str">
        <f t="shared" si="19"/>
        <v>N/A</v>
      </c>
      <c r="E122" s="9"/>
      <c r="F122" s="9" t="str">
        <f t="shared" si="20"/>
        <v>N/A</v>
      </c>
      <c r="G122" s="8"/>
      <c r="H122" s="9" t="str">
        <f t="shared" si="21"/>
        <v>N/A</v>
      </c>
      <c r="I122" s="10"/>
      <c r="J122" s="10"/>
      <c r="K122" s="9" t="str">
        <f t="shared" si="22"/>
        <v>Yes</v>
      </c>
    </row>
    <row r="123" spans="1:11" x14ac:dyDescent="0.2">
      <c r="A123" s="83" t="s">
        <v>923</v>
      </c>
      <c r="B123" s="35" t="s">
        <v>217</v>
      </c>
      <c r="C123" s="92"/>
      <c r="D123" s="9" t="str">
        <f t="shared" si="19"/>
        <v>N/A</v>
      </c>
      <c r="E123" s="9"/>
      <c r="F123" s="9" t="str">
        <f t="shared" si="20"/>
        <v>N/A</v>
      </c>
      <c r="G123" s="8"/>
      <c r="H123" s="9" t="str">
        <f t="shared" si="21"/>
        <v>N/A</v>
      </c>
      <c r="I123" s="10"/>
      <c r="J123" s="10"/>
      <c r="K123" s="9" t="str">
        <f t="shared" si="22"/>
        <v>Yes</v>
      </c>
    </row>
    <row r="124" spans="1:11" x14ac:dyDescent="0.2">
      <c r="A124" s="83" t="s">
        <v>924</v>
      </c>
      <c r="B124" s="35" t="s">
        <v>217</v>
      </c>
      <c r="C124" s="92"/>
      <c r="D124" s="9" t="str">
        <f t="shared" si="19"/>
        <v>N/A</v>
      </c>
      <c r="E124" s="9"/>
      <c r="F124" s="9" t="str">
        <f t="shared" si="20"/>
        <v>N/A</v>
      </c>
      <c r="G124" s="8"/>
      <c r="H124" s="9" t="str">
        <f t="shared" si="21"/>
        <v>N/A</v>
      </c>
      <c r="I124" s="10"/>
      <c r="J124" s="10"/>
      <c r="K124" s="9" t="str">
        <f t="shared" si="22"/>
        <v>Yes</v>
      </c>
    </row>
    <row r="125" spans="1:11" x14ac:dyDescent="0.2">
      <c r="A125" s="83" t="s">
        <v>925</v>
      </c>
      <c r="B125" s="35" t="s">
        <v>217</v>
      </c>
      <c r="C125" s="92"/>
      <c r="D125" s="9" t="str">
        <f t="shared" si="19"/>
        <v>N/A</v>
      </c>
      <c r="E125" s="9"/>
      <c r="F125" s="9" t="str">
        <f t="shared" si="20"/>
        <v>N/A</v>
      </c>
      <c r="G125" s="8"/>
      <c r="H125" s="9" t="str">
        <f t="shared" si="21"/>
        <v>N/A</v>
      </c>
      <c r="I125" s="10"/>
      <c r="J125" s="10"/>
      <c r="K125" s="9" t="str">
        <f t="shared" si="22"/>
        <v>Yes</v>
      </c>
    </row>
    <row r="126" spans="1:11" x14ac:dyDescent="0.2">
      <c r="A126" s="83" t="s">
        <v>926</v>
      </c>
      <c r="B126" s="35" t="s">
        <v>217</v>
      </c>
      <c r="C126" s="92"/>
      <c r="D126" s="9" t="str">
        <f t="shared" si="19"/>
        <v>N/A</v>
      </c>
      <c r="E126" s="9"/>
      <c r="F126" s="9" t="str">
        <f t="shared" si="20"/>
        <v>N/A</v>
      </c>
      <c r="G126" s="8"/>
      <c r="H126" s="9" t="str">
        <f t="shared" si="21"/>
        <v>N/A</v>
      </c>
      <c r="I126" s="10"/>
      <c r="J126" s="10"/>
      <c r="K126" s="9" t="str">
        <f t="shared" si="22"/>
        <v>Yes</v>
      </c>
    </row>
    <row r="127" spans="1:11" x14ac:dyDescent="0.2">
      <c r="A127" s="83" t="s">
        <v>927</v>
      </c>
      <c r="B127" s="35" t="s">
        <v>217</v>
      </c>
      <c r="C127" s="92"/>
      <c r="D127" s="9" t="str">
        <f t="shared" si="19"/>
        <v>N/A</v>
      </c>
      <c r="E127" s="9"/>
      <c r="F127" s="9" t="str">
        <f t="shared" si="20"/>
        <v>N/A</v>
      </c>
      <c r="G127" s="8"/>
      <c r="H127" s="9" t="str">
        <f t="shared" si="21"/>
        <v>N/A</v>
      </c>
      <c r="I127" s="10"/>
      <c r="J127" s="10"/>
      <c r="K127" s="9" t="str">
        <f t="shared" si="22"/>
        <v>Yes</v>
      </c>
    </row>
    <row r="128" spans="1:11" x14ac:dyDescent="0.2">
      <c r="A128" s="83" t="s">
        <v>928</v>
      </c>
      <c r="B128" s="35" t="s">
        <v>217</v>
      </c>
      <c r="C128" s="92"/>
      <c r="D128" s="9" t="str">
        <f t="shared" si="19"/>
        <v>N/A</v>
      </c>
      <c r="E128" s="9"/>
      <c r="F128" s="9" t="str">
        <f t="shared" si="20"/>
        <v>N/A</v>
      </c>
      <c r="G128" s="8"/>
      <c r="H128" s="9" t="str">
        <f t="shared" si="21"/>
        <v>N/A</v>
      </c>
      <c r="I128" s="10"/>
      <c r="J128" s="10"/>
      <c r="K128" s="9" t="str">
        <f t="shared" si="22"/>
        <v>Yes</v>
      </c>
    </row>
    <row r="129" spans="1:11" x14ac:dyDescent="0.2">
      <c r="A129" s="83" t="s">
        <v>929</v>
      </c>
      <c r="B129" s="35" t="s">
        <v>217</v>
      </c>
      <c r="C129" s="92"/>
      <c r="D129" s="9" t="str">
        <f t="shared" si="19"/>
        <v>N/A</v>
      </c>
      <c r="E129" s="9"/>
      <c r="F129" s="9" t="str">
        <f t="shared" si="20"/>
        <v>N/A</v>
      </c>
      <c r="G129" s="8"/>
      <c r="H129" s="9" t="str">
        <f t="shared" si="21"/>
        <v>N/A</v>
      </c>
      <c r="I129" s="10"/>
      <c r="J129" s="10"/>
      <c r="K129" s="9" t="str">
        <f t="shared" si="22"/>
        <v>Yes</v>
      </c>
    </row>
    <row r="130" spans="1:11" x14ac:dyDescent="0.2">
      <c r="A130" s="83" t="s">
        <v>930</v>
      </c>
      <c r="B130" s="35" t="s">
        <v>217</v>
      </c>
      <c r="C130" s="92"/>
      <c r="D130" s="9" t="str">
        <f t="shared" si="19"/>
        <v>N/A</v>
      </c>
      <c r="E130" s="9"/>
      <c r="F130" s="9" t="str">
        <f t="shared" si="20"/>
        <v>N/A</v>
      </c>
      <c r="G130" s="8"/>
      <c r="H130" s="9" t="str">
        <f t="shared" si="21"/>
        <v>N/A</v>
      </c>
      <c r="I130" s="10"/>
      <c r="J130" s="10"/>
      <c r="K130" s="9" t="str">
        <f t="shared" si="22"/>
        <v>Yes</v>
      </c>
    </row>
    <row r="131" spans="1:11" ht="12" customHeight="1" x14ac:dyDescent="0.2">
      <c r="A131" s="174" t="s">
        <v>1650</v>
      </c>
      <c r="B131" s="175"/>
      <c r="C131" s="175"/>
      <c r="D131" s="175"/>
      <c r="E131" s="175"/>
      <c r="F131" s="175"/>
      <c r="G131" s="175"/>
      <c r="H131" s="175"/>
      <c r="I131" s="175"/>
      <c r="J131" s="175"/>
      <c r="K131" s="176"/>
    </row>
    <row r="132" spans="1:11" x14ac:dyDescent="0.2">
      <c r="A132" s="171" t="s">
        <v>1648</v>
      </c>
      <c r="B132" s="172"/>
      <c r="C132" s="172"/>
      <c r="D132" s="172"/>
      <c r="E132" s="172"/>
      <c r="F132" s="172"/>
      <c r="G132" s="172"/>
      <c r="H132" s="172"/>
      <c r="I132" s="172"/>
      <c r="J132" s="172"/>
      <c r="K132" s="173"/>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22" sqref="A22"/>
    </sheetView>
  </sheetViews>
  <sheetFormatPr defaultRowHeight="12.75" x14ac:dyDescent="0.2"/>
  <cols>
    <col min="1" max="1" width="77.28515625" style="84"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1681</v>
      </c>
      <c r="B1" s="163"/>
      <c r="C1" s="163"/>
      <c r="D1" s="163"/>
      <c r="E1" s="163"/>
      <c r="F1" s="163"/>
      <c r="G1" s="163"/>
      <c r="H1" s="163"/>
      <c r="I1" s="163"/>
      <c r="J1" s="163"/>
      <c r="K1" s="164"/>
    </row>
    <row r="2" spans="1:11" x14ac:dyDescent="0.2">
      <c r="A2" s="168" t="s">
        <v>1602</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ht="13.5" customHeight="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x14ac:dyDescent="0.2">
      <c r="A6" s="83" t="s">
        <v>12</v>
      </c>
      <c r="B6" s="35" t="s">
        <v>217</v>
      </c>
      <c r="C6" s="81"/>
      <c r="D6" s="9" t="str">
        <f>IF($B6="N/A","N/A",IF(C6&gt;15,"No",IF(C6&lt;-15,"No","Yes")))</f>
        <v>N/A</v>
      </c>
      <c r="E6" s="36"/>
      <c r="F6" s="9" t="str">
        <f>IF($B6="N/A","N/A",IF(E6&gt;15,"No",IF(E6&lt;-15,"No","Yes")))</f>
        <v>N/A</v>
      </c>
      <c r="G6" s="36"/>
      <c r="H6" s="9" t="str">
        <f>IF($B6="N/A","N/A",IF(G6&gt;15,"No",IF(G6&lt;-15,"No","Yes")))</f>
        <v>N/A</v>
      </c>
      <c r="I6" s="10"/>
      <c r="J6" s="10"/>
      <c r="K6" s="9" t="str">
        <f t="shared" ref="K6:K13" si="0">IF(J6="Div by 0", "N/A", IF(J6="N/A","N/A", IF(J6&gt;30, "No", IF(J6&lt;-30, "No", "Yes"))))</f>
        <v>Yes</v>
      </c>
    </row>
    <row r="7" spans="1:11" x14ac:dyDescent="0.2">
      <c r="A7" s="83" t="s">
        <v>30</v>
      </c>
      <c r="B7" s="35" t="s">
        <v>250</v>
      </c>
      <c r="C7" s="82"/>
      <c r="D7" s="9" t="str">
        <f>IF($B7="N/A","N/A",IF(C7&gt;95,"Yes","No"))</f>
        <v>No</v>
      </c>
      <c r="E7" s="8"/>
      <c r="F7" s="9" t="str">
        <f>IF($B7="N/A","N/A",IF(E7&gt;95,"Yes","No"))</f>
        <v>No</v>
      </c>
      <c r="G7" s="8"/>
      <c r="H7" s="9" t="str">
        <f>IF($B7="N/A","N/A",IF(G7&gt;95,"Yes","No"))</f>
        <v>No</v>
      </c>
      <c r="I7" s="10"/>
      <c r="J7" s="10"/>
      <c r="K7" s="9" t="str">
        <f t="shared" si="0"/>
        <v>Yes</v>
      </c>
    </row>
    <row r="8" spans="1:11" x14ac:dyDescent="0.2">
      <c r="A8" s="83" t="s">
        <v>29</v>
      </c>
      <c r="B8" s="35" t="s">
        <v>221</v>
      </c>
      <c r="C8" s="82"/>
      <c r="D8" s="9" t="str">
        <f>IF($B8="N/A","N/A",IF(C8=0,"Yes","No"))</f>
        <v>Yes</v>
      </c>
      <c r="E8" s="8"/>
      <c r="F8" s="9" t="str">
        <f>IF($B8="N/A","N/A",IF(E8=0,"Yes","No"))</f>
        <v>Yes</v>
      </c>
      <c r="G8" s="8"/>
      <c r="H8" s="9" t="str">
        <f>IF($B8="N/A","N/A",IF(G8=0,"Yes","No"))</f>
        <v>Yes</v>
      </c>
      <c r="I8" s="10"/>
      <c r="J8" s="10"/>
      <c r="K8" s="9" t="str">
        <f t="shared" si="0"/>
        <v>Yes</v>
      </c>
    </row>
    <row r="9" spans="1:11" x14ac:dyDescent="0.2">
      <c r="A9" s="83" t="s">
        <v>848</v>
      </c>
      <c r="B9" s="35" t="s">
        <v>217</v>
      </c>
      <c r="C9" s="85"/>
      <c r="D9" s="9" t="str">
        <f t="shared" ref="D9:D17" si="1">IF($B9="N/A","N/A",IF(C9&gt;15,"No",IF(C9&lt;-15,"No","Yes")))</f>
        <v>N/A</v>
      </c>
      <c r="E9" s="38"/>
      <c r="F9" s="9" t="str">
        <f>IF($B9="N/A","N/A",IF(E9&gt;15,"No",IF(E9&lt;-15,"No","Yes")))</f>
        <v>N/A</v>
      </c>
      <c r="G9" s="38"/>
      <c r="H9" s="9" t="str">
        <f>IF($B9="N/A","N/A",IF(G9&gt;15,"No",IF(G9&lt;-15,"No","Yes")))</f>
        <v>N/A</v>
      </c>
      <c r="I9" s="10"/>
      <c r="J9" s="10"/>
      <c r="K9" s="9" t="str">
        <f t="shared" si="0"/>
        <v>Yes</v>
      </c>
    </row>
    <row r="10" spans="1:11" x14ac:dyDescent="0.2">
      <c r="A10" s="83" t="s">
        <v>16</v>
      </c>
      <c r="B10" s="35" t="s">
        <v>217</v>
      </c>
      <c r="C10" s="82"/>
      <c r="D10" s="9" t="str">
        <f t="shared" si="1"/>
        <v>N/A</v>
      </c>
      <c r="E10" s="8"/>
      <c r="F10" s="9" t="str">
        <f>IF($B10="N/A","N/A",IF(E10&gt;15,"No",IF(E10&lt;-15,"No","Yes")))</f>
        <v>N/A</v>
      </c>
      <c r="G10" s="8"/>
      <c r="H10" s="9" t="str">
        <f>IF($B10="N/A","N/A",IF(G10&gt;15,"No",IF(G10&lt;-15,"No","Yes")))</f>
        <v>N/A</v>
      </c>
      <c r="I10" s="10"/>
      <c r="J10" s="10"/>
      <c r="K10" s="9" t="str">
        <f t="shared" si="0"/>
        <v>Yes</v>
      </c>
    </row>
    <row r="11" spans="1:11" x14ac:dyDescent="0.2">
      <c r="A11" s="83" t="s">
        <v>36</v>
      </c>
      <c r="B11" s="35" t="s">
        <v>217</v>
      </c>
      <c r="C11" s="82"/>
      <c r="D11" s="9" t="str">
        <f t="shared" si="1"/>
        <v>N/A</v>
      </c>
      <c r="E11" s="8"/>
      <c r="F11" s="9" t="str">
        <f>IF($B11="N/A","N/A",IF(E11&gt;15,"No",IF(E11&lt;-15,"No","Yes")))</f>
        <v>N/A</v>
      </c>
      <c r="G11" s="8"/>
      <c r="H11" s="9" t="str">
        <f>IF($B11="N/A","N/A",IF(G11&gt;15,"No",IF(G11&lt;-15,"No","Yes")))</f>
        <v>N/A</v>
      </c>
      <c r="I11" s="10"/>
      <c r="J11" s="10"/>
      <c r="K11" s="9" t="str">
        <f t="shared" si="0"/>
        <v>Yes</v>
      </c>
    </row>
    <row r="12" spans="1:11" x14ac:dyDescent="0.2">
      <c r="A12" s="83" t="s">
        <v>37</v>
      </c>
      <c r="B12" s="35" t="s">
        <v>217</v>
      </c>
      <c r="C12" s="82"/>
      <c r="D12" s="9" t="str">
        <f t="shared" si="1"/>
        <v>N/A</v>
      </c>
      <c r="E12" s="8"/>
      <c r="F12" s="9" t="str">
        <f>IF($B12="N/A","N/A",IF(E12&gt;15,"No",IF(E12&lt;-15,"No","Yes")))</f>
        <v>N/A</v>
      </c>
      <c r="G12" s="8"/>
      <c r="H12" s="9" t="str">
        <f>IF($B12="N/A","N/A",IF(G12&gt;15,"No",IF(G12&lt;-15,"No","Yes")))</f>
        <v>N/A</v>
      </c>
      <c r="I12" s="10"/>
      <c r="J12" s="10"/>
      <c r="K12" s="9" t="str">
        <f t="shared" si="0"/>
        <v>Yes</v>
      </c>
    </row>
    <row r="13" spans="1:11" x14ac:dyDescent="0.2">
      <c r="A13" s="83" t="s">
        <v>38</v>
      </c>
      <c r="B13" s="35" t="s">
        <v>217</v>
      </c>
      <c r="C13" s="82"/>
      <c r="D13" s="9" t="str">
        <f t="shared" si="1"/>
        <v>N/A</v>
      </c>
      <c r="E13" s="8"/>
      <c r="F13" s="9" t="str">
        <f>IF($B13="N/A","N/A",IF(E13&gt;15,"No",IF(E13&lt;-15,"No","Yes")))</f>
        <v>N/A</v>
      </c>
      <c r="G13" s="8"/>
      <c r="H13" s="9" t="str">
        <f>IF($B13="N/A","N/A",IF(G13&gt;15,"No",IF(G13&lt;-15,"No","Yes")))</f>
        <v>N/A</v>
      </c>
      <c r="I13" s="10"/>
      <c r="J13" s="10"/>
      <c r="K13" s="9" t="str">
        <f t="shared" si="0"/>
        <v>Yes</v>
      </c>
    </row>
    <row r="14" spans="1:11" x14ac:dyDescent="0.2">
      <c r="A14" s="83" t="s">
        <v>676</v>
      </c>
      <c r="B14" s="35" t="s">
        <v>217</v>
      </c>
      <c r="C14" s="82"/>
      <c r="D14" s="9" t="str">
        <f t="shared" si="1"/>
        <v>N/A</v>
      </c>
      <c r="E14" s="8"/>
      <c r="F14" s="9" t="str">
        <f t="shared" ref="F14:F33" si="2">IF($B14="N/A","N/A",IF(E14&gt;15,"No",IF(E14&lt;-15,"No","Yes")))</f>
        <v>N/A</v>
      </c>
      <c r="G14" s="8"/>
      <c r="H14" s="9" t="str">
        <f t="shared" ref="H14:H33" si="3">IF($B14="N/A","N/A",IF(G14&gt;15,"No",IF(G14&lt;-15,"No","Yes")))</f>
        <v>N/A</v>
      </c>
      <c r="I14" s="10"/>
      <c r="J14" s="10"/>
      <c r="K14" s="9" t="str">
        <f t="shared" ref="K14:K30" si="4">IF(J14="Div by 0", "N/A", IF(J14="N/A","N/A", IF(J14&gt;30, "No", IF(J14&lt;-30, "No", "Yes"))))</f>
        <v>Yes</v>
      </c>
    </row>
    <row r="15" spans="1:11" x14ac:dyDescent="0.2">
      <c r="A15" s="83" t="s">
        <v>677</v>
      </c>
      <c r="B15" s="35" t="s">
        <v>217</v>
      </c>
      <c r="C15" s="82"/>
      <c r="D15" s="9" t="str">
        <f t="shared" si="1"/>
        <v>N/A</v>
      </c>
      <c r="E15" s="8"/>
      <c r="F15" s="9" t="str">
        <f t="shared" si="2"/>
        <v>N/A</v>
      </c>
      <c r="G15" s="8"/>
      <c r="H15" s="9" t="str">
        <f t="shared" si="3"/>
        <v>N/A</v>
      </c>
      <c r="I15" s="10"/>
      <c r="J15" s="10"/>
      <c r="K15" s="9" t="str">
        <f t="shared" si="4"/>
        <v>Yes</v>
      </c>
    </row>
    <row r="16" spans="1:11" x14ac:dyDescent="0.2">
      <c r="A16" s="83" t="s">
        <v>380</v>
      </c>
      <c r="B16" s="35" t="s">
        <v>217</v>
      </c>
      <c r="C16" s="82"/>
      <c r="D16" s="9" t="str">
        <f t="shared" si="1"/>
        <v>N/A</v>
      </c>
      <c r="E16" s="8"/>
      <c r="F16" s="9" t="str">
        <f t="shared" si="2"/>
        <v>N/A</v>
      </c>
      <c r="G16" s="8"/>
      <c r="H16" s="9" t="str">
        <f t="shared" si="3"/>
        <v>N/A</v>
      </c>
      <c r="I16" s="10"/>
      <c r="J16" s="10"/>
      <c r="K16" s="9" t="str">
        <f t="shared" si="4"/>
        <v>Yes</v>
      </c>
    </row>
    <row r="17" spans="1:11" x14ac:dyDescent="0.2">
      <c r="A17" s="83" t="s">
        <v>381</v>
      </c>
      <c r="B17" s="35" t="s">
        <v>217</v>
      </c>
      <c r="C17" s="82"/>
      <c r="D17" s="9" t="str">
        <f t="shared" si="1"/>
        <v>N/A</v>
      </c>
      <c r="E17" s="8"/>
      <c r="F17" s="9" t="str">
        <f t="shared" si="2"/>
        <v>N/A</v>
      </c>
      <c r="G17" s="8"/>
      <c r="H17" s="9" t="str">
        <f t="shared" si="3"/>
        <v>N/A</v>
      </c>
      <c r="I17" s="10"/>
      <c r="J17" s="10"/>
      <c r="K17" s="9" t="str">
        <f t="shared" si="4"/>
        <v>Yes</v>
      </c>
    </row>
    <row r="18" spans="1:11" x14ac:dyDescent="0.2">
      <c r="A18" s="83" t="s">
        <v>382</v>
      </c>
      <c r="B18" s="35" t="s">
        <v>217</v>
      </c>
      <c r="C18" s="82"/>
      <c r="D18" s="9" t="str">
        <f t="shared" ref="D18:D33" si="5">IF($B18="N/A","N/A",IF(C18&gt;15,"No",IF(C18&lt;-15,"No","Yes")))</f>
        <v>N/A</v>
      </c>
      <c r="E18" s="8"/>
      <c r="F18" s="9" t="str">
        <f t="shared" si="2"/>
        <v>N/A</v>
      </c>
      <c r="G18" s="8"/>
      <c r="H18" s="9" t="str">
        <f t="shared" si="3"/>
        <v>N/A</v>
      </c>
      <c r="I18" s="10"/>
      <c r="J18" s="10"/>
      <c r="K18" s="9" t="str">
        <f t="shared" si="4"/>
        <v>Yes</v>
      </c>
    </row>
    <row r="19" spans="1:11" x14ac:dyDescent="0.2">
      <c r="A19" s="83" t="s">
        <v>383</v>
      </c>
      <c r="B19" s="35" t="s">
        <v>217</v>
      </c>
      <c r="C19" s="82"/>
      <c r="D19" s="9" t="str">
        <f t="shared" si="5"/>
        <v>N/A</v>
      </c>
      <c r="E19" s="8"/>
      <c r="F19" s="9" t="str">
        <f t="shared" si="2"/>
        <v>N/A</v>
      </c>
      <c r="G19" s="8"/>
      <c r="H19" s="9" t="str">
        <f t="shared" si="3"/>
        <v>N/A</v>
      </c>
      <c r="I19" s="10"/>
      <c r="J19" s="10"/>
      <c r="K19" s="9" t="str">
        <f t="shared" si="4"/>
        <v>Yes</v>
      </c>
    </row>
    <row r="20" spans="1:11" x14ac:dyDescent="0.2">
      <c r="A20" s="83" t="s">
        <v>385</v>
      </c>
      <c r="B20" s="35" t="s">
        <v>217</v>
      </c>
      <c r="C20" s="82"/>
      <c r="D20" s="9" t="str">
        <f t="shared" si="5"/>
        <v>N/A</v>
      </c>
      <c r="E20" s="8"/>
      <c r="F20" s="9" t="str">
        <f t="shared" si="2"/>
        <v>N/A</v>
      </c>
      <c r="G20" s="8"/>
      <c r="H20" s="9" t="str">
        <f t="shared" si="3"/>
        <v>N/A</v>
      </c>
      <c r="I20" s="10"/>
      <c r="J20" s="10"/>
      <c r="K20" s="9" t="str">
        <f t="shared" si="4"/>
        <v>Yes</v>
      </c>
    </row>
    <row r="21" spans="1:11" x14ac:dyDescent="0.2">
      <c r="A21" s="83" t="s">
        <v>386</v>
      </c>
      <c r="B21" s="35" t="s">
        <v>217</v>
      </c>
      <c r="C21" s="82"/>
      <c r="D21" s="9" t="str">
        <f t="shared" si="5"/>
        <v>N/A</v>
      </c>
      <c r="E21" s="8"/>
      <c r="F21" s="9" t="str">
        <f t="shared" si="2"/>
        <v>N/A</v>
      </c>
      <c r="G21" s="8"/>
      <c r="H21" s="9" t="str">
        <f t="shared" si="3"/>
        <v>N/A</v>
      </c>
      <c r="I21" s="10"/>
      <c r="J21" s="10"/>
      <c r="K21" s="9" t="str">
        <f t="shared" si="4"/>
        <v>Yes</v>
      </c>
    </row>
    <row r="22" spans="1:11" x14ac:dyDescent="0.2">
      <c r="A22" s="83" t="s">
        <v>387</v>
      </c>
      <c r="B22" s="35" t="s">
        <v>217</v>
      </c>
      <c r="C22" s="82"/>
      <c r="D22" s="9" t="str">
        <f t="shared" si="5"/>
        <v>N/A</v>
      </c>
      <c r="E22" s="8"/>
      <c r="F22" s="9" t="str">
        <f t="shared" si="2"/>
        <v>N/A</v>
      </c>
      <c r="G22" s="8"/>
      <c r="H22" s="9" t="str">
        <f t="shared" si="3"/>
        <v>N/A</v>
      </c>
      <c r="I22" s="10"/>
      <c r="J22" s="10"/>
      <c r="K22" s="9" t="str">
        <f t="shared" si="4"/>
        <v>Yes</v>
      </c>
    </row>
    <row r="23" spans="1:11" x14ac:dyDescent="0.2">
      <c r="A23" s="83" t="s">
        <v>390</v>
      </c>
      <c r="B23" s="35" t="s">
        <v>217</v>
      </c>
      <c r="C23" s="82"/>
      <c r="D23" s="9" t="str">
        <f t="shared" si="5"/>
        <v>N/A</v>
      </c>
      <c r="E23" s="8"/>
      <c r="F23" s="9" t="str">
        <f t="shared" si="2"/>
        <v>N/A</v>
      </c>
      <c r="G23" s="8"/>
      <c r="H23" s="9" t="str">
        <f t="shared" si="3"/>
        <v>N/A</v>
      </c>
      <c r="I23" s="10"/>
      <c r="J23" s="10"/>
      <c r="K23" s="9" t="str">
        <f t="shared" si="4"/>
        <v>Yes</v>
      </c>
    </row>
    <row r="24" spans="1:11" x14ac:dyDescent="0.2">
      <c r="A24" s="83" t="s">
        <v>391</v>
      </c>
      <c r="B24" s="35" t="s">
        <v>217</v>
      </c>
      <c r="C24" s="82"/>
      <c r="D24" s="9" t="str">
        <f t="shared" si="5"/>
        <v>N/A</v>
      </c>
      <c r="E24" s="8"/>
      <c r="F24" s="9" t="str">
        <f t="shared" si="2"/>
        <v>N/A</v>
      </c>
      <c r="G24" s="8"/>
      <c r="H24" s="9" t="str">
        <f t="shared" si="3"/>
        <v>N/A</v>
      </c>
      <c r="I24" s="10"/>
      <c r="J24" s="10"/>
      <c r="K24" s="9" t="str">
        <f t="shared" si="4"/>
        <v>Yes</v>
      </c>
    </row>
    <row r="25" spans="1:11" x14ac:dyDescent="0.2">
      <c r="A25" s="83" t="s">
        <v>392</v>
      </c>
      <c r="B25" s="35" t="s">
        <v>217</v>
      </c>
      <c r="C25" s="82"/>
      <c r="D25" s="9" t="str">
        <f t="shared" si="5"/>
        <v>N/A</v>
      </c>
      <c r="E25" s="8"/>
      <c r="F25" s="9" t="str">
        <f t="shared" si="2"/>
        <v>N/A</v>
      </c>
      <c r="G25" s="8"/>
      <c r="H25" s="9" t="str">
        <f t="shared" si="3"/>
        <v>N/A</v>
      </c>
      <c r="I25" s="10"/>
      <c r="J25" s="10"/>
      <c r="K25" s="9" t="str">
        <f t="shared" si="4"/>
        <v>Yes</v>
      </c>
    </row>
    <row r="26" spans="1:11" x14ac:dyDescent="0.2">
      <c r="A26" s="83" t="s">
        <v>393</v>
      </c>
      <c r="B26" s="35" t="s">
        <v>217</v>
      </c>
      <c r="C26" s="82"/>
      <c r="D26" s="9" t="str">
        <f t="shared" si="5"/>
        <v>N/A</v>
      </c>
      <c r="E26" s="8"/>
      <c r="F26" s="9" t="str">
        <f t="shared" si="2"/>
        <v>N/A</v>
      </c>
      <c r="G26" s="8"/>
      <c r="H26" s="9" t="str">
        <f t="shared" si="3"/>
        <v>N/A</v>
      </c>
      <c r="I26" s="10"/>
      <c r="J26" s="10"/>
      <c r="K26" s="9" t="str">
        <f t="shared" si="4"/>
        <v>Yes</v>
      </c>
    </row>
    <row r="27" spans="1:11" x14ac:dyDescent="0.2">
      <c r="A27" s="83" t="s">
        <v>394</v>
      </c>
      <c r="B27" s="35" t="s">
        <v>217</v>
      </c>
      <c r="C27" s="82"/>
      <c r="D27" s="9" t="str">
        <f t="shared" si="5"/>
        <v>N/A</v>
      </c>
      <c r="E27" s="8"/>
      <c r="F27" s="9" t="str">
        <f t="shared" si="2"/>
        <v>N/A</v>
      </c>
      <c r="G27" s="8"/>
      <c r="H27" s="9" t="str">
        <f t="shared" si="3"/>
        <v>N/A</v>
      </c>
      <c r="I27" s="10"/>
      <c r="J27" s="10"/>
      <c r="K27" s="9" t="str">
        <f t="shared" si="4"/>
        <v>Yes</v>
      </c>
    </row>
    <row r="28" spans="1:11" x14ac:dyDescent="0.2">
      <c r="A28" s="83" t="s">
        <v>399</v>
      </c>
      <c r="B28" s="35" t="s">
        <v>217</v>
      </c>
      <c r="C28" s="82"/>
      <c r="D28" s="9" t="str">
        <f t="shared" si="5"/>
        <v>N/A</v>
      </c>
      <c r="E28" s="8"/>
      <c r="F28" s="9" t="str">
        <f t="shared" si="2"/>
        <v>N/A</v>
      </c>
      <c r="G28" s="8"/>
      <c r="H28" s="9" t="str">
        <f t="shared" si="3"/>
        <v>N/A</v>
      </c>
      <c r="I28" s="10"/>
      <c r="J28" s="10"/>
      <c r="K28" s="9" t="str">
        <f t="shared" si="4"/>
        <v>Yes</v>
      </c>
    </row>
    <row r="29" spans="1:11" x14ac:dyDescent="0.2">
      <c r="A29" s="83" t="s">
        <v>400</v>
      </c>
      <c r="B29" s="35" t="s">
        <v>217</v>
      </c>
      <c r="C29" s="82"/>
      <c r="D29" s="9" t="str">
        <f t="shared" si="5"/>
        <v>N/A</v>
      </c>
      <c r="E29" s="8"/>
      <c r="F29" s="9" t="str">
        <f t="shared" si="2"/>
        <v>N/A</v>
      </c>
      <c r="G29" s="8"/>
      <c r="H29" s="9" t="str">
        <f t="shared" si="3"/>
        <v>N/A</v>
      </c>
      <c r="I29" s="10"/>
      <c r="J29" s="10"/>
      <c r="K29" s="9" t="str">
        <f t="shared" si="4"/>
        <v>Yes</v>
      </c>
    </row>
    <row r="30" spans="1:11" x14ac:dyDescent="0.2">
      <c r="A30" s="83" t="s">
        <v>401</v>
      </c>
      <c r="B30" s="35" t="s">
        <v>217</v>
      </c>
      <c r="C30" s="82"/>
      <c r="D30" s="9" t="str">
        <f t="shared" si="5"/>
        <v>N/A</v>
      </c>
      <c r="E30" s="8"/>
      <c r="F30" s="9" t="str">
        <f t="shared" si="2"/>
        <v>N/A</v>
      </c>
      <c r="G30" s="8"/>
      <c r="H30" s="9" t="str">
        <f t="shared" si="3"/>
        <v>N/A</v>
      </c>
      <c r="I30" s="10"/>
      <c r="J30" s="10"/>
      <c r="K30" s="9" t="str">
        <f t="shared" si="4"/>
        <v>Yes</v>
      </c>
    </row>
    <row r="31" spans="1:11" x14ac:dyDescent="0.2">
      <c r="A31" s="83" t="s">
        <v>32</v>
      </c>
      <c r="B31" s="35" t="s">
        <v>217</v>
      </c>
      <c r="C31" s="82"/>
      <c r="D31" s="9" t="str">
        <f t="shared" si="5"/>
        <v>N/A</v>
      </c>
      <c r="E31" s="8"/>
      <c r="F31" s="9" t="str">
        <f t="shared" si="2"/>
        <v>N/A</v>
      </c>
      <c r="G31" s="8"/>
      <c r="H31" s="9" t="str">
        <f t="shared" si="3"/>
        <v>N/A</v>
      </c>
      <c r="I31" s="10"/>
      <c r="J31" s="10"/>
      <c r="K31" s="9" t="str">
        <f t="shared" ref="K31:K43" si="6">IF(J31="Div by 0", "N/A", IF(J31="N/A","N/A", IF(J31&gt;30, "No", IF(J31&lt;-30, "No", "Yes"))))</f>
        <v>Yes</v>
      </c>
    </row>
    <row r="32" spans="1:11" x14ac:dyDescent="0.2">
      <c r="A32" s="83" t="s">
        <v>39</v>
      </c>
      <c r="B32" s="35" t="s">
        <v>271</v>
      </c>
      <c r="C32" s="82"/>
      <c r="D32" s="9" t="str">
        <f>IF($B32="N/A","N/A",IF(C32&gt;100,"No",IF(C32&lt;85,"No","Yes")))</f>
        <v>No</v>
      </c>
      <c r="E32" s="8"/>
      <c r="F32" s="9" t="str">
        <f>IF($B32="N/A","N/A",IF(E32&gt;100,"No",IF(E32&lt;85,"No","Yes")))</f>
        <v>No</v>
      </c>
      <c r="G32" s="8"/>
      <c r="H32" s="9" t="str">
        <f>IF($B32="N/A","N/A",IF(G32&gt;100,"No",IF(G32&lt;85,"No","Yes")))</f>
        <v>No</v>
      </c>
      <c r="I32" s="10"/>
      <c r="J32" s="10"/>
      <c r="K32" s="9" t="str">
        <f t="shared" si="6"/>
        <v>Yes</v>
      </c>
    </row>
    <row r="33" spans="1:11" x14ac:dyDescent="0.2">
      <c r="A33" s="83" t="s">
        <v>904</v>
      </c>
      <c r="B33" s="35" t="s">
        <v>217</v>
      </c>
      <c r="C33" s="82"/>
      <c r="D33" s="9" t="str">
        <f t="shared" si="5"/>
        <v>N/A</v>
      </c>
      <c r="E33" s="8"/>
      <c r="F33" s="9" t="str">
        <f t="shared" si="2"/>
        <v>N/A</v>
      </c>
      <c r="G33" s="8"/>
      <c r="H33" s="9" t="str">
        <f t="shared" si="3"/>
        <v>N/A</v>
      </c>
      <c r="I33" s="10"/>
      <c r="J33" s="10"/>
      <c r="K33" s="9" t="str">
        <f t="shared" si="6"/>
        <v>Yes</v>
      </c>
    </row>
    <row r="34" spans="1:11" x14ac:dyDescent="0.2">
      <c r="A34" s="83" t="s">
        <v>845</v>
      </c>
      <c r="B34" s="35" t="s">
        <v>272</v>
      </c>
      <c r="C34" s="82"/>
      <c r="D34" s="9" t="str">
        <f>IF($B34="N/A","N/A",IF(C34&gt;25,"No",IF(C34&lt;5,"No","Yes")))</f>
        <v>No</v>
      </c>
      <c r="E34" s="8"/>
      <c r="F34" s="9" t="str">
        <f>IF($B34="N/A","N/A",IF(E34&gt;25,"No",IF(E34&lt;5,"No","Yes")))</f>
        <v>No</v>
      </c>
      <c r="G34" s="8"/>
      <c r="H34" s="9" t="str">
        <f>IF($B34="N/A","N/A",IF(G34&gt;25,"No",IF(G34&lt;5,"No","Yes")))</f>
        <v>No</v>
      </c>
      <c r="I34" s="10"/>
      <c r="J34" s="10"/>
      <c r="K34" s="9" t="str">
        <f t="shared" si="6"/>
        <v>Yes</v>
      </c>
    </row>
    <row r="35" spans="1:11" x14ac:dyDescent="0.2">
      <c r="A35" s="83" t="s">
        <v>846</v>
      </c>
      <c r="B35" s="35" t="s">
        <v>273</v>
      </c>
      <c r="C35" s="82"/>
      <c r="D35" s="9" t="str">
        <f>IF($B35="N/A","N/A",IF(C35&gt;70,"No",IF(C35&lt;40,"No","Yes")))</f>
        <v>No</v>
      </c>
      <c r="E35" s="8"/>
      <c r="F35" s="9" t="str">
        <f>IF($B35="N/A","N/A",IF(E35&gt;70,"No",IF(E35&lt;40,"No","Yes")))</f>
        <v>No</v>
      </c>
      <c r="G35" s="8"/>
      <c r="H35" s="9" t="str">
        <f>IF($B35="N/A","N/A",IF(G35&gt;70,"No",IF(G35&lt;40,"No","Yes")))</f>
        <v>No</v>
      </c>
      <c r="I35" s="10"/>
      <c r="J35" s="10"/>
      <c r="K35" s="9" t="str">
        <f t="shared" si="6"/>
        <v>Yes</v>
      </c>
    </row>
    <row r="36" spans="1:11" x14ac:dyDescent="0.2">
      <c r="A36" s="83" t="s">
        <v>847</v>
      </c>
      <c r="B36" s="35" t="s">
        <v>274</v>
      </c>
      <c r="C36" s="82"/>
      <c r="D36" s="9" t="str">
        <f>IF($B36="N/A","N/A",IF(C36&gt;55,"No",IF(C36&lt;20,"No","Yes")))</f>
        <v>No</v>
      </c>
      <c r="E36" s="8"/>
      <c r="F36" s="9" t="str">
        <f>IF($B36="N/A","N/A",IF(E36&gt;55,"No",IF(E36&lt;20,"No","Yes")))</f>
        <v>No</v>
      </c>
      <c r="G36" s="8"/>
      <c r="H36" s="9" t="str">
        <f>IF($B36="N/A","N/A",IF(G36&gt;55,"No",IF(G36&lt;20,"No","Yes")))</f>
        <v>No</v>
      </c>
      <c r="I36" s="10"/>
      <c r="J36" s="10"/>
      <c r="K36" s="9" t="str">
        <f t="shared" si="6"/>
        <v>Yes</v>
      </c>
    </row>
    <row r="37" spans="1:11" x14ac:dyDescent="0.2">
      <c r="A37" s="83" t="s">
        <v>167</v>
      </c>
      <c r="B37" s="35" t="s">
        <v>250</v>
      </c>
      <c r="C37" s="82"/>
      <c r="D37" s="9" t="str">
        <f>IF($B37="N/A","N/A",IF(C37&gt;95,"Yes","No"))</f>
        <v>No</v>
      </c>
      <c r="E37" s="8"/>
      <c r="F37" s="9" t="str">
        <f>IF($B37="N/A","N/A",IF(E37&gt;95,"Yes","No"))</f>
        <v>No</v>
      </c>
      <c r="G37" s="8"/>
      <c r="H37" s="9" t="str">
        <f>IF($B37="N/A","N/A",IF(G37&gt;95,"Yes","No"))</f>
        <v>No</v>
      </c>
      <c r="I37" s="10"/>
      <c r="J37" s="10"/>
      <c r="K37" s="9" t="str">
        <f t="shared" si="6"/>
        <v>Yes</v>
      </c>
    </row>
    <row r="38" spans="1:11" x14ac:dyDescent="0.2">
      <c r="A38" s="83" t="s">
        <v>41</v>
      </c>
      <c r="B38" s="35" t="s">
        <v>217</v>
      </c>
      <c r="C38" s="82"/>
      <c r="D38" s="9" t="str">
        <f t="shared" ref="D38:D47" si="7">IF($B38="N/A","N/A",IF(C38&gt;15,"No",IF(C38&lt;-15,"No","Yes")))</f>
        <v>N/A</v>
      </c>
      <c r="E38" s="8"/>
      <c r="F38" s="9" t="str">
        <f>IF($B38="N/A","N/A",IF(E38&gt;15,"No",IF(E38&lt;-15,"No","Yes")))</f>
        <v>N/A</v>
      </c>
      <c r="G38" s="8"/>
      <c r="H38" s="9" t="str">
        <f>IF($B38="N/A","N/A",IF(G38&gt;15,"No",IF(G38&lt;-15,"No","Yes")))</f>
        <v>N/A</v>
      </c>
      <c r="I38" s="10"/>
      <c r="J38" s="10"/>
      <c r="K38" s="9" t="str">
        <f t="shared" si="6"/>
        <v>Yes</v>
      </c>
    </row>
    <row r="39" spans="1:11" x14ac:dyDescent="0.2">
      <c r="A39" s="83" t="s">
        <v>42</v>
      </c>
      <c r="B39" s="35" t="s">
        <v>217</v>
      </c>
      <c r="C39" s="82"/>
      <c r="D39" s="9" t="str">
        <f t="shared" si="7"/>
        <v>N/A</v>
      </c>
      <c r="E39" s="8"/>
      <c r="F39" s="9" t="str">
        <f>IF($B39="N/A","N/A",IF(E39&gt;15,"No",IF(E39&lt;-15,"No","Yes")))</f>
        <v>N/A</v>
      </c>
      <c r="G39" s="8"/>
      <c r="H39" s="9" t="str">
        <f>IF($B39="N/A","N/A",IF(G39&gt;15,"No",IF(G39&lt;-15,"No","Yes")))</f>
        <v>N/A</v>
      </c>
      <c r="I39" s="10"/>
      <c r="J39" s="10"/>
      <c r="K39" s="9" t="str">
        <f t="shared" si="6"/>
        <v>Yes</v>
      </c>
    </row>
    <row r="40" spans="1:11" x14ac:dyDescent="0.2">
      <c r="A40" s="83" t="s">
        <v>43</v>
      </c>
      <c r="B40" s="35" t="s">
        <v>227</v>
      </c>
      <c r="C40" s="82"/>
      <c r="D40" s="9" t="str">
        <f>IF($B40="N/A","N/A",IF(C40&gt;100,"No",IF(C40&lt;98,"No","Yes")))</f>
        <v>No</v>
      </c>
      <c r="E40" s="8"/>
      <c r="F40" s="9" t="str">
        <f>IF($B40="N/A","N/A",IF(E40&gt;100,"No",IF(E40&lt;98,"No","Yes")))</f>
        <v>No</v>
      </c>
      <c r="G40" s="8"/>
      <c r="H40" s="9" t="str">
        <f>IF($B40="N/A","N/A",IF(G40&gt;100,"No",IF(G40&lt;98,"No","Yes")))</f>
        <v>No</v>
      </c>
      <c r="I40" s="10"/>
      <c r="J40" s="10"/>
      <c r="K40" s="9" t="str">
        <f t="shared" si="6"/>
        <v>Yes</v>
      </c>
    </row>
    <row r="41" spans="1:11" x14ac:dyDescent="0.2">
      <c r="A41" s="83" t="s">
        <v>44</v>
      </c>
      <c r="B41" s="35" t="s">
        <v>217</v>
      </c>
      <c r="C41" s="82"/>
      <c r="D41" s="9" t="str">
        <f t="shared" si="7"/>
        <v>N/A</v>
      </c>
      <c r="E41" s="8"/>
      <c r="F41" s="9" t="str">
        <f t="shared" ref="F41:F47" si="8">IF($B41="N/A","N/A",IF(E41&gt;15,"No",IF(E41&lt;-15,"No","Yes")))</f>
        <v>N/A</v>
      </c>
      <c r="G41" s="8"/>
      <c r="H41" s="9" t="str">
        <f t="shared" ref="H41:H47" si="9">IF($B41="N/A","N/A",IF(G41&gt;15,"No",IF(G41&lt;-15,"No","Yes")))</f>
        <v>N/A</v>
      </c>
      <c r="I41" s="10"/>
      <c r="J41" s="10"/>
      <c r="K41" s="9" t="str">
        <f t="shared" si="6"/>
        <v>Yes</v>
      </c>
    </row>
    <row r="42" spans="1:11" x14ac:dyDescent="0.2">
      <c r="A42" s="83" t="s">
        <v>45</v>
      </c>
      <c r="B42" s="35" t="s">
        <v>217</v>
      </c>
      <c r="C42" s="82"/>
      <c r="D42" s="9" t="str">
        <f t="shared" si="7"/>
        <v>N/A</v>
      </c>
      <c r="E42" s="8"/>
      <c r="F42" s="9" t="str">
        <f t="shared" si="8"/>
        <v>N/A</v>
      </c>
      <c r="G42" s="8"/>
      <c r="H42" s="9" t="str">
        <f t="shared" si="9"/>
        <v>N/A</v>
      </c>
      <c r="I42" s="10"/>
      <c r="J42" s="10"/>
      <c r="K42" s="9" t="str">
        <f t="shared" si="6"/>
        <v>Yes</v>
      </c>
    </row>
    <row r="43" spans="1:11" x14ac:dyDescent="0.2">
      <c r="A43" s="83" t="s">
        <v>50</v>
      </c>
      <c r="B43" s="35" t="s">
        <v>217</v>
      </c>
      <c r="C43" s="82"/>
      <c r="D43" s="9" t="str">
        <f t="shared" si="7"/>
        <v>N/A</v>
      </c>
      <c r="E43" s="8"/>
      <c r="F43" s="9" t="str">
        <f t="shared" si="8"/>
        <v>N/A</v>
      </c>
      <c r="G43" s="8"/>
      <c r="H43" s="9" t="str">
        <f t="shared" si="9"/>
        <v>N/A</v>
      </c>
      <c r="I43" s="10"/>
      <c r="J43" s="10"/>
      <c r="K43" s="9" t="str">
        <f t="shared" si="6"/>
        <v>Yes</v>
      </c>
    </row>
    <row r="44" spans="1:11" x14ac:dyDescent="0.2">
      <c r="A44" s="83" t="s">
        <v>907</v>
      </c>
      <c r="B44" s="35" t="s">
        <v>217</v>
      </c>
      <c r="C44" s="82"/>
      <c r="D44" s="9" t="str">
        <f t="shared" si="7"/>
        <v>N/A</v>
      </c>
      <c r="E44" s="8"/>
      <c r="F44" s="9" t="str">
        <f t="shared" si="8"/>
        <v>N/A</v>
      </c>
      <c r="G44" s="8"/>
      <c r="H44" s="9" t="str">
        <f t="shared" si="9"/>
        <v>N/A</v>
      </c>
      <c r="I44" s="10"/>
      <c r="J44" s="10"/>
      <c r="K44" s="9" t="str">
        <f>IF(J44="Div by 0", "N/A", IF(J44="N/A","N/A", IF(J44&gt;30, "No", IF(J44&lt;-30, "No", "Yes"))))</f>
        <v>Yes</v>
      </c>
    </row>
    <row r="45" spans="1:11" x14ac:dyDescent="0.2">
      <c r="A45" s="83" t="s">
        <v>908</v>
      </c>
      <c r="B45" s="35" t="s">
        <v>217</v>
      </c>
      <c r="C45" s="82"/>
      <c r="D45" s="9" t="str">
        <f t="shared" si="7"/>
        <v>N/A</v>
      </c>
      <c r="E45" s="8"/>
      <c r="F45" s="9" t="str">
        <f t="shared" si="8"/>
        <v>N/A</v>
      </c>
      <c r="G45" s="8"/>
      <c r="H45" s="9" t="str">
        <f t="shared" si="9"/>
        <v>N/A</v>
      </c>
      <c r="I45" s="10"/>
      <c r="J45" s="10"/>
      <c r="K45" s="9" t="str">
        <f>IF(J45="Div by 0", "N/A", IF(J45="N/A","N/A", IF(J45&gt;30, "No", IF(J45&lt;-30, "No", "Yes"))))</f>
        <v>Yes</v>
      </c>
    </row>
    <row r="46" spans="1:11" x14ac:dyDescent="0.2">
      <c r="A46" s="83" t="s">
        <v>931</v>
      </c>
      <c r="B46" s="35" t="s">
        <v>217</v>
      </c>
      <c r="C46" s="82"/>
      <c r="D46" s="9" t="str">
        <f t="shared" si="7"/>
        <v>N/A</v>
      </c>
      <c r="E46" s="8"/>
      <c r="F46" s="9" t="str">
        <f t="shared" si="8"/>
        <v>N/A</v>
      </c>
      <c r="G46" s="8"/>
      <c r="H46" s="9" t="str">
        <f t="shared" si="9"/>
        <v>N/A</v>
      </c>
      <c r="I46" s="10"/>
      <c r="J46" s="10"/>
      <c r="K46" s="9" t="str">
        <f>IF(J46="Div by 0", "N/A", IF(J46="N/A","N/A", IF(J46&gt;30, "No", IF(J46&lt;-30, "No", "Yes"))))</f>
        <v>Yes</v>
      </c>
    </row>
    <row r="47" spans="1:11" x14ac:dyDescent="0.2">
      <c r="A47" s="83" t="s">
        <v>919</v>
      </c>
      <c r="B47" s="35" t="s">
        <v>217</v>
      </c>
      <c r="C47" s="82"/>
      <c r="D47" s="9" t="str">
        <f t="shared" si="7"/>
        <v>N/A</v>
      </c>
      <c r="E47" s="8"/>
      <c r="F47" s="9" t="str">
        <f t="shared" si="8"/>
        <v>N/A</v>
      </c>
      <c r="G47" s="8"/>
      <c r="H47" s="9" t="str">
        <f t="shared" si="9"/>
        <v>N/A</v>
      </c>
      <c r="I47" s="10"/>
      <c r="J47" s="10"/>
      <c r="K47" s="9" t="str">
        <f>IF(J47="Div by 0", "N/A", IF(J47="N/A","N/A", IF(J47&gt;30, "No", IF(J47&lt;-30, "No", "Yes"))))</f>
        <v>Yes</v>
      </c>
    </row>
    <row r="48" spans="1:11" ht="12" customHeight="1" x14ac:dyDescent="0.2">
      <c r="A48" s="174" t="s">
        <v>1650</v>
      </c>
      <c r="B48" s="175"/>
      <c r="C48" s="175"/>
      <c r="D48" s="175"/>
      <c r="E48" s="175"/>
      <c r="F48" s="175"/>
      <c r="G48" s="175"/>
      <c r="H48" s="175"/>
      <c r="I48" s="175"/>
      <c r="J48" s="175"/>
      <c r="K48" s="176"/>
    </row>
    <row r="49" spans="1:11" x14ac:dyDescent="0.2">
      <c r="A49" s="171" t="s">
        <v>1648</v>
      </c>
      <c r="B49" s="172"/>
      <c r="C49" s="172"/>
      <c r="D49" s="172"/>
      <c r="E49" s="172"/>
      <c r="F49" s="172"/>
      <c r="G49" s="172"/>
      <c r="H49" s="172"/>
      <c r="I49" s="172"/>
      <c r="J49" s="172"/>
      <c r="K49" s="173"/>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22" sqref="A22"/>
    </sheetView>
  </sheetViews>
  <sheetFormatPr defaultRowHeight="12.75" x14ac:dyDescent="0.2"/>
  <cols>
    <col min="1" max="1" width="77.28515625" style="84"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1681</v>
      </c>
      <c r="B1" s="163"/>
      <c r="C1" s="163"/>
      <c r="D1" s="163"/>
      <c r="E1" s="163"/>
      <c r="F1" s="163"/>
      <c r="G1" s="163"/>
      <c r="H1" s="163"/>
      <c r="I1" s="163"/>
      <c r="J1" s="163"/>
      <c r="K1" s="164"/>
    </row>
    <row r="2" spans="1:11" x14ac:dyDescent="0.2">
      <c r="A2" s="168" t="s">
        <v>1603</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x14ac:dyDescent="0.2">
      <c r="A6" s="80" t="s">
        <v>12</v>
      </c>
      <c r="B6" s="5" t="s">
        <v>217</v>
      </c>
      <c r="C6" s="81"/>
      <c r="D6" s="9" t="str">
        <f t="shared" ref="D6:D15" si="0">IF($B6="N/A","N/A",IF(C6&lt;0,"No","Yes"))</f>
        <v>N/A</v>
      </c>
      <c r="E6" s="81"/>
      <c r="F6" s="9" t="str">
        <f t="shared" ref="F6:F15" si="1">IF($B6="N/A","N/A",IF(E6&lt;0,"No","Yes"))</f>
        <v>N/A</v>
      </c>
      <c r="G6" s="81"/>
      <c r="H6" s="9" t="str">
        <f t="shared" ref="H6:H15" si="2">IF($B6="N/A","N/A",IF(G6&lt;0,"No","Yes"))</f>
        <v>N/A</v>
      </c>
      <c r="I6" s="10"/>
      <c r="J6" s="10"/>
      <c r="K6" s="9" t="str">
        <f t="shared" ref="K6:K15" si="3">IF(J6="Div by 0", "N/A", IF(J6="N/A","N/A", IF(J6&gt;30, "No", IF(J6&lt;-30, "No", "Yes"))))</f>
        <v>Yes</v>
      </c>
    </row>
    <row r="7" spans="1:11" x14ac:dyDescent="0.2">
      <c r="A7" s="80" t="s">
        <v>445</v>
      </c>
      <c r="B7" s="5" t="s">
        <v>217</v>
      </c>
      <c r="C7" s="82"/>
      <c r="D7" s="9" t="str">
        <f t="shared" si="0"/>
        <v>N/A</v>
      </c>
      <c r="E7" s="82"/>
      <c r="F7" s="9" t="str">
        <f t="shared" si="1"/>
        <v>N/A</v>
      </c>
      <c r="G7" s="82"/>
      <c r="H7" s="9" t="str">
        <f t="shared" si="2"/>
        <v>N/A</v>
      </c>
      <c r="I7" s="10"/>
      <c r="J7" s="10"/>
      <c r="K7" s="9" t="str">
        <f t="shared" si="3"/>
        <v>Yes</v>
      </c>
    </row>
    <row r="8" spans="1:11" x14ac:dyDescent="0.2">
      <c r="A8" s="80" t="s">
        <v>446</v>
      </c>
      <c r="B8" s="5" t="s">
        <v>217</v>
      </c>
      <c r="C8" s="82"/>
      <c r="D8" s="9" t="str">
        <f t="shared" si="0"/>
        <v>N/A</v>
      </c>
      <c r="E8" s="82"/>
      <c r="F8" s="9" t="str">
        <f t="shared" si="1"/>
        <v>N/A</v>
      </c>
      <c r="G8" s="82"/>
      <c r="H8" s="9" t="str">
        <f t="shared" si="2"/>
        <v>N/A</v>
      </c>
      <c r="I8" s="10"/>
      <c r="J8" s="10"/>
      <c r="K8" s="9" t="str">
        <f t="shared" si="3"/>
        <v>Yes</v>
      </c>
    </row>
    <row r="9" spans="1:11" x14ac:dyDescent="0.2">
      <c r="A9" s="80" t="s">
        <v>447</v>
      </c>
      <c r="B9" s="5" t="s">
        <v>217</v>
      </c>
      <c r="C9" s="82"/>
      <c r="D9" s="9" t="str">
        <f t="shared" si="0"/>
        <v>N/A</v>
      </c>
      <c r="E9" s="82"/>
      <c r="F9" s="9" t="str">
        <f t="shared" si="1"/>
        <v>N/A</v>
      </c>
      <c r="G9" s="82"/>
      <c r="H9" s="9" t="str">
        <f t="shared" si="2"/>
        <v>N/A</v>
      </c>
      <c r="I9" s="10"/>
      <c r="J9" s="10"/>
      <c r="K9" s="9" t="str">
        <f t="shared" si="3"/>
        <v>Yes</v>
      </c>
    </row>
    <row r="10" spans="1:11" x14ac:dyDescent="0.2">
      <c r="A10" s="80" t="s">
        <v>448</v>
      </c>
      <c r="B10" s="5" t="s">
        <v>217</v>
      </c>
      <c r="C10" s="82"/>
      <c r="D10" s="9" t="str">
        <f t="shared" si="0"/>
        <v>N/A</v>
      </c>
      <c r="E10" s="82"/>
      <c r="F10" s="9" t="str">
        <f t="shared" si="1"/>
        <v>N/A</v>
      </c>
      <c r="G10" s="82"/>
      <c r="H10" s="9" t="str">
        <f t="shared" si="2"/>
        <v>N/A</v>
      </c>
      <c r="I10" s="10"/>
      <c r="J10" s="10"/>
      <c r="K10" s="9" t="str">
        <f t="shared" si="3"/>
        <v>Yes</v>
      </c>
    </row>
    <row r="11" spans="1:11" x14ac:dyDescent="0.2">
      <c r="A11" s="80" t="s">
        <v>1645</v>
      </c>
      <c r="B11" s="5" t="s">
        <v>217</v>
      </c>
      <c r="C11" s="82"/>
      <c r="D11" s="9" t="str">
        <f t="shared" si="0"/>
        <v>N/A</v>
      </c>
      <c r="E11" s="82"/>
      <c r="F11" s="9" t="str">
        <f t="shared" si="1"/>
        <v>N/A</v>
      </c>
      <c r="G11" s="82"/>
      <c r="H11" s="9" t="str">
        <f t="shared" si="2"/>
        <v>N/A</v>
      </c>
      <c r="I11" s="10"/>
      <c r="J11" s="10"/>
      <c r="K11" s="9" t="str">
        <f t="shared" si="3"/>
        <v>Yes</v>
      </c>
    </row>
    <row r="12" spans="1:11" x14ac:dyDescent="0.2">
      <c r="A12" s="80" t="s">
        <v>16</v>
      </c>
      <c r="B12" s="5" t="s">
        <v>217</v>
      </c>
      <c r="C12" s="82"/>
      <c r="D12" s="9" t="str">
        <f t="shared" si="0"/>
        <v>N/A</v>
      </c>
      <c r="E12" s="82"/>
      <c r="F12" s="9" t="str">
        <f t="shared" si="1"/>
        <v>N/A</v>
      </c>
      <c r="G12" s="82"/>
      <c r="H12" s="9" t="str">
        <f t="shared" si="2"/>
        <v>N/A</v>
      </c>
      <c r="I12" s="10"/>
      <c r="J12" s="10"/>
      <c r="K12" s="9" t="str">
        <f t="shared" si="3"/>
        <v>Yes</v>
      </c>
    </row>
    <row r="13" spans="1:11" x14ac:dyDescent="0.2">
      <c r="A13" s="80" t="s">
        <v>36</v>
      </c>
      <c r="B13" s="5" t="s">
        <v>217</v>
      </c>
      <c r="C13" s="82"/>
      <c r="D13" s="9" t="str">
        <f t="shared" si="0"/>
        <v>N/A</v>
      </c>
      <c r="E13" s="82"/>
      <c r="F13" s="9" t="str">
        <f t="shared" si="1"/>
        <v>N/A</v>
      </c>
      <c r="G13" s="82"/>
      <c r="H13" s="9" t="str">
        <f t="shared" si="2"/>
        <v>N/A</v>
      </c>
      <c r="I13" s="10"/>
      <c r="J13" s="10"/>
      <c r="K13" s="9" t="str">
        <f t="shared" si="3"/>
        <v>Yes</v>
      </c>
    </row>
    <row r="14" spans="1:11" x14ac:dyDescent="0.2">
      <c r="A14" s="80" t="s">
        <v>37</v>
      </c>
      <c r="B14" s="5" t="s">
        <v>217</v>
      </c>
      <c r="C14" s="82"/>
      <c r="D14" s="9" t="str">
        <f t="shared" si="0"/>
        <v>N/A</v>
      </c>
      <c r="E14" s="82"/>
      <c r="F14" s="9" t="str">
        <f t="shared" si="1"/>
        <v>N/A</v>
      </c>
      <c r="G14" s="82"/>
      <c r="H14" s="9" t="str">
        <f t="shared" si="2"/>
        <v>N/A</v>
      </c>
      <c r="I14" s="10"/>
      <c r="J14" s="10"/>
      <c r="K14" s="9" t="str">
        <f t="shared" si="3"/>
        <v>Yes</v>
      </c>
    </row>
    <row r="15" spans="1:11" x14ac:dyDescent="0.2">
      <c r="A15" s="80" t="s">
        <v>38</v>
      </c>
      <c r="B15" s="5" t="s">
        <v>217</v>
      </c>
      <c r="C15" s="82"/>
      <c r="D15" s="9" t="str">
        <f t="shared" si="0"/>
        <v>N/A</v>
      </c>
      <c r="E15" s="82"/>
      <c r="F15" s="9" t="str">
        <f t="shared" si="1"/>
        <v>N/A</v>
      </c>
      <c r="G15" s="82"/>
      <c r="H15" s="9" t="str">
        <f t="shared" si="2"/>
        <v>N/A</v>
      </c>
      <c r="I15" s="10"/>
      <c r="J15" s="10"/>
      <c r="K15" s="9" t="str">
        <f t="shared" si="3"/>
        <v>Yes</v>
      </c>
    </row>
    <row r="16" spans="1:11" x14ac:dyDescent="0.2">
      <c r="A16" s="80" t="s">
        <v>377</v>
      </c>
      <c r="B16" s="5" t="s">
        <v>217</v>
      </c>
      <c r="C16" s="8"/>
      <c r="D16" s="9" t="str">
        <f t="shared" ref="D16:D41" si="4">IF($B16="N/A","N/A",IF(C16&lt;0,"No","Yes"))</f>
        <v>N/A</v>
      </c>
      <c r="E16" s="8"/>
      <c r="F16" s="9" t="str">
        <f t="shared" ref="F16:F41" si="5">IF($B16="N/A","N/A",IF(E16&lt;0,"No","Yes"))</f>
        <v>N/A</v>
      </c>
      <c r="G16" s="8"/>
      <c r="H16" s="9" t="str">
        <f t="shared" ref="H16:H41" si="6">IF($B16="N/A","N/A",IF(G16&lt;0,"No","Yes"))</f>
        <v>N/A</v>
      </c>
      <c r="I16" s="10"/>
      <c r="J16" s="10"/>
      <c r="K16" s="9" t="str">
        <f t="shared" ref="K16:K41" si="7">IF(J16="Div by 0", "N/A", IF(J16="N/A","N/A", IF(J16&gt;30, "No", IF(J16&lt;-30, "No", "Yes"))))</f>
        <v>Yes</v>
      </c>
    </row>
    <row r="17" spans="1:11" x14ac:dyDescent="0.2">
      <c r="A17" s="80" t="s">
        <v>378</v>
      </c>
      <c r="B17" s="5" t="s">
        <v>217</v>
      </c>
      <c r="C17" s="8"/>
      <c r="D17" s="9" t="str">
        <f t="shared" si="4"/>
        <v>N/A</v>
      </c>
      <c r="E17" s="8"/>
      <c r="F17" s="9" t="str">
        <f t="shared" si="5"/>
        <v>N/A</v>
      </c>
      <c r="G17" s="8"/>
      <c r="H17" s="9" t="str">
        <f t="shared" si="6"/>
        <v>N/A</v>
      </c>
      <c r="I17" s="10"/>
      <c r="J17" s="10"/>
      <c r="K17" s="9" t="str">
        <f t="shared" si="7"/>
        <v>Yes</v>
      </c>
    </row>
    <row r="18" spans="1:11" x14ac:dyDescent="0.2">
      <c r="A18" s="80" t="s">
        <v>379</v>
      </c>
      <c r="B18" s="5" t="s">
        <v>217</v>
      </c>
      <c r="C18" s="8"/>
      <c r="D18" s="9" t="str">
        <f t="shared" si="4"/>
        <v>N/A</v>
      </c>
      <c r="E18" s="8"/>
      <c r="F18" s="9" t="str">
        <f t="shared" si="5"/>
        <v>N/A</v>
      </c>
      <c r="G18" s="8"/>
      <c r="H18" s="9" t="str">
        <f t="shared" si="6"/>
        <v>N/A</v>
      </c>
      <c r="I18" s="10"/>
      <c r="J18" s="10"/>
      <c r="K18" s="9" t="str">
        <f t="shared" si="7"/>
        <v>Yes</v>
      </c>
    </row>
    <row r="19" spans="1:11" x14ac:dyDescent="0.2">
      <c r="A19" s="80" t="s">
        <v>380</v>
      </c>
      <c r="B19" s="5" t="s">
        <v>217</v>
      </c>
      <c r="C19" s="8"/>
      <c r="D19" s="9" t="str">
        <f t="shared" si="4"/>
        <v>N/A</v>
      </c>
      <c r="E19" s="8"/>
      <c r="F19" s="9" t="str">
        <f t="shared" si="5"/>
        <v>N/A</v>
      </c>
      <c r="G19" s="8"/>
      <c r="H19" s="9" t="str">
        <f t="shared" si="6"/>
        <v>N/A</v>
      </c>
      <c r="I19" s="10"/>
      <c r="J19" s="10"/>
      <c r="K19" s="9" t="str">
        <f t="shared" si="7"/>
        <v>Yes</v>
      </c>
    </row>
    <row r="20" spans="1:11" x14ac:dyDescent="0.2">
      <c r="A20" s="80" t="s">
        <v>381</v>
      </c>
      <c r="B20" s="5" t="s">
        <v>217</v>
      </c>
      <c r="C20" s="8"/>
      <c r="D20" s="9" t="str">
        <f t="shared" si="4"/>
        <v>N/A</v>
      </c>
      <c r="E20" s="8"/>
      <c r="F20" s="9" t="str">
        <f t="shared" si="5"/>
        <v>N/A</v>
      </c>
      <c r="G20" s="8"/>
      <c r="H20" s="9" t="str">
        <f t="shared" si="6"/>
        <v>N/A</v>
      </c>
      <c r="I20" s="10"/>
      <c r="J20" s="10"/>
      <c r="K20" s="9" t="str">
        <f t="shared" si="7"/>
        <v>Yes</v>
      </c>
    </row>
    <row r="21" spans="1:11" x14ac:dyDescent="0.2">
      <c r="A21" s="80" t="s">
        <v>382</v>
      </c>
      <c r="B21" s="5" t="s">
        <v>217</v>
      </c>
      <c r="C21" s="8"/>
      <c r="D21" s="9" t="str">
        <f t="shared" si="4"/>
        <v>N/A</v>
      </c>
      <c r="E21" s="8"/>
      <c r="F21" s="9" t="str">
        <f t="shared" si="5"/>
        <v>N/A</v>
      </c>
      <c r="G21" s="8"/>
      <c r="H21" s="9" t="str">
        <f t="shared" si="6"/>
        <v>N/A</v>
      </c>
      <c r="I21" s="10"/>
      <c r="J21" s="10"/>
      <c r="K21" s="9" t="str">
        <f t="shared" si="7"/>
        <v>Yes</v>
      </c>
    </row>
    <row r="22" spans="1:11" x14ac:dyDescent="0.2">
      <c r="A22" s="80" t="s">
        <v>383</v>
      </c>
      <c r="B22" s="5" t="s">
        <v>217</v>
      </c>
      <c r="C22" s="8"/>
      <c r="D22" s="9" t="str">
        <f t="shared" si="4"/>
        <v>N/A</v>
      </c>
      <c r="E22" s="8"/>
      <c r="F22" s="9" t="str">
        <f t="shared" si="5"/>
        <v>N/A</v>
      </c>
      <c r="G22" s="8"/>
      <c r="H22" s="9" t="str">
        <f t="shared" si="6"/>
        <v>N/A</v>
      </c>
      <c r="I22" s="10"/>
      <c r="J22" s="10"/>
      <c r="K22" s="9" t="str">
        <f t="shared" si="7"/>
        <v>Yes</v>
      </c>
    </row>
    <row r="23" spans="1:11" x14ac:dyDescent="0.2">
      <c r="A23" s="80" t="s">
        <v>384</v>
      </c>
      <c r="B23" s="5" t="s">
        <v>217</v>
      </c>
      <c r="C23" s="8"/>
      <c r="D23" s="9" t="str">
        <f t="shared" si="4"/>
        <v>N/A</v>
      </c>
      <c r="E23" s="8"/>
      <c r="F23" s="9" t="str">
        <f t="shared" si="5"/>
        <v>N/A</v>
      </c>
      <c r="G23" s="8"/>
      <c r="H23" s="9" t="str">
        <f t="shared" si="6"/>
        <v>N/A</v>
      </c>
      <c r="I23" s="10"/>
      <c r="J23" s="10"/>
      <c r="K23" s="9" t="str">
        <f t="shared" si="7"/>
        <v>Yes</v>
      </c>
    </row>
    <row r="24" spans="1:11" x14ac:dyDescent="0.2">
      <c r="A24" s="80" t="s">
        <v>385</v>
      </c>
      <c r="B24" s="5" t="s">
        <v>217</v>
      </c>
      <c r="C24" s="8"/>
      <c r="D24" s="9" t="str">
        <f t="shared" si="4"/>
        <v>N/A</v>
      </c>
      <c r="E24" s="8"/>
      <c r="F24" s="9" t="str">
        <f t="shared" si="5"/>
        <v>N/A</v>
      </c>
      <c r="G24" s="8"/>
      <c r="H24" s="9" t="str">
        <f t="shared" si="6"/>
        <v>N/A</v>
      </c>
      <c r="I24" s="10"/>
      <c r="J24" s="10"/>
      <c r="K24" s="9" t="str">
        <f t="shared" si="7"/>
        <v>Yes</v>
      </c>
    </row>
    <row r="25" spans="1:11" x14ac:dyDescent="0.2">
      <c r="A25" s="80" t="s">
        <v>386</v>
      </c>
      <c r="B25" s="5" t="s">
        <v>217</v>
      </c>
      <c r="C25" s="8"/>
      <c r="D25" s="9" t="str">
        <f t="shared" si="4"/>
        <v>N/A</v>
      </c>
      <c r="E25" s="8"/>
      <c r="F25" s="9" t="str">
        <f t="shared" si="5"/>
        <v>N/A</v>
      </c>
      <c r="G25" s="8"/>
      <c r="H25" s="9" t="str">
        <f t="shared" si="6"/>
        <v>N/A</v>
      </c>
      <c r="I25" s="10"/>
      <c r="J25" s="10"/>
      <c r="K25" s="9" t="str">
        <f t="shared" si="7"/>
        <v>Yes</v>
      </c>
    </row>
    <row r="26" spans="1:11" x14ac:dyDescent="0.2">
      <c r="A26" s="80" t="s">
        <v>387</v>
      </c>
      <c r="B26" s="5" t="s">
        <v>217</v>
      </c>
      <c r="C26" s="8"/>
      <c r="D26" s="9" t="str">
        <f t="shared" si="4"/>
        <v>N/A</v>
      </c>
      <c r="E26" s="8"/>
      <c r="F26" s="9" t="str">
        <f t="shared" si="5"/>
        <v>N/A</v>
      </c>
      <c r="G26" s="8"/>
      <c r="H26" s="9" t="str">
        <f t="shared" si="6"/>
        <v>N/A</v>
      </c>
      <c r="I26" s="10"/>
      <c r="J26" s="10"/>
      <c r="K26" s="9" t="str">
        <f t="shared" si="7"/>
        <v>Yes</v>
      </c>
    </row>
    <row r="27" spans="1:11" x14ac:dyDescent="0.2">
      <c r="A27" s="80" t="s">
        <v>388</v>
      </c>
      <c r="B27" s="5" t="s">
        <v>217</v>
      </c>
      <c r="C27" s="8"/>
      <c r="D27" s="9" t="str">
        <f t="shared" si="4"/>
        <v>N/A</v>
      </c>
      <c r="E27" s="8"/>
      <c r="F27" s="9" t="str">
        <f t="shared" si="5"/>
        <v>N/A</v>
      </c>
      <c r="G27" s="8"/>
      <c r="H27" s="9" t="str">
        <f t="shared" si="6"/>
        <v>N/A</v>
      </c>
      <c r="I27" s="10"/>
      <c r="J27" s="10"/>
      <c r="K27" s="9" t="str">
        <f t="shared" si="7"/>
        <v>Yes</v>
      </c>
    </row>
    <row r="28" spans="1:11" x14ac:dyDescent="0.2">
      <c r="A28" s="80" t="s">
        <v>389</v>
      </c>
      <c r="B28" s="5" t="s">
        <v>217</v>
      </c>
      <c r="C28" s="8"/>
      <c r="D28" s="9" t="str">
        <f t="shared" si="4"/>
        <v>N/A</v>
      </c>
      <c r="E28" s="8"/>
      <c r="F28" s="9" t="str">
        <f t="shared" si="5"/>
        <v>N/A</v>
      </c>
      <c r="G28" s="8"/>
      <c r="H28" s="9" t="str">
        <f t="shared" si="6"/>
        <v>N/A</v>
      </c>
      <c r="I28" s="10"/>
      <c r="J28" s="10"/>
      <c r="K28" s="9" t="str">
        <f t="shared" si="7"/>
        <v>Yes</v>
      </c>
    </row>
    <row r="29" spans="1:11" x14ac:dyDescent="0.2">
      <c r="A29" s="80" t="s">
        <v>390</v>
      </c>
      <c r="B29" s="5" t="s">
        <v>217</v>
      </c>
      <c r="C29" s="8"/>
      <c r="D29" s="9" t="str">
        <f t="shared" si="4"/>
        <v>N/A</v>
      </c>
      <c r="E29" s="8"/>
      <c r="F29" s="9" t="str">
        <f t="shared" si="5"/>
        <v>N/A</v>
      </c>
      <c r="G29" s="8"/>
      <c r="H29" s="9" t="str">
        <f t="shared" si="6"/>
        <v>N/A</v>
      </c>
      <c r="I29" s="10"/>
      <c r="J29" s="10"/>
      <c r="K29" s="9" t="str">
        <f t="shared" si="7"/>
        <v>Yes</v>
      </c>
    </row>
    <row r="30" spans="1:11" x14ac:dyDescent="0.2">
      <c r="A30" s="80" t="s">
        <v>391</v>
      </c>
      <c r="B30" s="5" t="s">
        <v>217</v>
      </c>
      <c r="C30" s="8"/>
      <c r="D30" s="9" t="str">
        <f t="shared" si="4"/>
        <v>N/A</v>
      </c>
      <c r="E30" s="8"/>
      <c r="F30" s="9" t="str">
        <f t="shared" si="5"/>
        <v>N/A</v>
      </c>
      <c r="G30" s="8"/>
      <c r="H30" s="9" t="str">
        <f t="shared" si="6"/>
        <v>N/A</v>
      </c>
      <c r="I30" s="10"/>
      <c r="J30" s="10"/>
      <c r="K30" s="9" t="str">
        <f t="shared" si="7"/>
        <v>Yes</v>
      </c>
    </row>
    <row r="31" spans="1:11" x14ac:dyDescent="0.2">
      <c r="A31" s="80" t="s">
        <v>392</v>
      </c>
      <c r="B31" s="5" t="s">
        <v>217</v>
      </c>
      <c r="C31" s="8"/>
      <c r="D31" s="9" t="str">
        <f t="shared" si="4"/>
        <v>N/A</v>
      </c>
      <c r="E31" s="8"/>
      <c r="F31" s="9" t="str">
        <f t="shared" si="5"/>
        <v>N/A</v>
      </c>
      <c r="G31" s="8"/>
      <c r="H31" s="9" t="str">
        <f t="shared" si="6"/>
        <v>N/A</v>
      </c>
      <c r="I31" s="10"/>
      <c r="J31" s="10"/>
      <c r="K31" s="9" t="str">
        <f t="shared" si="7"/>
        <v>Yes</v>
      </c>
    </row>
    <row r="32" spans="1:11" x14ac:dyDescent="0.2">
      <c r="A32" s="80" t="s">
        <v>393</v>
      </c>
      <c r="B32" s="5" t="s">
        <v>217</v>
      </c>
      <c r="C32" s="8"/>
      <c r="D32" s="9" t="str">
        <f t="shared" si="4"/>
        <v>N/A</v>
      </c>
      <c r="E32" s="8"/>
      <c r="F32" s="9" t="str">
        <f t="shared" si="5"/>
        <v>N/A</v>
      </c>
      <c r="G32" s="8"/>
      <c r="H32" s="9" t="str">
        <f t="shared" si="6"/>
        <v>N/A</v>
      </c>
      <c r="I32" s="10"/>
      <c r="J32" s="10"/>
      <c r="K32" s="9" t="str">
        <f t="shared" si="7"/>
        <v>Yes</v>
      </c>
    </row>
    <row r="33" spans="1:11" x14ac:dyDescent="0.2">
      <c r="A33" s="80" t="s">
        <v>394</v>
      </c>
      <c r="B33" s="5" t="s">
        <v>217</v>
      </c>
      <c r="C33" s="8"/>
      <c r="D33" s="9" t="str">
        <f t="shared" si="4"/>
        <v>N/A</v>
      </c>
      <c r="E33" s="8"/>
      <c r="F33" s="9" t="str">
        <f t="shared" si="5"/>
        <v>N/A</v>
      </c>
      <c r="G33" s="8"/>
      <c r="H33" s="9" t="str">
        <f t="shared" si="6"/>
        <v>N/A</v>
      </c>
      <c r="I33" s="10"/>
      <c r="J33" s="10"/>
      <c r="K33" s="9" t="str">
        <f t="shared" si="7"/>
        <v>Yes</v>
      </c>
    </row>
    <row r="34" spans="1:11" x14ac:dyDescent="0.2">
      <c r="A34" s="80" t="s">
        <v>395</v>
      </c>
      <c r="B34" s="5" t="s">
        <v>217</v>
      </c>
      <c r="C34" s="8"/>
      <c r="D34" s="9" t="str">
        <f t="shared" si="4"/>
        <v>N/A</v>
      </c>
      <c r="E34" s="8"/>
      <c r="F34" s="9" t="str">
        <f t="shared" si="5"/>
        <v>N/A</v>
      </c>
      <c r="G34" s="8"/>
      <c r="H34" s="9" t="str">
        <f t="shared" si="6"/>
        <v>N/A</v>
      </c>
      <c r="I34" s="10"/>
      <c r="J34" s="10"/>
      <c r="K34" s="9" t="str">
        <f t="shared" si="7"/>
        <v>Yes</v>
      </c>
    </row>
    <row r="35" spans="1:11" x14ac:dyDescent="0.2">
      <c r="A35" s="80" t="s">
        <v>396</v>
      </c>
      <c r="B35" s="5" t="s">
        <v>217</v>
      </c>
      <c r="C35" s="8"/>
      <c r="D35" s="9" t="str">
        <f t="shared" si="4"/>
        <v>N/A</v>
      </c>
      <c r="E35" s="8"/>
      <c r="F35" s="9" t="str">
        <f t="shared" si="5"/>
        <v>N/A</v>
      </c>
      <c r="G35" s="8"/>
      <c r="H35" s="9" t="str">
        <f t="shared" si="6"/>
        <v>N/A</v>
      </c>
      <c r="I35" s="10"/>
      <c r="J35" s="10"/>
      <c r="K35" s="9" t="str">
        <f t="shared" si="7"/>
        <v>Yes</v>
      </c>
    </row>
    <row r="36" spans="1:11" x14ac:dyDescent="0.2">
      <c r="A36" s="80" t="s">
        <v>397</v>
      </c>
      <c r="B36" s="5" t="s">
        <v>217</v>
      </c>
      <c r="C36" s="8"/>
      <c r="D36" s="9" t="str">
        <f t="shared" si="4"/>
        <v>N/A</v>
      </c>
      <c r="E36" s="8"/>
      <c r="F36" s="9" t="str">
        <f t="shared" si="5"/>
        <v>N/A</v>
      </c>
      <c r="G36" s="8"/>
      <c r="H36" s="9" t="str">
        <f t="shared" si="6"/>
        <v>N/A</v>
      </c>
      <c r="I36" s="10"/>
      <c r="J36" s="10"/>
      <c r="K36" s="9" t="str">
        <f t="shared" si="7"/>
        <v>Yes</v>
      </c>
    </row>
    <row r="37" spans="1:11" x14ac:dyDescent="0.2">
      <c r="A37" s="80" t="s">
        <v>398</v>
      </c>
      <c r="B37" s="5" t="s">
        <v>217</v>
      </c>
      <c r="C37" s="8"/>
      <c r="D37" s="9" t="str">
        <f t="shared" si="4"/>
        <v>N/A</v>
      </c>
      <c r="E37" s="8"/>
      <c r="F37" s="9" t="str">
        <f t="shared" si="5"/>
        <v>N/A</v>
      </c>
      <c r="G37" s="8"/>
      <c r="H37" s="9" t="str">
        <f t="shared" si="6"/>
        <v>N/A</v>
      </c>
      <c r="I37" s="10"/>
      <c r="J37" s="10"/>
      <c r="K37" s="9" t="str">
        <f t="shared" si="7"/>
        <v>Yes</v>
      </c>
    </row>
    <row r="38" spans="1:11" x14ac:dyDescent="0.2">
      <c r="A38" s="80" t="s">
        <v>399</v>
      </c>
      <c r="B38" s="5" t="s">
        <v>217</v>
      </c>
      <c r="C38" s="8"/>
      <c r="D38" s="9" t="str">
        <f t="shared" si="4"/>
        <v>N/A</v>
      </c>
      <c r="E38" s="8"/>
      <c r="F38" s="9" t="str">
        <f t="shared" si="5"/>
        <v>N/A</v>
      </c>
      <c r="G38" s="8"/>
      <c r="H38" s="9" t="str">
        <f t="shared" si="6"/>
        <v>N/A</v>
      </c>
      <c r="I38" s="10"/>
      <c r="J38" s="10"/>
      <c r="K38" s="9" t="str">
        <f t="shared" si="7"/>
        <v>Yes</v>
      </c>
    </row>
    <row r="39" spans="1:11" x14ac:dyDescent="0.2">
      <c r="A39" s="80" t="s">
        <v>400</v>
      </c>
      <c r="B39" s="5" t="s">
        <v>217</v>
      </c>
      <c r="C39" s="8"/>
      <c r="D39" s="9" t="str">
        <f t="shared" si="4"/>
        <v>N/A</v>
      </c>
      <c r="E39" s="8"/>
      <c r="F39" s="9" t="str">
        <f t="shared" si="5"/>
        <v>N/A</v>
      </c>
      <c r="G39" s="8"/>
      <c r="H39" s="9" t="str">
        <f t="shared" si="6"/>
        <v>N/A</v>
      </c>
      <c r="I39" s="10"/>
      <c r="J39" s="10"/>
      <c r="K39" s="9" t="str">
        <f t="shared" si="7"/>
        <v>Yes</v>
      </c>
    </row>
    <row r="40" spans="1:11" x14ac:dyDescent="0.2">
      <c r="A40" s="80" t="s">
        <v>401</v>
      </c>
      <c r="B40" s="5" t="s">
        <v>217</v>
      </c>
      <c r="C40" s="8"/>
      <c r="D40" s="9" t="str">
        <f t="shared" si="4"/>
        <v>N/A</v>
      </c>
      <c r="E40" s="8"/>
      <c r="F40" s="9" t="str">
        <f t="shared" si="5"/>
        <v>N/A</v>
      </c>
      <c r="G40" s="8"/>
      <c r="H40" s="9" t="str">
        <f t="shared" si="6"/>
        <v>N/A</v>
      </c>
      <c r="I40" s="10"/>
      <c r="J40" s="10"/>
      <c r="K40" s="9" t="str">
        <f t="shared" si="7"/>
        <v>Yes</v>
      </c>
    </row>
    <row r="41" spans="1:11" x14ac:dyDescent="0.2">
      <c r="A41" s="80" t="s">
        <v>402</v>
      </c>
      <c r="B41" s="5" t="s">
        <v>217</v>
      </c>
      <c r="C41" s="8"/>
      <c r="D41" s="9" t="str">
        <f t="shared" si="4"/>
        <v>N/A</v>
      </c>
      <c r="E41" s="8"/>
      <c r="F41" s="9" t="str">
        <f t="shared" si="5"/>
        <v>N/A</v>
      </c>
      <c r="G41" s="8"/>
      <c r="H41" s="9" t="str">
        <f t="shared" si="6"/>
        <v>N/A</v>
      </c>
      <c r="I41" s="10"/>
      <c r="J41" s="10"/>
      <c r="K41" s="9" t="str">
        <f t="shared" si="7"/>
        <v>Yes</v>
      </c>
    </row>
    <row r="42" spans="1:11" x14ac:dyDescent="0.2">
      <c r="A42" s="80" t="s">
        <v>32</v>
      </c>
      <c r="B42" s="5" t="s">
        <v>217</v>
      </c>
      <c r="C42" s="8"/>
      <c r="D42" s="9" t="str">
        <f t="shared" ref="D42:D51" si="8">IF($B42="N/A","N/A",IF(C42&lt;0,"No","Yes"))</f>
        <v>N/A</v>
      </c>
      <c r="E42" s="8"/>
      <c r="F42" s="9" t="str">
        <f t="shared" ref="F42:F51" si="9">IF($B42="N/A","N/A",IF(E42&lt;0,"No","Yes"))</f>
        <v>N/A</v>
      </c>
      <c r="G42" s="8"/>
      <c r="H42" s="9" t="str">
        <f t="shared" ref="H42:H51" si="10">IF($B42="N/A","N/A",IF(G42&lt;0,"No","Yes"))</f>
        <v>N/A</v>
      </c>
      <c r="I42" s="10"/>
      <c r="J42" s="10"/>
      <c r="K42" s="9" t="str">
        <f t="shared" ref="K42:K51" si="11">IF(J42="Div by 0", "N/A", IF(J42="N/A","N/A", IF(J42&gt;30, "No", IF(J42&lt;-30, "No", "Yes"))))</f>
        <v>Yes</v>
      </c>
    </row>
    <row r="43" spans="1:11" x14ac:dyDescent="0.2">
      <c r="A43" s="80" t="s">
        <v>39</v>
      </c>
      <c r="B43" s="5" t="s">
        <v>217</v>
      </c>
      <c r="C43" s="8"/>
      <c r="D43" s="9" t="str">
        <f t="shared" si="8"/>
        <v>N/A</v>
      </c>
      <c r="E43" s="8"/>
      <c r="F43" s="9" t="str">
        <f t="shared" si="9"/>
        <v>N/A</v>
      </c>
      <c r="G43" s="8"/>
      <c r="H43" s="9" t="str">
        <f t="shared" si="10"/>
        <v>N/A</v>
      </c>
      <c r="I43" s="10"/>
      <c r="J43" s="10"/>
      <c r="K43" s="9" t="str">
        <f t="shared" si="11"/>
        <v>Yes</v>
      </c>
    </row>
    <row r="44" spans="1:11" x14ac:dyDescent="0.2">
      <c r="A44" s="80" t="s">
        <v>40</v>
      </c>
      <c r="B44" s="5" t="s">
        <v>217</v>
      </c>
      <c r="C44" s="8"/>
      <c r="D44" s="9" t="str">
        <f t="shared" si="8"/>
        <v>N/A</v>
      </c>
      <c r="E44" s="8"/>
      <c r="F44" s="9" t="str">
        <f t="shared" si="9"/>
        <v>N/A</v>
      </c>
      <c r="G44" s="8"/>
      <c r="H44" s="9" t="str">
        <f t="shared" si="10"/>
        <v>N/A</v>
      </c>
      <c r="I44" s="10"/>
      <c r="J44" s="10"/>
      <c r="K44" s="9" t="str">
        <f t="shared" si="11"/>
        <v>Yes</v>
      </c>
    </row>
    <row r="45" spans="1:11" x14ac:dyDescent="0.2">
      <c r="A45" s="80" t="s">
        <v>167</v>
      </c>
      <c r="B45" s="5" t="s">
        <v>217</v>
      </c>
      <c r="C45" s="8"/>
      <c r="D45" s="9" t="str">
        <f t="shared" si="8"/>
        <v>N/A</v>
      </c>
      <c r="E45" s="8"/>
      <c r="F45" s="9" t="str">
        <f t="shared" si="9"/>
        <v>N/A</v>
      </c>
      <c r="G45" s="8"/>
      <c r="H45" s="9" t="str">
        <f t="shared" si="10"/>
        <v>N/A</v>
      </c>
      <c r="I45" s="10"/>
      <c r="J45" s="10"/>
      <c r="K45" s="9" t="str">
        <f t="shared" si="11"/>
        <v>Yes</v>
      </c>
    </row>
    <row r="46" spans="1:11" x14ac:dyDescent="0.2">
      <c r="A46" s="80" t="s">
        <v>41</v>
      </c>
      <c r="B46" s="5" t="s">
        <v>217</v>
      </c>
      <c r="C46" s="8"/>
      <c r="D46" s="9" t="str">
        <f t="shared" si="8"/>
        <v>N/A</v>
      </c>
      <c r="E46" s="8"/>
      <c r="F46" s="9" t="str">
        <f t="shared" si="9"/>
        <v>N/A</v>
      </c>
      <c r="G46" s="8"/>
      <c r="H46" s="9" t="str">
        <f t="shared" si="10"/>
        <v>N/A</v>
      </c>
      <c r="I46" s="10"/>
      <c r="J46" s="10"/>
      <c r="K46" s="9" t="str">
        <f t="shared" si="11"/>
        <v>Yes</v>
      </c>
    </row>
    <row r="47" spans="1:11" x14ac:dyDescent="0.2">
      <c r="A47" s="80" t="s">
        <v>42</v>
      </c>
      <c r="B47" s="5" t="s">
        <v>217</v>
      </c>
      <c r="C47" s="8"/>
      <c r="D47" s="9" t="str">
        <f t="shared" si="8"/>
        <v>N/A</v>
      </c>
      <c r="E47" s="8"/>
      <c r="F47" s="9" t="str">
        <f t="shared" si="9"/>
        <v>N/A</v>
      </c>
      <c r="G47" s="8"/>
      <c r="H47" s="9" t="str">
        <f t="shared" si="10"/>
        <v>N/A</v>
      </c>
      <c r="I47" s="10"/>
      <c r="J47" s="10"/>
      <c r="K47" s="9" t="str">
        <f t="shared" si="11"/>
        <v>Yes</v>
      </c>
    </row>
    <row r="48" spans="1:11" x14ac:dyDescent="0.2">
      <c r="A48" s="80" t="s">
        <v>43</v>
      </c>
      <c r="B48" s="5" t="s">
        <v>217</v>
      </c>
      <c r="C48" s="8"/>
      <c r="D48" s="9" t="str">
        <f t="shared" si="8"/>
        <v>N/A</v>
      </c>
      <c r="E48" s="8"/>
      <c r="F48" s="9" t="str">
        <f t="shared" si="9"/>
        <v>N/A</v>
      </c>
      <c r="G48" s="8"/>
      <c r="H48" s="9" t="str">
        <f t="shared" si="10"/>
        <v>N/A</v>
      </c>
      <c r="I48" s="10"/>
      <c r="J48" s="10"/>
      <c r="K48" s="9" t="str">
        <f t="shared" si="11"/>
        <v>Yes</v>
      </c>
    </row>
    <row r="49" spans="1:12" x14ac:dyDescent="0.2">
      <c r="A49" s="80" t="s">
        <v>44</v>
      </c>
      <c r="B49" s="5" t="s">
        <v>217</v>
      </c>
      <c r="C49" s="8"/>
      <c r="D49" s="9" t="str">
        <f t="shared" si="8"/>
        <v>N/A</v>
      </c>
      <c r="E49" s="8"/>
      <c r="F49" s="9" t="str">
        <f t="shared" si="9"/>
        <v>N/A</v>
      </c>
      <c r="G49" s="8"/>
      <c r="H49" s="9" t="str">
        <f t="shared" si="10"/>
        <v>N/A</v>
      </c>
      <c r="I49" s="10"/>
      <c r="J49" s="10"/>
      <c r="K49" s="9" t="str">
        <f t="shared" si="11"/>
        <v>Yes</v>
      </c>
    </row>
    <row r="50" spans="1:12" x14ac:dyDescent="0.2">
      <c r="A50" s="80" t="s">
        <v>45</v>
      </c>
      <c r="B50" s="5" t="s">
        <v>217</v>
      </c>
      <c r="C50" s="8"/>
      <c r="D50" s="9" t="str">
        <f t="shared" si="8"/>
        <v>N/A</v>
      </c>
      <c r="E50" s="8"/>
      <c r="F50" s="9" t="str">
        <f t="shared" si="9"/>
        <v>N/A</v>
      </c>
      <c r="G50" s="8"/>
      <c r="H50" s="9" t="str">
        <f t="shared" si="10"/>
        <v>N/A</v>
      </c>
      <c r="I50" s="10"/>
      <c r="J50" s="10"/>
      <c r="K50" s="9" t="str">
        <f t="shared" si="11"/>
        <v>Yes</v>
      </c>
    </row>
    <row r="51" spans="1:12" x14ac:dyDescent="0.2">
      <c r="A51" s="80" t="s">
        <v>50</v>
      </c>
      <c r="B51" s="5" t="s">
        <v>217</v>
      </c>
      <c r="C51" s="8"/>
      <c r="D51" s="9" t="str">
        <f t="shared" si="8"/>
        <v>N/A</v>
      </c>
      <c r="E51" s="8"/>
      <c r="F51" s="9" t="str">
        <f t="shared" si="9"/>
        <v>N/A</v>
      </c>
      <c r="G51" s="8"/>
      <c r="H51" s="9" t="str">
        <f t="shared" si="10"/>
        <v>N/A</v>
      </c>
      <c r="I51" s="10"/>
      <c r="J51" s="10"/>
      <c r="K51" s="9" t="str">
        <f t="shared" si="11"/>
        <v>Yes</v>
      </c>
      <c r="L51" s="61"/>
    </row>
    <row r="52" spans="1:12" ht="12" customHeight="1" x14ac:dyDescent="0.2">
      <c r="A52" s="174" t="s">
        <v>1650</v>
      </c>
      <c r="B52" s="175"/>
      <c r="C52" s="175"/>
      <c r="D52" s="175"/>
      <c r="E52" s="175"/>
      <c r="F52" s="175"/>
      <c r="G52" s="175"/>
      <c r="H52" s="175"/>
      <c r="I52" s="175"/>
      <c r="J52" s="175"/>
      <c r="K52" s="176"/>
    </row>
    <row r="53" spans="1:12" x14ac:dyDescent="0.2">
      <c r="A53" s="171" t="s">
        <v>1648</v>
      </c>
      <c r="B53" s="172"/>
      <c r="C53" s="172"/>
      <c r="D53" s="172"/>
      <c r="E53" s="172"/>
      <c r="F53" s="172"/>
      <c r="G53" s="172"/>
      <c r="H53" s="172"/>
      <c r="I53" s="172"/>
      <c r="J53" s="172"/>
      <c r="K53" s="173"/>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22" sqref="A22"/>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1682</v>
      </c>
      <c r="B1" s="163"/>
      <c r="C1" s="163"/>
      <c r="D1" s="163"/>
      <c r="E1" s="163"/>
      <c r="F1" s="163"/>
      <c r="G1" s="163"/>
      <c r="H1" s="163"/>
      <c r="I1" s="163"/>
      <c r="J1" s="163"/>
      <c r="K1" s="164"/>
    </row>
    <row r="2" spans="1:11" x14ac:dyDescent="0.2">
      <c r="A2" s="168" t="s">
        <v>1604</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s="28" customFormat="1" ht="12.75" customHeight="1" x14ac:dyDescent="0.2">
      <c r="A6" s="2" t="s">
        <v>348</v>
      </c>
      <c r="B6" s="9" t="s">
        <v>217</v>
      </c>
      <c r="C6" s="27"/>
      <c r="D6" s="9" t="s">
        <v>217</v>
      </c>
      <c r="E6" s="27"/>
      <c r="F6" s="9" t="s">
        <v>217</v>
      </c>
      <c r="G6" s="27"/>
      <c r="H6" s="9" t="s">
        <v>217</v>
      </c>
      <c r="I6" s="10" t="s">
        <v>217</v>
      </c>
      <c r="J6" s="10" t="s">
        <v>217</v>
      </c>
      <c r="K6" s="9" t="s">
        <v>217</v>
      </c>
    </row>
    <row r="7" spans="1:11" x14ac:dyDescent="0.2">
      <c r="A7" s="3" t="s">
        <v>12</v>
      </c>
      <c r="B7" s="30" t="s">
        <v>217</v>
      </c>
      <c r="C7" s="31"/>
      <c r="D7" s="32" t="str">
        <f>IF($B7="N/A","N/A",IF(C7&gt;15,"No",IF(C7&lt;-15,"No","Yes")))</f>
        <v>N/A</v>
      </c>
      <c r="E7" s="31"/>
      <c r="F7" s="32" t="str">
        <f>IF($B7="N/A","N/A",IF(E7&gt;15,"No",IF(E7&lt;-15,"No","Yes")))</f>
        <v>N/A</v>
      </c>
      <c r="G7" s="31"/>
      <c r="H7" s="32" t="str">
        <f>IF($B7="N/A","N/A",IF(G7&gt;15,"No",IF(G7&lt;-15,"No","Yes")))</f>
        <v>N/A</v>
      </c>
      <c r="I7" s="33"/>
      <c r="J7" s="33"/>
      <c r="K7" s="32" t="str">
        <f t="shared" ref="K7:K22" si="0">IF(J7="Div by 0", "N/A", IF(J7="N/A","N/A", IF(J7&gt;30, "No", IF(J7&lt;-30, "No", "Yes"))))</f>
        <v>Yes</v>
      </c>
    </row>
    <row r="8" spans="1:11" x14ac:dyDescent="0.2">
      <c r="A8" s="3" t="s">
        <v>366</v>
      </c>
      <c r="B8" s="30" t="s">
        <v>217</v>
      </c>
      <c r="C8" s="31"/>
      <c r="D8" s="32" t="str">
        <f>IF($B8="N/A","N/A",IF(C8&gt;15,"No",IF(C8&lt;-15,"No","Yes")))</f>
        <v>N/A</v>
      </c>
      <c r="E8" s="31"/>
      <c r="F8" s="32" t="str">
        <f>IF($B8="N/A","N/A",IF(E8&gt;15,"No",IF(E8&lt;-15,"No","Yes")))</f>
        <v>N/A</v>
      </c>
      <c r="G8" s="34"/>
      <c r="H8" s="32" t="str">
        <f>IF($B8="N/A","N/A",IF(G8&gt;15,"No",IF(G8&lt;-15,"No","Yes")))</f>
        <v>N/A</v>
      </c>
      <c r="I8" s="33"/>
      <c r="J8" s="33"/>
      <c r="K8" s="32" t="str">
        <f t="shared" si="0"/>
        <v>Yes</v>
      </c>
    </row>
    <row r="9" spans="1:11" x14ac:dyDescent="0.2">
      <c r="A9" s="3" t="s">
        <v>119</v>
      </c>
      <c r="B9" s="35" t="s">
        <v>217</v>
      </c>
      <c r="C9" s="9"/>
      <c r="D9" s="9" t="str">
        <f>IF($B9="N/A","N/A",IF(C9&gt;15,"No",IF(C9&lt;-15,"No","Yes")))</f>
        <v>N/A</v>
      </c>
      <c r="E9" s="9"/>
      <c r="F9" s="9" t="str">
        <f>IF($B9="N/A","N/A",IF(E9&gt;15,"No",IF(E9&lt;-15,"No","Yes")))</f>
        <v>N/A</v>
      </c>
      <c r="G9" s="9"/>
      <c r="H9" s="9" t="str">
        <f>IF($B9="N/A","N/A",IF(G9&gt;15,"No",IF(G9&lt;-15,"No","Yes")))</f>
        <v>N/A</v>
      </c>
      <c r="I9" s="10"/>
      <c r="J9" s="10"/>
      <c r="K9" s="9" t="str">
        <f t="shared" si="0"/>
        <v>Yes</v>
      </c>
    </row>
    <row r="10" spans="1:11" x14ac:dyDescent="0.2">
      <c r="A10" s="3" t="s">
        <v>120</v>
      </c>
      <c r="B10" s="35" t="s">
        <v>217</v>
      </c>
      <c r="C10" s="9"/>
      <c r="D10" s="9" t="str">
        <f>IF($B10="N/A","N/A",IF(C10&gt;15,"No",IF(C10&lt;-15,"No","Yes")))</f>
        <v>N/A</v>
      </c>
      <c r="E10" s="9"/>
      <c r="F10" s="9" t="str">
        <f>IF($B10="N/A","N/A",IF(E10&gt;15,"No",IF(E10&lt;-15,"No","Yes")))</f>
        <v>N/A</v>
      </c>
      <c r="G10" s="9"/>
      <c r="H10" s="9" t="str">
        <f>IF($B10="N/A","N/A",IF(G10&gt;15,"No",IF(G10&lt;-15,"No","Yes")))</f>
        <v>N/A</v>
      </c>
      <c r="I10" s="10"/>
      <c r="J10" s="10"/>
      <c r="K10" s="9" t="str">
        <f t="shared" si="0"/>
        <v>Yes</v>
      </c>
    </row>
    <row r="11" spans="1:11" x14ac:dyDescent="0.2">
      <c r="A11" s="3" t="s">
        <v>833</v>
      </c>
      <c r="B11" s="35" t="s">
        <v>218</v>
      </c>
      <c r="C11" s="9"/>
      <c r="D11" s="9" t="str">
        <f>IF(OR($B11="N/A",$C11="N/A"),"N/A",IF(C11&gt;100,"No",IF(C11&lt;95,"No","Yes")))</f>
        <v>No</v>
      </c>
      <c r="E11" s="9"/>
      <c r="F11" s="9" t="str">
        <f>IF(OR($B11="N/A",$E11="N/A"),"N/A",IF(E11&gt;100,"No",IF(E11&lt;95,"No","Yes")))</f>
        <v>No</v>
      </c>
      <c r="G11" s="9"/>
      <c r="H11" s="9" t="str">
        <f>IF($B11="N/A","N/A",IF(G11&gt;100,"No",IF(G11&lt;95,"No","Yes")))</f>
        <v>No</v>
      </c>
      <c r="I11" s="10"/>
      <c r="J11" s="10"/>
      <c r="K11" s="9" t="str">
        <f t="shared" si="0"/>
        <v>Yes</v>
      </c>
    </row>
    <row r="12" spans="1:11" x14ac:dyDescent="0.2">
      <c r="A12" s="3" t="s">
        <v>352</v>
      </c>
      <c r="B12" s="35" t="s">
        <v>217</v>
      </c>
      <c r="C12" s="9"/>
      <c r="D12" s="9" t="str">
        <f t="shared" ref="D12:D13" si="1">IF(OR($B12="N/A",$C12="N/A"),"N/A",IF(C12&gt;100,"No",IF(C12&lt;95,"No","Yes")))</f>
        <v>N/A</v>
      </c>
      <c r="E12" s="9"/>
      <c r="F12" s="9" t="str">
        <f t="shared" ref="F12:F13" si="2">IF(OR($B12="N/A",$E12="N/A"),"N/A",IF(E12&gt;100,"No",IF(E12&lt;95,"No","Yes")))</f>
        <v>N/A</v>
      </c>
      <c r="G12" s="9"/>
      <c r="H12" s="9" t="str">
        <f t="shared" ref="H12:H13" si="3">IF($B12="N/A","N/A",IF(G12&gt;100,"No",IF(G12&lt;95,"No","Yes")))</f>
        <v>N/A</v>
      </c>
      <c r="I12" s="10"/>
      <c r="J12" s="10"/>
      <c r="K12" s="9" t="str">
        <f t="shared" si="0"/>
        <v>Yes</v>
      </c>
    </row>
    <row r="13" spans="1:11" x14ac:dyDescent="0.2">
      <c r="A13" s="3" t="s">
        <v>834</v>
      </c>
      <c r="B13" s="35" t="s">
        <v>218</v>
      </c>
      <c r="C13" s="9"/>
      <c r="D13" s="9" t="str">
        <f t="shared" si="1"/>
        <v>No</v>
      </c>
      <c r="E13" s="9"/>
      <c r="F13" s="9" t="str">
        <f t="shared" si="2"/>
        <v>No</v>
      </c>
      <c r="G13" s="9"/>
      <c r="H13" s="9" t="str">
        <f t="shared" si="3"/>
        <v>No</v>
      </c>
      <c r="I13" s="10"/>
      <c r="J13" s="10"/>
      <c r="K13" s="9" t="str">
        <f t="shared" si="0"/>
        <v>Yes</v>
      </c>
    </row>
    <row r="14" spans="1:11" x14ac:dyDescent="0.2">
      <c r="A14" s="3" t="s">
        <v>13</v>
      </c>
      <c r="B14" s="35" t="s">
        <v>217</v>
      </c>
      <c r="C14" s="36"/>
      <c r="D14" s="9" t="str">
        <f>IF($B14="N/A","N/A",IF(C14&gt;15,"No",IF(C14&lt;-15,"No","Yes")))</f>
        <v>N/A</v>
      </c>
      <c r="E14" s="36"/>
      <c r="F14" s="9" t="str">
        <f>IF($B14="N/A","N/A",IF(E14&gt;15,"No",IF(E14&lt;-15,"No","Yes")))</f>
        <v>N/A</v>
      </c>
      <c r="G14" s="36"/>
      <c r="H14" s="9" t="str">
        <f>IF($B14="N/A","N/A",IF(G14&gt;15,"No",IF(G14&lt;-15,"No","Yes")))</f>
        <v>N/A</v>
      </c>
      <c r="I14" s="10"/>
      <c r="J14" s="10"/>
      <c r="K14" s="9" t="str">
        <f t="shared" si="0"/>
        <v>Yes</v>
      </c>
    </row>
    <row r="15" spans="1:11" ht="14.25" customHeight="1" x14ac:dyDescent="0.2">
      <c r="A15" s="3" t="s">
        <v>444</v>
      </c>
      <c r="B15" s="35" t="s">
        <v>217</v>
      </c>
      <c r="C15" s="9"/>
      <c r="D15" s="9" t="str">
        <f>IF($B15="N/A","N/A",IF(C15&gt;15,"No",IF(C15&lt;-15,"No","Yes")))</f>
        <v>N/A</v>
      </c>
      <c r="E15" s="9"/>
      <c r="F15" s="9" t="str">
        <f>IF($B15="N/A","N/A",IF(E15&gt;15,"No",IF(E15&lt;-15,"No","Yes")))</f>
        <v>N/A</v>
      </c>
      <c r="G15" s="9"/>
      <c r="H15" s="9" t="str">
        <f>IF($B15="N/A","N/A",IF(G15&gt;15,"No",IF(G15&lt;-15,"No","Yes")))</f>
        <v>N/A</v>
      </c>
      <c r="I15" s="10"/>
      <c r="J15" s="10"/>
      <c r="K15" s="9" t="str">
        <f t="shared" si="0"/>
        <v>Yes</v>
      </c>
    </row>
    <row r="16" spans="1:11" ht="12.75" customHeight="1" x14ac:dyDescent="0.2">
      <c r="A16" s="3" t="s">
        <v>856</v>
      </c>
      <c r="B16" s="35" t="s">
        <v>217</v>
      </c>
      <c r="C16" s="38"/>
      <c r="D16" s="9" t="str">
        <f>IF($B16="N/A","N/A",IF(C16&gt;15,"No",IF(C16&lt;-15,"No","Yes")))</f>
        <v>N/A</v>
      </c>
      <c r="E16" s="38"/>
      <c r="F16" s="9" t="str">
        <f>IF($B16="N/A","N/A",IF(E16&gt;15,"No",IF(E16&lt;-15,"No","Yes")))</f>
        <v>N/A</v>
      </c>
      <c r="G16" s="38"/>
      <c r="H16" s="9" t="str">
        <f>IF($B16="N/A","N/A",IF(G16&gt;15,"No",IF(G16&lt;-15,"No","Yes")))</f>
        <v>N/A</v>
      </c>
      <c r="I16" s="10"/>
      <c r="J16" s="10"/>
      <c r="K16" s="9" t="str">
        <f t="shared" si="0"/>
        <v>Yes</v>
      </c>
    </row>
    <row r="17" spans="1:11" x14ac:dyDescent="0.2">
      <c r="A17" s="3" t="s">
        <v>131</v>
      </c>
      <c r="B17" s="35" t="s">
        <v>217</v>
      </c>
      <c r="C17" s="36"/>
      <c r="D17" s="9" t="str">
        <f>IF($B17="N/A","N/A",IF(C17&gt;15,"No",IF(C17&lt;-15,"No","Yes")))</f>
        <v>N/A</v>
      </c>
      <c r="E17" s="36"/>
      <c r="F17" s="9" t="str">
        <f>IF($B17="N/A","N/A",IF(E17&gt;15,"No",IF(E17&lt;-15,"No","Yes")))</f>
        <v>N/A</v>
      </c>
      <c r="G17" s="36"/>
      <c r="H17" s="9" t="str">
        <f>IF($B17="N/A","N/A",IF(G17&gt;15,"No",IF(G17&lt;-15,"No","Yes")))</f>
        <v>N/A</v>
      </c>
      <c r="I17" s="10"/>
      <c r="J17" s="10"/>
      <c r="K17" s="9" t="str">
        <f t="shared" si="0"/>
        <v>Yes</v>
      </c>
    </row>
    <row r="18" spans="1:11" x14ac:dyDescent="0.2">
      <c r="A18" s="3" t="s">
        <v>350</v>
      </c>
      <c r="B18" s="35" t="s">
        <v>217</v>
      </c>
      <c r="C18" s="36"/>
      <c r="D18" s="9" t="str">
        <f>IF($B18="N/A","N/A",IF(C18&gt;15,"No",IF(C18&lt;-15,"No","Yes")))</f>
        <v>N/A</v>
      </c>
      <c r="E18" s="36"/>
      <c r="F18" s="9" t="str">
        <f>IF($B18="N/A","N/A",IF(E18&gt;15,"No",IF(E18&lt;-15,"No","Yes")))</f>
        <v>N/A</v>
      </c>
      <c r="G18" s="8"/>
      <c r="H18" s="9" t="str">
        <f>IF($B18="N/A","N/A",IF(G18&gt;15,"No",IF(G18&lt;-15,"No","Yes")))</f>
        <v>N/A</v>
      </c>
      <c r="I18" s="10"/>
      <c r="J18" s="10"/>
      <c r="K18" s="9" t="str">
        <f t="shared" si="0"/>
        <v>Yes</v>
      </c>
    </row>
    <row r="19" spans="1:11" ht="27.75" customHeight="1" x14ac:dyDescent="0.2">
      <c r="A19" s="3" t="s">
        <v>835</v>
      </c>
      <c r="B19" s="35" t="s">
        <v>217</v>
      </c>
      <c r="C19" s="38"/>
      <c r="D19" s="9" t="str">
        <f>IF($B19="N/A","N/A",IF(C19&gt;60,"No",IF(C19&lt;15,"No","Yes")))</f>
        <v>N/A</v>
      </c>
      <c r="E19" s="38"/>
      <c r="F19" s="9" t="str">
        <f>IF($B19="N/A","N/A",IF(E19&gt;60,"No",IF(E19&lt;15,"No","Yes")))</f>
        <v>N/A</v>
      </c>
      <c r="G19" s="38"/>
      <c r="H19" s="9" t="str">
        <f>IF($B19="N/A","N/A",IF(G19&gt;60,"No",IF(G19&lt;15,"No","Yes")))</f>
        <v>N/A</v>
      </c>
      <c r="I19" s="10"/>
      <c r="J19" s="10"/>
      <c r="K19" s="9" t="str">
        <f t="shared" si="0"/>
        <v>Yes</v>
      </c>
    </row>
    <row r="20" spans="1:11" x14ac:dyDescent="0.2">
      <c r="A20" s="3" t="s">
        <v>27</v>
      </c>
      <c r="B20" s="35" t="s">
        <v>221</v>
      </c>
      <c r="C20" s="36"/>
      <c r="D20" s="9" t="str">
        <f>IF($B20="N/A","N/A",IF(C20="N/A","N/A",IF(C20=0,"Yes","No")))</f>
        <v>Yes</v>
      </c>
      <c r="E20" s="36"/>
      <c r="F20" s="9" t="str">
        <f>IF($B20="N/A","N/A",IF(E20="N/A","N/A",IF(E20=0,"Yes","No")))</f>
        <v>Yes</v>
      </c>
      <c r="G20" s="36"/>
      <c r="H20" s="9" t="str">
        <f>IF($B20="N/A","N/A",IF(G20=0,"Yes","No"))</f>
        <v>Yes</v>
      </c>
      <c r="I20" s="10"/>
      <c r="J20" s="10"/>
      <c r="K20" s="9" t="str">
        <f t="shared" si="0"/>
        <v>Yes</v>
      </c>
    </row>
    <row r="21" spans="1:11" x14ac:dyDescent="0.2">
      <c r="A21" s="3" t="s">
        <v>836</v>
      </c>
      <c r="B21" s="35" t="s">
        <v>217</v>
      </c>
      <c r="C21" s="9"/>
      <c r="D21" s="9" t="str">
        <f>IF($B21="N/A","N/A",IF(C21&gt;15,"No",IF(C21&lt;-15,"No","Yes")))</f>
        <v>N/A</v>
      </c>
      <c r="E21" s="9"/>
      <c r="F21" s="9" t="str">
        <f>IF($B21="N/A","N/A",IF(E21&gt;15,"No",IF(E21&lt;-15,"No","Yes")))</f>
        <v>N/A</v>
      </c>
      <c r="G21" s="9"/>
      <c r="H21" s="9" t="str">
        <f>IF($B21="N/A","N/A",IF(G21&gt;15,"No",IF(G21&lt;-15,"No","Yes")))</f>
        <v>N/A</v>
      </c>
      <c r="I21" s="10"/>
      <c r="J21" s="10"/>
      <c r="K21" s="9" t="str">
        <f t="shared" si="0"/>
        <v>Yes</v>
      </c>
    </row>
    <row r="22" spans="1:11" x14ac:dyDescent="0.2">
      <c r="A22" s="3" t="s">
        <v>1724</v>
      </c>
      <c r="B22" s="35" t="s">
        <v>217</v>
      </c>
      <c r="C22" s="37"/>
      <c r="D22" s="9" t="str">
        <f>IF($B22="N/A","N/A",IF(C22&gt;15,"No",IF(C22&lt;-15,"No","Yes")))</f>
        <v>N/A</v>
      </c>
      <c r="E22" s="37"/>
      <c r="F22" s="9" t="str">
        <f>IF($B22="N/A","N/A",IF(E22&gt;15,"No",IF(E22&lt;-15,"No","Yes")))</f>
        <v>N/A</v>
      </c>
      <c r="G22" s="37"/>
      <c r="H22" s="9" t="str">
        <f>IF($B22="N/A","N/A",IF(G22&gt;15,"No",IF(G22&lt;-15,"No","Yes")))</f>
        <v>N/A</v>
      </c>
      <c r="I22" s="10"/>
      <c r="J22" s="10"/>
      <c r="K22" s="9" t="str">
        <f t="shared" si="0"/>
        <v>Yes</v>
      </c>
    </row>
    <row r="23" spans="1:11" ht="12" customHeight="1" x14ac:dyDescent="0.2">
      <c r="A23" s="174" t="s">
        <v>1650</v>
      </c>
      <c r="B23" s="175"/>
      <c r="C23" s="175"/>
      <c r="D23" s="175"/>
      <c r="E23" s="175"/>
      <c r="F23" s="175"/>
      <c r="G23" s="175"/>
      <c r="H23" s="175"/>
      <c r="I23" s="175"/>
      <c r="J23" s="175"/>
      <c r="K23" s="176"/>
    </row>
    <row r="24" spans="1:11" x14ac:dyDescent="0.2">
      <c r="A24" s="171" t="s">
        <v>1648</v>
      </c>
      <c r="B24" s="172"/>
      <c r="C24" s="172"/>
      <c r="D24" s="172"/>
      <c r="E24" s="172"/>
      <c r="F24" s="172"/>
      <c r="G24" s="172"/>
      <c r="H24" s="172"/>
      <c r="I24" s="172"/>
      <c r="J24" s="172"/>
      <c r="K24" s="173"/>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22" sqref="A22"/>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1682</v>
      </c>
      <c r="B1" s="163"/>
      <c r="C1" s="163"/>
      <c r="D1" s="163"/>
      <c r="E1" s="163"/>
      <c r="F1" s="163"/>
      <c r="G1" s="163"/>
      <c r="H1" s="163"/>
      <c r="I1" s="163"/>
      <c r="J1" s="163"/>
      <c r="K1" s="164"/>
    </row>
    <row r="2" spans="1:11" x14ac:dyDescent="0.2">
      <c r="A2" s="168" t="s">
        <v>1605</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x14ac:dyDescent="0.2">
      <c r="A6" s="3" t="s">
        <v>12</v>
      </c>
      <c r="B6" s="35" t="s">
        <v>217</v>
      </c>
      <c r="C6" s="36"/>
      <c r="D6" s="9" t="str">
        <f>IF($B6="N/A","N/A",IF(C6&gt;15,"No",IF(C6&lt;-15,"No","Yes")))</f>
        <v>N/A</v>
      </c>
      <c r="E6" s="36"/>
      <c r="F6" s="9" t="str">
        <f>IF($B6="N/A","N/A",IF(E6&gt;15,"No",IF(E6&lt;-15,"No","Yes")))</f>
        <v>N/A</v>
      </c>
      <c r="G6" s="36"/>
      <c r="H6" s="9" t="str">
        <f>IF($B6="N/A","N/A",IF(G6&gt;15,"No",IF(G6&lt;-15,"No","Yes")))</f>
        <v>N/A</v>
      </c>
      <c r="I6" s="10"/>
      <c r="J6" s="10"/>
      <c r="K6" s="9" t="str">
        <f t="shared" ref="K6:K18" si="0">IF(J6="Div by 0", "N/A", IF(J6="N/A","N/A", IF(J6&gt;30, "No", IF(J6&lt;-30, "No", "Yes"))))</f>
        <v>Yes</v>
      </c>
    </row>
    <row r="7" spans="1:11" x14ac:dyDescent="0.2">
      <c r="A7" s="3" t="s">
        <v>30</v>
      </c>
      <c r="B7" s="35" t="s">
        <v>218</v>
      </c>
      <c r="C7" s="9"/>
      <c r="D7" s="9" t="str">
        <f>IF($B7="N/A","N/A",IF(C7&gt;100,"No",IF(C7&lt;95,"No","Yes")))</f>
        <v>No</v>
      </c>
      <c r="E7" s="9"/>
      <c r="F7" s="9" t="str">
        <f>IF($B7="N/A","N/A",IF(E7&gt;100,"No",IF(E7&lt;95,"No","Yes")))</f>
        <v>No</v>
      </c>
      <c r="G7" s="9"/>
      <c r="H7" s="9" t="str">
        <f>IF($B7="N/A","N/A",IF(G7&gt;100,"No",IF(G7&lt;95,"No","Yes")))</f>
        <v>No</v>
      </c>
      <c r="I7" s="10"/>
      <c r="J7" s="10"/>
      <c r="K7" s="9" t="str">
        <f t="shared" si="0"/>
        <v>Yes</v>
      </c>
    </row>
    <row r="8" spans="1:11" x14ac:dyDescent="0.2">
      <c r="A8" s="3" t="s">
        <v>29</v>
      </c>
      <c r="B8" s="35" t="s">
        <v>221</v>
      </c>
      <c r="C8" s="9"/>
      <c r="D8" s="9" t="str">
        <f>IF($B8="N/A","N/A",IF(C8=0,"Yes","No"))</f>
        <v>Yes</v>
      </c>
      <c r="E8" s="9"/>
      <c r="F8" s="9" t="str">
        <f>IF($B8="N/A","N/A",IF(E8=0,"Yes","No"))</f>
        <v>Yes</v>
      </c>
      <c r="G8" s="9"/>
      <c r="H8" s="9" t="str">
        <f>IF($B8="N/A","N/A",IF(G8=0,"Yes","No"))</f>
        <v>Yes</v>
      </c>
      <c r="I8" s="10"/>
      <c r="J8" s="10"/>
      <c r="K8" s="9" t="str">
        <f t="shared" si="0"/>
        <v>Yes</v>
      </c>
    </row>
    <row r="9" spans="1:11" x14ac:dyDescent="0.2">
      <c r="A9" s="3" t="s">
        <v>848</v>
      </c>
      <c r="B9" s="35" t="s">
        <v>275</v>
      </c>
      <c r="C9" s="38"/>
      <c r="D9" s="9" t="str">
        <f>IF($B9="N/A","N/A",IF(C9&gt;60,"No",IF(C9&lt;15,"No","Yes")))</f>
        <v>No</v>
      </c>
      <c r="E9" s="38"/>
      <c r="F9" s="9" t="str">
        <f>IF($B9="N/A","N/A",IF(E9&gt;60,"No",IF(E9&lt;15,"No","Yes")))</f>
        <v>No</v>
      </c>
      <c r="G9" s="38"/>
      <c r="H9" s="9" t="str">
        <f>IF($B9="N/A","N/A",IF(G9&gt;60,"No",IF(G9&lt;15,"No","Yes")))</f>
        <v>No</v>
      </c>
      <c r="I9" s="10"/>
      <c r="J9" s="10"/>
      <c r="K9" s="9" t="str">
        <f t="shared" si="0"/>
        <v>Yes</v>
      </c>
    </row>
    <row r="10" spans="1:11" x14ac:dyDescent="0.2">
      <c r="A10" s="3" t="s">
        <v>14</v>
      </c>
      <c r="B10" s="35" t="s">
        <v>276</v>
      </c>
      <c r="C10" s="9"/>
      <c r="D10" s="9" t="str">
        <f>IF($B10="N/A","N/A",IF(C10&gt;15,"No",IF(C10&lt;=0,"No","Yes")))</f>
        <v>No</v>
      </c>
      <c r="E10" s="9"/>
      <c r="F10" s="9" t="str">
        <f>IF($B10="N/A","N/A",IF(E10&gt;15,"No",IF(E10&lt;=0,"No","Yes")))</f>
        <v>No</v>
      </c>
      <c r="G10" s="9"/>
      <c r="H10" s="9" t="str">
        <f>IF($B10="N/A","N/A",IF(G10&gt;15,"No",IF(G10&lt;=0,"No","Yes")))</f>
        <v>No</v>
      </c>
      <c r="I10" s="10"/>
      <c r="J10" s="10"/>
      <c r="K10" s="9" t="str">
        <f t="shared" si="0"/>
        <v>Yes</v>
      </c>
    </row>
    <row r="11" spans="1:11" x14ac:dyDescent="0.2">
      <c r="A11" s="3" t="s">
        <v>871</v>
      </c>
      <c r="B11" s="35" t="s">
        <v>217</v>
      </c>
      <c r="C11" s="38"/>
      <c r="D11" s="9" t="str">
        <f>IF($B11="N/A","N/A",IF(C11&gt;15,"No",IF(C11&lt;-15,"No","Yes")))</f>
        <v>N/A</v>
      </c>
      <c r="E11" s="38"/>
      <c r="F11" s="9" t="str">
        <f>IF($B11="N/A","N/A",IF(E11&gt;15,"No",IF(E11&lt;-15,"No","Yes")))</f>
        <v>N/A</v>
      </c>
      <c r="G11" s="38"/>
      <c r="H11" s="9" t="str">
        <f>IF($B11="N/A","N/A",IF(G11&gt;15,"No",IF(G11&lt;-15,"No","Yes")))</f>
        <v>N/A</v>
      </c>
      <c r="I11" s="10"/>
      <c r="J11" s="10"/>
      <c r="K11" s="9" t="str">
        <f t="shared" si="0"/>
        <v>Yes</v>
      </c>
    </row>
    <row r="12" spans="1:11" x14ac:dyDescent="0.2">
      <c r="A12" s="3" t="s">
        <v>932</v>
      </c>
      <c r="B12" s="35" t="s">
        <v>217</v>
      </c>
      <c r="C12" s="9"/>
      <c r="D12" s="9" t="str">
        <f>IF($B12="N/A","N/A",IF(C12&gt;15,"No",IF(C12&lt;-15,"No","Yes")))</f>
        <v>N/A</v>
      </c>
      <c r="E12" s="9"/>
      <c r="F12" s="9" t="str">
        <f>IF($B12="N/A","N/A",IF(E12&gt;15,"No",IF(E12&lt;-15,"No","Yes")))</f>
        <v>N/A</v>
      </c>
      <c r="G12" s="9"/>
      <c r="H12" s="9" t="str">
        <f>IF($B12="N/A","N/A",IF(G12&gt;15,"No",IF(G12&lt;-15,"No","Yes")))</f>
        <v>N/A</v>
      </c>
      <c r="I12" s="10"/>
      <c r="J12" s="10"/>
      <c r="K12" s="9" t="str">
        <f t="shared" si="0"/>
        <v>Yes</v>
      </c>
    </row>
    <row r="13" spans="1:11" x14ac:dyDescent="0.2">
      <c r="A13" s="3" t="s">
        <v>51</v>
      </c>
      <c r="B13" s="35" t="s">
        <v>277</v>
      </c>
      <c r="C13" s="9"/>
      <c r="D13" s="9" t="str">
        <f>IF($B13="N/A","N/A",IF(C13&gt;99,"No",IF(C13&lt;95,"No","Yes")))</f>
        <v>No</v>
      </c>
      <c r="E13" s="9"/>
      <c r="F13" s="9" t="str">
        <f>IF($B13="N/A","N/A",IF(E13&gt;99,"No",IF(E13&lt;95,"No","Yes")))</f>
        <v>No</v>
      </c>
      <c r="G13" s="9"/>
      <c r="H13" s="9" t="str">
        <f>IF($B13="N/A","N/A",IF(G13&gt;99,"No",IF(G13&lt;95,"No","Yes")))</f>
        <v>No</v>
      </c>
      <c r="I13" s="10"/>
      <c r="J13" s="10"/>
      <c r="K13" s="9" t="str">
        <f t="shared" si="0"/>
        <v>Yes</v>
      </c>
    </row>
    <row r="14" spans="1:11" x14ac:dyDescent="0.2">
      <c r="A14" s="3" t="s">
        <v>52</v>
      </c>
      <c r="B14" s="35" t="s">
        <v>278</v>
      </c>
      <c r="C14" s="9"/>
      <c r="D14" s="9" t="str">
        <f>IF($B14="N/A","N/A",IF(C14&gt;6,"No",IF(C14&lt;=0,"No","Yes")))</f>
        <v>No</v>
      </c>
      <c r="E14" s="9"/>
      <c r="F14" s="9" t="str">
        <f>IF($B14="N/A","N/A",IF(E14&gt;6,"No",IF(E14&lt;=0,"No","Yes")))</f>
        <v>No</v>
      </c>
      <c r="G14" s="9"/>
      <c r="H14" s="9" t="str">
        <f>IF($B14="N/A","N/A",IF(G14&gt;6,"No",IF(G14&lt;=0,"No","Yes")))</f>
        <v>No</v>
      </c>
      <c r="I14" s="10"/>
      <c r="J14" s="10"/>
      <c r="K14" s="9" t="str">
        <f t="shared" si="0"/>
        <v>Yes</v>
      </c>
    </row>
    <row r="15" spans="1:11" x14ac:dyDescent="0.2">
      <c r="A15" s="3" t="s">
        <v>168</v>
      </c>
      <c r="B15" s="35" t="s">
        <v>217</v>
      </c>
      <c r="C15" s="9"/>
      <c r="D15" s="9" t="str">
        <f>IF($B15="N/A","N/A",IF(C15&gt;15,"No",IF(C15&lt;-15,"No","Yes")))</f>
        <v>N/A</v>
      </c>
      <c r="E15" s="9"/>
      <c r="F15" s="9" t="str">
        <f>IF($B15="N/A","N/A",IF(E15&gt;15,"No",IF(E15&lt;-15,"No","Yes")))</f>
        <v>N/A</v>
      </c>
      <c r="G15" s="9"/>
      <c r="H15" s="9" t="str">
        <f>IF($B15="N/A","N/A",IF(G15&gt;15,"No",IF(G15&lt;-15,"No","Yes")))</f>
        <v>N/A</v>
      </c>
      <c r="I15" s="10"/>
      <c r="J15" s="10"/>
      <c r="K15" s="9" t="str">
        <f t="shared" si="0"/>
        <v>Yes</v>
      </c>
    </row>
    <row r="16" spans="1:11" x14ac:dyDescent="0.2">
      <c r="A16" s="3" t="s">
        <v>169</v>
      </c>
      <c r="B16" s="35" t="s">
        <v>279</v>
      </c>
      <c r="C16" s="9"/>
      <c r="D16" s="9" t="str">
        <f>IF($B16="N/A","N/A",IF(C16&gt;98,"Yes","No"))</f>
        <v>No</v>
      </c>
      <c r="E16" s="9"/>
      <c r="F16" s="9" t="str">
        <f>IF($B16="N/A","N/A",IF(E16&gt;98,"Yes","No"))</f>
        <v>No</v>
      </c>
      <c r="G16" s="9"/>
      <c r="H16" s="9" t="str">
        <f>IF($B16="N/A","N/A",IF(G16&gt;98,"Yes","No"))</f>
        <v>No</v>
      </c>
      <c r="I16" s="10"/>
      <c r="J16" s="10"/>
      <c r="K16" s="9" t="str">
        <f t="shared" si="0"/>
        <v>Yes</v>
      </c>
    </row>
    <row r="17" spans="1:11" x14ac:dyDescent="0.2">
      <c r="A17" s="3" t="s">
        <v>21</v>
      </c>
      <c r="B17" s="35" t="s">
        <v>279</v>
      </c>
      <c r="C17" s="9"/>
      <c r="D17" s="9" t="str">
        <f>IF($B17="N/A","N/A",IF(C17&gt;98,"Yes","No"))</f>
        <v>No</v>
      </c>
      <c r="E17" s="9"/>
      <c r="F17" s="9" t="str">
        <f>IF($B17="N/A","N/A",IF(E17&gt;98,"Yes","No"))</f>
        <v>No</v>
      </c>
      <c r="G17" s="9"/>
      <c r="H17" s="9" t="str">
        <f>IF($B17="N/A","N/A",IF(G17&gt;98,"Yes","No"))</f>
        <v>No</v>
      </c>
      <c r="I17" s="10"/>
      <c r="J17" s="10"/>
      <c r="K17" s="9" t="str">
        <f t="shared" si="0"/>
        <v>Yes</v>
      </c>
    </row>
    <row r="18" spans="1:11" x14ac:dyDescent="0.2">
      <c r="A18" s="3" t="s">
        <v>53</v>
      </c>
      <c r="B18" s="35" t="s">
        <v>279</v>
      </c>
      <c r="C18" s="9"/>
      <c r="D18" s="9" t="str">
        <f>IF($B18="N/A","N/A",IF(C18&gt;98,"Yes","No"))</f>
        <v>No</v>
      </c>
      <c r="E18" s="9"/>
      <c r="F18" s="9" t="str">
        <f>IF($B18="N/A","N/A",IF(E18&gt;98,"Yes","No"))</f>
        <v>No</v>
      </c>
      <c r="G18" s="9"/>
      <c r="H18" s="9" t="str">
        <f>IF($B18="N/A","N/A",IF(G18&gt;98,"Yes","No"))</f>
        <v>No</v>
      </c>
      <c r="I18" s="10"/>
      <c r="J18" s="10"/>
      <c r="K18" s="9" t="str">
        <f t="shared" si="0"/>
        <v>Yes</v>
      </c>
    </row>
    <row r="19" spans="1:11" ht="12.75" customHeight="1" x14ac:dyDescent="0.2">
      <c r="A19" s="3" t="s">
        <v>678</v>
      </c>
      <c r="B19" s="35" t="s">
        <v>227</v>
      </c>
      <c r="C19" s="9"/>
      <c r="D19" s="9" t="str">
        <f>IF($B19="N/A","N/A",IF(C19&gt;100,"No",IF(C19&lt;98,"No","Yes")))</f>
        <v>No</v>
      </c>
      <c r="E19" s="9"/>
      <c r="F19" s="9" t="str">
        <f>IF($B19="N/A","N/A",IF(E19&gt;100,"No",IF(E19&lt;98,"No","Yes")))</f>
        <v>No</v>
      </c>
      <c r="G19" s="9"/>
      <c r="H19" s="9" t="str">
        <f>IF($B19="N/A","N/A",IF(G19&gt;100,"No",IF(G19&lt;98,"No","Yes")))</f>
        <v>No</v>
      </c>
      <c r="I19" s="10"/>
      <c r="J19" s="10"/>
      <c r="K19" s="9" t="str">
        <f>IF(J19="Div by 0", "N/A", IF(J19="N/A","N/A", IF(J19&gt;30, "No", IF(J19&lt;-30, "No", "Yes"))))</f>
        <v>Yes</v>
      </c>
    </row>
    <row r="20" spans="1:11" x14ac:dyDescent="0.2">
      <c r="A20" s="3" t="s">
        <v>679</v>
      </c>
      <c r="B20" s="35" t="s">
        <v>227</v>
      </c>
      <c r="C20" s="9"/>
      <c r="D20" s="9" t="str">
        <f>IF($B20="N/A","N/A",IF(C20&gt;100,"No",IF(C20&lt;98,"No","Yes")))</f>
        <v>No</v>
      </c>
      <c r="E20" s="9"/>
      <c r="F20" s="9" t="str">
        <f>IF($B20="N/A","N/A",IF(E20&gt;100,"No",IF(E20&lt;98,"No","Yes")))</f>
        <v>No</v>
      </c>
      <c r="G20" s="9"/>
      <c r="H20" s="9" t="str">
        <f>IF($B20="N/A","N/A",IF(G20&gt;100,"No",IF(G20&lt;98,"No","Yes")))</f>
        <v>No</v>
      </c>
      <c r="I20" s="10"/>
      <c r="J20" s="10"/>
      <c r="K20" s="9" t="str">
        <f>IF(J20="Div by 0", "N/A", IF(J20="N/A","N/A", IF(J20&gt;30, "No", IF(J20&lt;-30, "No", "Yes"))))</f>
        <v>Yes</v>
      </c>
    </row>
    <row r="21" spans="1:11" x14ac:dyDescent="0.2">
      <c r="A21" s="3" t="s">
        <v>680</v>
      </c>
      <c r="B21" s="35" t="s">
        <v>227</v>
      </c>
      <c r="C21" s="9"/>
      <c r="D21" s="9" t="str">
        <f>IF($B21="N/A","N/A",IF(C21&gt;100,"No",IF(C21&lt;98,"No","Yes")))</f>
        <v>No</v>
      </c>
      <c r="E21" s="9"/>
      <c r="F21" s="9" t="str">
        <f>IF($B21="N/A","N/A",IF(E21&gt;100,"No",IF(E21&lt;98,"No","Yes")))</f>
        <v>No</v>
      </c>
      <c r="G21" s="9"/>
      <c r="H21" s="9" t="str">
        <f>IF($B21="N/A","N/A",IF(G21&gt;100,"No",IF(G21&lt;98,"No","Yes")))</f>
        <v>No</v>
      </c>
      <c r="I21" s="10"/>
      <c r="J21" s="10"/>
      <c r="K21" s="9" t="str">
        <f>IF(J21="Div by 0", "N/A", IF(J21="N/A","N/A", IF(J21&gt;30, "No", IF(J21&lt;-30, "No", "Yes"))))</f>
        <v>Yes</v>
      </c>
    </row>
    <row r="22" spans="1:11" ht="13.5" customHeight="1" x14ac:dyDescent="0.2">
      <c r="A22" s="3" t="s">
        <v>1725</v>
      </c>
      <c r="B22" s="35" t="s">
        <v>217</v>
      </c>
      <c r="C22" s="9"/>
      <c r="D22" s="9" t="str">
        <f>IF($B22="N/A","N/A",IF(C22&gt;15,"No",IF(C22&lt;-15,"No","Yes")))</f>
        <v>N/A</v>
      </c>
      <c r="E22" s="9"/>
      <c r="F22" s="9" t="str">
        <f>IF($B22="N/A","N/A",IF(E22&gt;15,"No",IF(E22&lt;-15,"No","Yes")))</f>
        <v>N/A</v>
      </c>
      <c r="G22" s="9"/>
      <c r="H22" s="9" t="str">
        <f>IF($B22="N/A","N/A",IF(G22&gt;15,"No",IF(G22&lt;-15,"No","Yes")))</f>
        <v>N/A</v>
      </c>
      <c r="I22" s="10"/>
      <c r="J22" s="10"/>
      <c r="K22" s="9" t="str">
        <f t="shared" ref="K22:K31" si="1">IF(J22="Div by 0", "N/A", IF(J22="N/A","N/A", IF(J22&gt;30, "No", IF(J22&lt;-30, "No", "Yes"))))</f>
        <v>Yes</v>
      </c>
    </row>
    <row r="23" spans="1:11" x14ac:dyDescent="0.2">
      <c r="A23" s="3" t="s">
        <v>933</v>
      </c>
      <c r="B23" s="35" t="s">
        <v>217</v>
      </c>
      <c r="C23" s="9"/>
      <c r="D23" s="9" t="str">
        <f>IF($B23="N/A","N/A",IF(C23&gt;15,"No",IF(C23&lt;-15,"No","Yes")))</f>
        <v>N/A</v>
      </c>
      <c r="E23" s="9"/>
      <c r="F23" s="9" t="str">
        <f>IF($B23="N/A","N/A",IF(E23&gt;15,"No",IF(E23&lt;-15,"No","Yes")))</f>
        <v>N/A</v>
      </c>
      <c r="G23" s="9"/>
      <c r="H23" s="9" t="str">
        <f>IF($B23="N/A","N/A",IF(G23&gt;15,"No",IF(G23&lt;-15,"No","Yes")))</f>
        <v>N/A</v>
      </c>
      <c r="I23" s="10"/>
      <c r="J23" s="10"/>
      <c r="K23" s="9" t="str">
        <f t="shared" si="1"/>
        <v>Yes</v>
      </c>
    </row>
    <row r="24" spans="1:11" ht="25.5" x14ac:dyDescent="0.2">
      <c r="A24" s="3" t="s">
        <v>934</v>
      </c>
      <c r="B24" s="35" t="s">
        <v>217</v>
      </c>
      <c r="C24" s="9"/>
      <c r="D24" s="9" t="str">
        <f>IF($B24="N/A","N/A",IF(C24&gt;15,"No",IF(C24&lt;-15,"No","Yes")))</f>
        <v>N/A</v>
      </c>
      <c r="E24" s="9"/>
      <c r="F24" s="9" t="str">
        <f>IF($B24="N/A","N/A",IF(E24&gt;15,"No",IF(E24&lt;-15,"No","Yes")))</f>
        <v>N/A</v>
      </c>
      <c r="G24" s="9"/>
      <c r="H24" s="9" t="str">
        <f>IF($B24="N/A","N/A",IF(G24&gt;15,"No",IF(G24&lt;-15,"No","Yes")))</f>
        <v>N/A</v>
      </c>
      <c r="I24" s="10"/>
      <c r="J24" s="10"/>
      <c r="K24" s="9" t="str">
        <f t="shared" si="1"/>
        <v>Yes</v>
      </c>
    </row>
    <row r="25" spans="1:11" x14ac:dyDescent="0.2">
      <c r="A25" s="3" t="s">
        <v>170</v>
      </c>
      <c r="B25" s="35" t="s">
        <v>217</v>
      </c>
      <c r="C25" s="9"/>
      <c r="D25" s="9" t="str">
        <f t="shared" ref="D25:D27" si="2">IF($B25="N/A","N/A",IF(C25&gt;15,"No",IF(C25&lt;-15,"No","Yes")))</f>
        <v>N/A</v>
      </c>
      <c r="E25" s="9"/>
      <c r="F25" s="9" t="str">
        <f t="shared" ref="F25:F27" si="3">IF($B25="N/A","N/A",IF(E25&gt;15,"No",IF(E25&lt;-15,"No","Yes")))</f>
        <v>N/A</v>
      </c>
      <c r="G25" s="9"/>
      <c r="H25" s="9" t="str">
        <f t="shared" ref="H25:H27" si="4">IF($B25="N/A","N/A",IF(G25&gt;15,"No",IF(G25&lt;-15,"No","Yes")))</f>
        <v>N/A</v>
      </c>
      <c r="I25" s="10"/>
      <c r="J25" s="10"/>
      <c r="K25" s="9" t="str">
        <f t="shared" si="1"/>
        <v>Yes</v>
      </c>
    </row>
    <row r="26" spans="1:11" x14ac:dyDescent="0.2">
      <c r="A26" s="3" t="s">
        <v>171</v>
      </c>
      <c r="B26" s="35" t="s">
        <v>217</v>
      </c>
      <c r="C26" s="9"/>
      <c r="D26" s="9" t="str">
        <f t="shared" si="2"/>
        <v>N/A</v>
      </c>
      <c r="E26" s="9"/>
      <c r="F26" s="9" t="str">
        <f t="shared" si="3"/>
        <v>N/A</v>
      </c>
      <c r="G26" s="9"/>
      <c r="H26" s="9" t="str">
        <f t="shared" si="4"/>
        <v>N/A</v>
      </c>
      <c r="I26" s="10"/>
      <c r="J26" s="10"/>
      <c r="K26" s="9" t="str">
        <f t="shared" si="1"/>
        <v>Yes</v>
      </c>
    </row>
    <row r="27" spans="1:11" x14ac:dyDescent="0.2">
      <c r="A27" s="3" t="s">
        <v>172</v>
      </c>
      <c r="B27" s="35" t="s">
        <v>217</v>
      </c>
      <c r="C27" s="9"/>
      <c r="D27" s="9" t="str">
        <f t="shared" si="2"/>
        <v>N/A</v>
      </c>
      <c r="E27" s="9"/>
      <c r="F27" s="9" t="str">
        <f t="shared" si="3"/>
        <v>N/A</v>
      </c>
      <c r="G27" s="9"/>
      <c r="H27" s="9" t="str">
        <f t="shared" si="4"/>
        <v>N/A</v>
      </c>
      <c r="I27" s="10"/>
      <c r="J27" s="10"/>
      <c r="K27" s="9" t="str">
        <f t="shared" si="1"/>
        <v>Yes</v>
      </c>
    </row>
    <row r="28" spans="1:11" x14ac:dyDescent="0.2">
      <c r="A28" s="3" t="s">
        <v>54</v>
      </c>
      <c r="B28" s="35" t="s">
        <v>217</v>
      </c>
      <c r="C28" s="9"/>
      <c r="D28" s="9" t="str">
        <f>IF($B28="N/A","N/A",IF(C28&gt;15,"No",IF(C28&lt;-15,"No","Yes")))</f>
        <v>N/A</v>
      </c>
      <c r="E28" s="9"/>
      <c r="F28" s="9" t="str">
        <f>IF($B28="N/A","N/A",IF(E28&gt;15,"No",IF(E28&lt;-15,"No","Yes")))</f>
        <v>N/A</v>
      </c>
      <c r="G28" s="9"/>
      <c r="H28" s="9" t="str">
        <f>IF($B28="N/A","N/A",IF(G28&gt;15,"No",IF(G28&lt;-15,"No","Yes")))</f>
        <v>N/A</v>
      </c>
      <c r="I28" s="10"/>
      <c r="J28" s="10"/>
      <c r="K28" s="9" t="str">
        <f t="shared" si="1"/>
        <v>Yes</v>
      </c>
    </row>
    <row r="29" spans="1:11" x14ac:dyDescent="0.2">
      <c r="A29" s="3" t="s">
        <v>55</v>
      </c>
      <c r="B29" s="35" t="s">
        <v>217</v>
      </c>
      <c r="C29" s="9"/>
      <c r="D29" s="9" t="str">
        <f>IF($B29="N/A","N/A",IF(C29&gt;15,"No",IF(C29&lt;-15,"No","Yes")))</f>
        <v>N/A</v>
      </c>
      <c r="E29" s="9"/>
      <c r="F29" s="9" t="str">
        <f>IF($B29="N/A","N/A",IF(E29&gt;15,"No",IF(E29&lt;-15,"No","Yes")))</f>
        <v>N/A</v>
      </c>
      <c r="G29" s="9"/>
      <c r="H29" s="9" t="str">
        <f>IF($B29="N/A","N/A",IF(G29&gt;15,"No",IF(G29&lt;-15,"No","Yes")))</f>
        <v>N/A</v>
      </c>
      <c r="I29" s="10"/>
      <c r="J29" s="10"/>
      <c r="K29" s="9" t="str">
        <f t="shared" si="1"/>
        <v>Yes</v>
      </c>
    </row>
    <row r="30" spans="1:11" x14ac:dyDescent="0.2">
      <c r="A30" s="3" t="s">
        <v>56</v>
      </c>
      <c r="B30" s="35" t="s">
        <v>217</v>
      </c>
      <c r="C30" s="9"/>
      <c r="D30" s="9" t="str">
        <f>IF($B30="N/A","N/A",IF(C30&gt;15,"No",IF(C30&lt;-15,"No","Yes")))</f>
        <v>N/A</v>
      </c>
      <c r="E30" s="9"/>
      <c r="F30" s="9" t="str">
        <f>IF($B30="N/A","N/A",IF(E30&gt;15,"No",IF(E30&lt;-15,"No","Yes")))</f>
        <v>N/A</v>
      </c>
      <c r="G30" s="9"/>
      <c r="H30" s="9" t="str">
        <f>IF($B30="N/A","N/A",IF(G30&gt;15,"No",IF(G30&lt;-15,"No","Yes")))</f>
        <v>N/A</v>
      </c>
      <c r="I30" s="10"/>
      <c r="J30" s="10"/>
      <c r="K30" s="9" t="str">
        <f t="shared" si="1"/>
        <v>Yes</v>
      </c>
    </row>
    <row r="31" spans="1:11" x14ac:dyDescent="0.2">
      <c r="A31" s="3" t="s">
        <v>57</v>
      </c>
      <c r="B31" s="35" t="s">
        <v>217</v>
      </c>
      <c r="C31" s="9"/>
      <c r="D31" s="9" t="str">
        <f>IF($B31="N/A","N/A",IF(C31&gt;15,"No",IF(C31&lt;-15,"No","Yes")))</f>
        <v>N/A</v>
      </c>
      <c r="E31" s="9"/>
      <c r="F31" s="9" t="str">
        <f>IF($B31="N/A","N/A",IF(E31&gt;15,"No",IF(E31&lt;-15,"No","Yes")))</f>
        <v>N/A</v>
      </c>
      <c r="G31" s="9"/>
      <c r="H31" s="9" t="str">
        <f>IF($B31="N/A","N/A",IF(G31&gt;15,"No",IF(G31&lt;-15,"No","Yes")))</f>
        <v>N/A</v>
      </c>
      <c r="I31" s="10"/>
      <c r="J31" s="10"/>
      <c r="K31" s="9" t="str">
        <f t="shared" si="1"/>
        <v>Yes</v>
      </c>
    </row>
    <row r="32" spans="1:11" ht="12" customHeight="1" x14ac:dyDescent="0.2">
      <c r="A32" s="174" t="s">
        <v>1650</v>
      </c>
      <c r="B32" s="175"/>
      <c r="C32" s="175"/>
      <c r="D32" s="175"/>
      <c r="E32" s="175"/>
      <c r="F32" s="175"/>
      <c r="G32" s="175"/>
      <c r="H32" s="175"/>
      <c r="I32" s="175"/>
      <c r="J32" s="175"/>
      <c r="K32" s="176"/>
    </row>
    <row r="33" spans="1:11" x14ac:dyDescent="0.2">
      <c r="A33" s="171" t="s">
        <v>1648</v>
      </c>
      <c r="B33" s="172"/>
      <c r="C33" s="172"/>
      <c r="D33" s="172"/>
      <c r="E33" s="172"/>
      <c r="F33" s="172"/>
      <c r="G33" s="172"/>
      <c r="H33" s="172"/>
      <c r="I33" s="172"/>
      <c r="J33" s="172"/>
      <c r="K33" s="173"/>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4" sqref="A33:K34"/>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1682</v>
      </c>
      <c r="B1" s="163"/>
      <c r="C1" s="163"/>
      <c r="D1" s="163"/>
      <c r="E1" s="163"/>
      <c r="F1" s="163"/>
      <c r="G1" s="163"/>
      <c r="H1" s="163"/>
      <c r="I1" s="163"/>
      <c r="J1" s="163"/>
      <c r="K1" s="164"/>
    </row>
    <row r="2" spans="1:11" x14ac:dyDescent="0.2">
      <c r="A2" s="168" t="s">
        <v>1606</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x14ac:dyDescent="0.2">
      <c r="A6" s="2" t="s">
        <v>12</v>
      </c>
      <c r="B6" s="79" t="s">
        <v>217</v>
      </c>
      <c r="C6" s="36"/>
      <c r="D6" s="9" t="str">
        <f t="shared" ref="D6:F18" si="0">IF($B6="N/A","N/A",IF(C6&lt;0,"No","Yes"))</f>
        <v>N/A</v>
      </c>
      <c r="E6" s="36"/>
      <c r="F6" s="9" t="str">
        <f t="shared" si="0"/>
        <v>N/A</v>
      </c>
      <c r="G6" s="36"/>
      <c r="H6" s="9" t="str">
        <f t="shared" ref="H6:H18" si="1">IF($B6="N/A","N/A",IF(G6&lt;0,"No","Yes"))</f>
        <v>N/A</v>
      </c>
      <c r="I6" s="10"/>
      <c r="J6" s="10"/>
      <c r="K6" s="9" t="str">
        <f t="shared" ref="K6:K18" si="2">IF(J6="Div by 0", "N/A", IF(J6="N/A","N/A", IF(J6&gt;30, "No", IF(J6&lt;-30, "No", "Yes"))))</f>
        <v>Yes</v>
      </c>
    </row>
    <row r="7" spans="1:11" x14ac:dyDescent="0.2">
      <c r="A7" s="26" t="s">
        <v>445</v>
      </c>
      <c r="B7" s="79" t="s">
        <v>217</v>
      </c>
      <c r="C7" s="9"/>
      <c r="D7" s="9" t="str">
        <f t="shared" si="0"/>
        <v>N/A</v>
      </c>
      <c r="E7" s="9"/>
      <c r="F7" s="9" t="str">
        <f t="shared" si="0"/>
        <v>N/A</v>
      </c>
      <c r="G7" s="9"/>
      <c r="H7" s="9" t="str">
        <f t="shared" si="1"/>
        <v>N/A</v>
      </c>
      <c r="I7" s="10"/>
      <c r="J7" s="10"/>
      <c r="K7" s="9" t="str">
        <f t="shared" si="2"/>
        <v>Yes</v>
      </c>
    </row>
    <row r="8" spans="1:11" x14ac:dyDescent="0.2">
      <c r="A8" s="26" t="s">
        <v>446</v>
      </c>
      <c r="B8" s="79" t="s">
        <v>217</v>
      </c>
      <c r="C8" s="9"/>
      <c r="D8" s="9" t="str">
        <f t="shared" si="0"/>
        <v>N/A</v>
      </c>
      <c r="E8" s="9"/>
      <c r="F8" s="9" t="str">
        <f t="shared" si="0"/>
        <v>N/A</v>
      </c>
      <c r="G8" s="9"/>
      <c r="H8" s="9" t="str">
        <f t="shared" si="1"/>
        <v>N/A</v>
      </c>
      <c r="I8" s="10"/>
      <c r="J8" s="10"/>
      <c r="K8" s="9" t="str">
        <f t="shared" si="2"/>
        <v>Yes</v>
      </c>
    </row>
    <row r="9" spans="1:11" x14ac:dyDescent="0.2">
      <c r="A9" s="26" t="s">
        <v>447</v>
      </c>
      <c r="B9" s="79" t="s">
        <v>217</v>
      </c>
      <c r="C9" s="9"/>
      <c r="D9" s="9" t="str">
        <f t="shared" si="0"/>
        <v>N/A</v>
      </c>
      <c r="E9" s="9"/>
      <c r="F9" s="9" t="str">
        <f t="shared" si="0"/>
        <v>N/A</v>
      </c>
      <c r="G9" s="9"/>
      <c r="H9" s="9" t="str">
        <f t="shared" si="1"/>
        <v>N/A</v>
      </c>
      <c r="I9" s="10"/>
      <c r="J9" s="10"/>
      <c r="K9" s="9" t="str">
        <f t="shared" si="2"/>
        <v>Yes</v>
      </c>
    </row>
    <row r="10" spans="1:11" x14ac:dyDescent="0.2">
      <c r="A10" s="26" t="s">
        <v>448</v>
      </c>
      <c r="B10" s="79" t="s">
        <v>217</v>
      </c>
      <c r="C10" s="9"/>
      <c r="D10" s="9" t="str">
        <f t="shared" si="0"/>
        <v>N/A</v>
      </c>
      <c r="E10" s="9"/>
      <c r="F10" s="9" t="str">
        <f t="shared" si="0"/>
        <v>N/A</v>
      </c>
      <c r="G10" s="9"/>
      <c r="H10" s="9" t="str">
        <f t="shared" si="1"/>
        <v>N/A</v>
      </c>
      <c r="I10" s="10"/>
      <c r="J10" s="10"/>
      <c r="K10" s="9" t="str">
        <f t="shared" si="2"/>
        <v>Yes</v>
      </c>
    </row>
    <row r="11" spans="1:11" x14ac:dyDescent="0.2">
      <c r="A11" s="2" t="s">
        <v>211</v>
      </c>
      <c r="B11" s="79" t="s">
        <v>217</v>
      </c>
      <c r="C11" s="9"/>
      <c r="D11" s="9" t="str">
        <f t="shared" si="0"/>
        <v>N/A</v>
      </c>
      <c r="E11" s="9"/>
      <c r="F11" s="9" t="str">
        <f t="shared" si="0"/>
        <v>N/A</v>
      </c>
      <c r="G11" s="9"/>
      <c r="H11" s="9" t="str">
        <f t="shared" si="1"/>
        <v>N/A</v>
      </c>
      <c r="I11" s="10"/>
      <c r="J11" s="10"/>
      <c r="K11" s="9" t="str">
        <f t="shared" si="2"/>
        <v>Yes</v>
      </c>
    </row>
    <row r="12" spans="1:11" x14ac:dyDescent="0.2">
      <c r="A12" s="2" t="s">
        <v>932</v>
      </c>
      <c r="B12" s="79" t="s">
        <v>217</v>
      </c>
      <c r="C12" s="9"/>
      <c r="D12" s="9" t="str">
        <f t="shared" si="0"/>
        <v>N/A</v>
      </c>
      <c r="E12" s="9"/>
      <c r="F12" s="9" t="str">
        <f t="shared" si="0"/>
        <v>N/A</v>
      </c>
      <c r="G12" s="9"/>
      <c r="H12" s="9" t="str">
        <f t="shared" si="1"/>
        <v>N/A</v>
      </c>
      <c r="I12" s="10"/>
      <c r="J12" s="10"/>
      <c r="K12" s="9" t="str">
        <f t="shared" si="2"/>
        <v>Yes</v>
      </c>
    </row>
    <row r="13" spans="1:11" x14ac:dyDescent="0.2">
      <c r="A13" s="2" t="s">
        <v>51</v>
      </c>
      <c r="B13" s="79" t="s">
        <v>217</v>
      </c>
      <c r="C13" s="9"/>
      <c r="D13" s="9" t="str">
        <f t="shared" si="0"/>
        <v>N/A</v>
      </c>
      <c r="E13" s="9"/>
      <c r="F13" s="9" t="str">
        <f t="shared" si="0"/>
        <v>N/A</v>
      </c>
      <c r="G13" s="9"/>
      <c r="H13" s="9" t="str">
        <f t="shared" si="1"/>
        <v>N/A</v>
      </c>
      <c r="I13" s="10"/>
      <c r="J13" s="10"/>
      <c r="K13" s="9" t="str">
        <f t="shared" si="2"/>
        <v>Yes</v>
      </c>
    </row>
    <row r="14" spans="1:11" x14ac:dyDescent="0.2">
      <c r="A14" s="2" t="s">
        <v>52</v>
      </c>
      <c r="B14" s="79" t="s">
        <v>217</v>
      </c>
      <c r="C14" s="9"/>
      <c r="D14" s="9" t="str">
        <f t="shared" si="0"/>
        <v>N/A</v>
      </c>
      <c r="E14" s="9"/>
      <c r="F14" s="9" t="str">
        <f t="shared" si="0"/>
        <v>N/A</v>
      </c>
      <c r="G14" s="9"/>
      <c r="H14" s="9" t="str">
        <f t="shared" si="1"/>
        <v>N/A</v>
      </c>
      <c r="I14" s="10"/>
      <c r="J14" s="10"/>
      <c r="K14" s="9" t="str">
        <f t="shared" si="2"/>
        <v>Yes</v>
      </c>
    </row>
    <row r="15" spans="1:11" x14ac:dyDescent="0.2">
      <c r="A15" s="2" t="s">
        <v>168</v>
      </c>
      <c r="B15" s="79" t="s">
        <v>217</v>
      </c>
      <c r="C15" s="9"/>
      <c r="D15" s="9" t="str">
        <f t="shared" si="0"/>
        <v>N/A</v>
      </c>
      <c r="E15" s="9"/>
      <c r="F15" s="9" t="str">
        <f t="shared" si="0"/>
        <v>N/A</v>
      </c>
      <c r="G15" s="9"/>
      <c r="H15" s="9" t="str">
        <f t="shared" si="1"/>
        <v>N/A</v>
      </c>
      <c r="I15" s="10"/>
      <c r="J15" s="10"/>
      <c r="K15" s="9" t="str">
        <f t="shared" si="2"/>
        <v>Yes</v>
      </c>
    </row>
    <row r="16" spans="1:11" x14ac:dyDescent="0.2">
      <c r="A16" s="2" t="s">
        <v>169</v>
      </c>
      <c r="B16" s="79" t="s">
        <v>217</v>
      </c>
      <c r="C16" s="9"/>
      <c r="D16" s="9" t="str">
        <f t="shared" si="0"/>
        <v>N/A</v>
      </c>
      <c r="E16" s="9"/>
      <c r="F16" s="9" t="str">
        <f t="shared" si="0"/>
        <v>N/A</v>
      </c>
      <c r="G16" s="9"/>
      <c r="H16" s="9" t="str">
        <f t="shared" si="1"/>
        <v>N/A</v>
      </c>
      <c r="I16" s="10"/>
      <c r="J16" s="10"/>
      <c r="K16" s="9" t="str">
        <f t="shared" si="2"/>
        <v>Yes</v>
      </c>
    </row>
    <row r="17" spans="1:11" x14ac:dyDescent="0.2">
      <c r="A17" s="2" t="s">
        <v>21</v>
      </c>
      <c r="B17" s="79" t="s">
        <v>217</v>
      </c>
      <c r="C17" s="9"/>
      <c r="D17" s="9" t="str">
        <f t="shared" si="0"/>
        <v>N/A</v>
      </c>
      <c r="E17" s="9"/>
      <c r="F17" s="9" t="str">
        <f t="shared" si="0"/>
        <v>N/A</v>
      </c>
      <c r="G17" s="9"/>
      <c r="H17" s="9" t="str">
        <f t="shared" si="1"/>
        <v>N/A</v>
      </c>
      <c r="I17" s="10"/>
      <c r="J17" s="10"/>
      <c r="K17" s="9" t="str">
        <f t="shared" si="2"/>
        <v>Yes</v>
      </c>
    </row>
    <row r="18" spans="1:11" x14ac:dyDescent="0.2">
      <c r="A18" s="2" t="s">
        <v>53</v>
      </c>
      <c r="B18" s="79" t="s">
        <v>217</v>
      </c>
      <c r="C18" s="9"/>
      <c r="D18" s="9" t="str">
        <f t="shared" si="0"/>
        <v>N/A</v>
      </c>
      <c r="E18" s="9"/>
      <c r="F18" s="9" t="str">
        <f t="shared" si="0"/>
        <v>N/A</v>
      </c>
      <c r="G18" s="9"/>
      <c r="H18" s="9" t="str">
        <f t="shared" si="1"/>
        <v>N/A</v>
      </c>
      <c r="I18" s="10"/>
      <c r="J18" s="10"/>
      <c r="K18" s="9" t="str">
        <f t="shared" si="2"/>
        <v>Yes</v>
      </c>
    </row>
    <row r="19" spans="1:11" x14ac:dyDescent="0.2">
      <c r="A19" s="3" t="s">
        <v>678</v>
      </c>
      <c r="B19" s="79" t="s">
        <v>217</v>
      </c>
      <c r="C19" s="9"/>
      <c r="D19" s="9" t="str">
        <f t="shared" ref="D19:D21" si="3">IF($B19="N/A","N/A",IF(C19&lt;0,"No","Yes"))</f>
        <v>N/A</v>
      </c>
      <c r="E19" s="9"/>
      <c r="F19" s="9" t="str">
        <f t="shared" ref="F19:F21" si="4">IF($B19="N/A","N/A",IF(E19&lt;0,"No","Yes"))</f>
        <v>N/A</v>
      </c>
      <c r="G19" s="9"/>
      <c r="H19" s="9" t="str">
        <f t="shared" ref="H19:H21" si="5">IF($B19="N/A","N/A",IF(G19&lt;0,"No","Yes"))</f>
        <v>N/A</v>
      </c>
      <c r="I19" s="10"/>
      <c r="J19" s="10"/>
      <c r="K19" s="9" t="str">
        <f>IF(J19="Div by 0", "N/A", IF(J19="N/A","N/A", IF(J19&gt;30, "No", IF(J19&lt;-30, "No", "Yes"))))</f>
        <v>Yes</v>
      </c>
    </row>
    <row r="20" spans="1:11" x14ac:dyDescent="0.2">
      <c r="A20" s="3" t="s">
        <v>679</v>
      </c>
      <c r="B20" s="79" t="s">
        <v>217</v>
      </c>
      <c r="C20" s="9"/>
      <c r="D20" s="9" t="str">
        <f t="shared" si="3"/>
        <v>N/A</v>
      </c>
      <c r="E20" s="9"/>
      <c r="F20" s="9" t="str">
        <f t="shared" si="4"/>
        <v>N/A</v>
      </c>
      <c r="G20" s="9"/>
      <c r="H20" s="9" t="str">
        <f t="shared" si="5"/>
        <v>N/A</v>
      </c>
      <c r="I20" s="10"/>
      <c r="J20" s="10"/>
      <c r="K20" s="9" t="str">
        <f>IF(J20="Div by 0", "N/A", IF(J20="N/A","N/A", IF(J20&gt;30, "No", IF(J20&lt;-30, "No", "Yes"))))</f>
        <v>Yes</v>
      </c>
    </row>
    <row r="21" spans="1:11" x14ac:dyDescent="0.2">
      <c r="A21" s="3" t="s">
        <v>680</v>
      </c>
      <c r="B21" s="79" t="s">
        <v>217</v>
      </c>
      <c r="C21" s="9"/>
      <c r="D21" s="9" t="str">
        <f t="shared" si="3"/>
        <v>N/A</v>
      </c>
      <c r="E21" s="9"/>
      <c r="F21" s="9" t="str">
        <f t="shared" si="4"/>
        <v>N/A</v>
      </c>
      <c r="G21" s="9"/>
      <c r="H21" s="9" t="str">
        <f t="shared" si="5"/>
        <v>N/A</v>
      </c>
      <c r="I21" s="10"/>
      <c r="J21" s="10"/>
      <c r="K21" s="9" t="str">
        <f>IF(J21="Div by 0", "N/A", IF(J21="N/A","N/A", IF(J21&gt;30, "No", IF(J21&lt;-30, "No", "Yes"))))</f>
        <v>Yes</v>
      </c>
    </row>
    <row r="22" spans="1:11" ht="14.25" customHeight="1" x14ac:dyDescent="0.2">
      <c r="A22" s="3" t="s">
        <v>1725</v>
      </c>
      <c r="B22" s="79" t="s">
        <v>217</v>
      </c>
      <c r="C22" s="9"/>
      <c r="D22" s="9" t="str">
        <f t="shared" ref="D22:D31" si="6">IF($B22="N/A","N/A",IF(C22&lt;0,"No","Yes"))</f>
        <v>N/A</v>
      </c>
      <c r="E22" s="9"/>
      <c r="F22" s="9" t="str">
        <f t="shared" ref="F22:F31" si="7">IF($B22="N/A","N/A",IF(E22&lt;0,"No","Yes"))</f>
        <v>N/A</v>
      </c>
      <c r="G22" s="9"/>
      <c r="I22" s="10"/>
      <c r="J22" s="10"/>
      <c r="K22" s="9" t="str">
        <f t="shared" ref="K22:K31" si="8">IF(J22="Div by 0", "N/A", IF(J22="N/A","N/A", IF(J22&gt;30, "No", IF(J22&lt;-30, "No", "Yes"))))</f>
        <v>Yes</v>
      </c>
    </row>
    <row r="23" spans="1:11" x14ac:dyDescent="0.2">
      <c r="A23" s="3" t="s">
        <v>935</v>
      </c>
      <c r="B23" s="79" t="s">
        <v>217</v>
      </c>
      <c r="C23" s="9"/>
      <c r="D23" s="9" t="str">
        <f t="shared" si="6"/>
        <v>N/A</v>
      </c>
      <c r="E23" s="9"/>
      <c r="F23" s="9" t="str">
        <f t="shared" si="7"/>
        <v>N/A</v>
      </c>
      <c r="G23" s="9"/>
      <c r="H23" s="9" t="str">
        <f t="shared" ref="H23:H31" si="9">IF($B23="N/A","N/A",IF(G23&lt;0,"No","Yes"))</f>
        <v>N/A</v>
      </c>
      <c r="I23" s="10"/>
      <c r="J23" s="10"/>
      <c r="K23" s="9" t="str">
        <f t="shared" si="8"/>
        <v>Yes</v>
      </c>
    </row>
    <row r="24" spans="1:11" ht="25.5" x14ac:dyDescent="0.2">
      <c r="A24" s="3" t="s">
        <v>936</v>
      </c>
      <c r="B24" s="79" t="s">
        <v>217</v>
      </c>
      <c r="C24" s="9"/>
      <c r="D24" s="9" t="str">
        <f t="shared" si="6"/>
        <v>N/A</v>
      </c>
      <c r="E24" s="9"/>
      <c r="F24" s="9" t="str">
        <f t="shared" si="7"/>
        <v>N/A</v>
      </c>
      <c r="G24" s="9"/>
      <c r="H24" s="9" t="str">
        <f t="shared" si="9"/>
        <v>N/A</v>
      </c>
      <c r="I24" s="10"/>
      <c r="J24" s="10"/>
      <c r="K24" s="9" t="str">
        <f t="shared" si="8"/>
        <v>Yes</v>
      </c>
    </row>
    <row r="25" spans="1:11" x14ac:dyDescent="0.2">
      <c r="A25" s="2" t="s">
        <v>170</v>
      </c>
      <c r="B25" s="79" t="s">
        <v>217</v>
      </c>
      <c r="C25" s="9"/>
      <c r="D25" s="9" t="str">
        <f t="shared" si="6"/>
        <v>N/A</v>
      </c>
      <c r="E25" s="9"/>
      <c r="F25" s="9" t="str">
        <f t="shared" si="7"/>
        <v>N/A</v>
      </c>
      <c r="G25" s="9"/>
      <c r="H25" s="9" t="str">
        <f t="shared" si="9"/>
        <v>N/A</v>
      </c>
      <c r="I25" s="10"/>
      <c r="J25" s="10"/>
      <c r="K25" s="9" t="str">
        <f t="shared" si="8"/>
        <v>Yes</v>
      </c>
    </row>
    <row r="26" spans="1:11" x14ac:dyDescent="0.2">
      <c r="A26" s="2" t="s">
        <v>171</v>
      </c>
      <c r="B26" s="79" t="s">
        <v>217</v>
      </c>
      <c r="C26" s="9"/>
      <c r="D26" s="9" t="str">
        <f t="shared" si="6"/>
        <v>N/A</v>
      </c>
      <c r="E26" s="9"/>
      <c r="F26" s="9" t="str">
        <f t="shared" si="7"/>
        <v>N/A</v>
      </c>
      <c r="G26" s="9"/>
      <c r="H26" s="9" t="str">
        <f t="shared" si="9"/>
        <v>N/A</v>
      </c>
      <c r="I26" s="10"/>
      <c r="J26" s="10"/>
      <c r="K26" s="9" t="str">
        <f t="shared" si="8"/>
        <v>Yes</v>
      </c>
    </row>
    <row r="27" spans="1:11" x14ac:dyDescent="0.2">
      <c r="A27" s="2" t="s">
        <v>172</v>
      </c>
      <c r="B27" s="79" t="s">
        <v>217</v>
      </c>
      <c r="C27" s="9"/>
      <c r="D27" s="9" t="str">
        <f t="shared" si="6"/>
        <v>N/A</v>
      </c>
      <c r="E27" s="9"/>
      <c r="F27" s="9" t="str">
        <f t="shared" si="7"/>
        <v>N/A</v>
      </c>
      <c r="G27" s="9"/>
      <c r="H27" s="9" t="str">
        <f t="shared" si="9"/>
        <v>N/A</v>
      </c>
      <c r="I27" s="10"/>
      <c r="J27" s="10"/>
      <c r="K27" s="9" t="str">
        <f t="shared" si="8"/>
        <v>Yes</v>
      </c>
    </row>
    <row r="28" spans="1:11" x14ac:dyDescent="0.2">
      <c r="A28" s="2" t="s">
        <v>54</v>
      </c>
      <c r="B28" s="79" t="s">
        <v>217</v>
      </c>
      <c r="C28" s="9"/>
      <c r="D28" s="9" t="str">
        <f t="shared" si="6"/>
        <v>N/A</v>
      </c>
      <c r="E28" s="9"/>
      <c r="F28" s="9" t="str">
        <f t="shared" si="7"/>
        <v>N/A</v>
      </c>
      <c r="G28" s="9"/>
      <c r="H28" s="9" t="str">
        <f t="shared" si="9"/>
        <v>N/A</v>
      </c>
      <c r="I28" s="10"/>
      <c r="J28" s="10"/>
      <c r="K28" s="9" t="str">
        <f t="shared" si="8"/>
        <v>Yes</v>
      </c>
    </row>
    <row r="29" spans="1:11" x14ac:dyDescent="0.2">
      <c r="A29" s="2" t="s">
        <v>55</v>
      </c>
      <c r="B29" s="79" t="s">
        <v>217</v>
      </c>
      <c r="C29" s="9"/>
      <c r="D29" s="9" t="str">
        <f t="shared" si="6"/>
        <v>N/A</v>
      </c>
      <c r="E29" s="9"/>
      <c r="F29" s="9" t="str">
        <f t="shared" si="7"/>
        <v>N/A</v>
      </c>
      <c r="G29" s="9"/>
      <c r="H29" s="9" t="str">
        <f t="shared" si="9"/>
        <v>N/A</v>
      </c>
      <c r="I29" s="10"/>
      <c r="J29" s="10"/>
      <c r="K29" s="9" t="str">
        <f t="shared" si="8"/>
        <v>Yes</v>
      </c>
    </row>
    <row r="30" spans="1:11" x14ac:dyDescent="0.2">
      <c r="A30" s="2" t="s">
        <v>56</v>
      </c>
      <c r="B30" s="79" t="s">
        <v>217</v>
      </c>
      <c r="C30" s="9"/>
      <c r="D30" s="9" t="str">
        <f t="shared" si="6"/>
        <v>N/A</v>
      </c>
      <c r="E30" s="9"/>
      <c r="F30" s="9" t="str">
        <f t="shared" si="7"/>
        <v>N/A</v>
      </c>
      <c r="G30" s="9"/>
      <c r="H30" s="9" t="str">
        <f t="shared" si="9"/>
        <v>N/A</v>
      </c>
      <c r="I30" s="10"/>
      <c r="J30" s="10"/>
      <c r="K30" s="9" t="str">
        <f t="shared" si="8"/>
        <v>Yes</v>
      </c>
    </row>
    <row r="31" spans="1:11" x14ac:dyDescent="0.2">
      <c r="A31" s="2" t="s">
        <v>57</v>
      </c>
      <c r="B31" s="79" t="s">
        <v>217</v>
      </c>
      <c r="C31" s="9"/>
      <c r="D31" s="9" t="str">
        <f t="shared" si="6"/>
        <v>N/A</v>
      </c>
      <c r="E31" s="9"/>
      <c r="F31" s="9" t="str">
        <f t="shared" si="7"/>
        <v>N/A</v>
      </c>
      <c r="G31" s="9"/>
      <c r="H31" s="9" t="str">
        <f t="shared" si="9"/>
        <v>N/A</v>
      </c>
      <c r="I31" s="10"/>
      <c r="J31" s="10"/>
      <c r="K31" s="9" t="str">
        <f t="shared" si="8"/>
        <v>Yes</v>
      </c>
    </row>
    <row r="32" spans="1:11" ht="12" customHeight="1" x14ac:dyDescent="0.2">
      <c r="A32" s="174" t="s">
        <v>1650</v>
      </c>
      <c r="B32" s="175"/>
      <c r="C32" s="175"/>
      <c r="D32" s="175"/>
      <c r="E32" s="175"/>
      <c r="F32" s="175"/>
      <c r="G32" s="175"/>
      <c r="H32" s="175"/>
      <c r="I32" s="175"/>
      <c r="J32" s="175"/>
      <c r="K32" s="176"/>
    </row>
    <row r="33" spans="1:11" x14ac:dyDescent="0.2">
      <c r="A33" s="171" t="s">
        <v>1648</v>
      </c>
      <c r="B33" s="172"/>
      <c r="C33" s="172"/>
      <c r="D33" s="172"/>
      <c r="E33" s="172"/>
      <c r="F33" s="172"/>
      <c r="G33" s="172"/>
      <c r="H33" s="172"/>
      <c r="I33" s="172"/>
      <c r="J33" s="172"/>
      <c r="K33" s="173"/>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6" customWidth="1"/>
    <col min="2" max="2" width="10.7109375" style="56"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4"/>
  </cols>
  <sheetData>
    <row r="1" spans="1:12" s="17" customFormat="1" ht="18.75" customHeight="1" x14ac:dyDescent="0.2">
      <c r="A1" s="162" t="s">
        <v>1683</v>
      </c>
      <c r="B1" s="163"/>
      <c r="C1" s="163"/>
      <c r="D1" s="163"/>
      <c r="E1" s="163"/>
      <c r="F1" s="163"/>
      <c r="G1" s="163"/>
      <c r="H1" s="163"/>
      <c r="I1" s="163"/>
      <c r="J1" s="163"/>
      <c r="K1" s="163"/>
      <c r="L1" s="164"/>
    </row>
    <row r="2" spans="1:12" s="18" customFormat="1" x14ac:dyDescent="0.2">
      <c r="A2" s="168" t="s">
        <v>1607</v>
      </c>
      <c r="B2" s="169"/>
      <c r="C2" s="169"/>
      <c r="D2" s="169"/>
      <c r="E2" s="169"/>
      <c r="F2" s="169"/>
      <c r="G2" s="169"/>
      <c r="H2" s="169"/>
      <c r="I2" s="169"/>
      <c r="J2" s="169"/>
      <c r="K2" s="169"/>
      <c r="L2" s="170"/>
    </row>
    <row r="3" spans="1:12" s="18" customFormat="1" x14ac:dyDescent="0.2">
      <c r="A3" s="161" t="s">
        <v>1743</v>
      </c>
      <c r="B3" s="20"/>
      <c r="C3" s="20"/>
      <c r="D3" s="20"/>
      <c r="E3" s="20"/>
      <c r="F3" s="20"/>
      <c r="G3" s="20"/>
      <c r="H3" s="20"/>
      <c r="I3" s="20"/>
      <c r="J3" s="20"/>
      <c r="K3" s="21"/>
    </row>
    <row r="4" spans="1:12" s="18" customFormat="1" x14ac:dyDescent="0.2">
      <c r="A4" s="165" t="s">
        <v>650</v>
      </c>
      <c r="B4" s="166"/>
      <c r="C4" s="166"/>
      <c r="D4" s="166"/>
      <c r="E4" s="166"/>
      <c r="F4" s="166"/>
      <c r="G4" s="166"/>
      <c r="H4" s="166"/>
      <c r="I4" s="166"/>
      <c r="J4" s="166"/>
      <c r="K4" s="167"/>
    </row>
    <row r="5" spans="1:12" s="75" customFormat="1" ht="63" customHeight="1" x14ac:dyDescent="0.2">
      <c r="A5" s="40" t="s">
        <v>11</v>
      </c>
      <c r="B5" s="23" t="s">
        <v>216</v>
      </c>
      <c r="C5" s="23" t="s">
        <v>1672</v>
      </c>
      <c r="D5" s="23" t="s">
        <v>1678</v>
      </c>
      <c r="E5" s="23" t="s">
        <v>651</v>
      </c>
      <c r="F5" s="23" t="s">
        <v>1674</v>
      </c>
      <c r="G5" s="23" t="s">
        <v>652</v>
      </c>
      <c r="H5" s="23" t="s">
        <v>1675</v>
      </c>
      <c r="I5" s="41" t="s">
        <v>1676</v>
      </c>
      <c r="J5" s="41" t="s">
        <v>1677</v>
      </c>
      <c r="K5" s="42" t="s">
        <v>737</v>
      </c>
      <c r="L5" s="43" t="s">
        <v>736</v>
      </c>
    </row>
    <row r="6" spans="1:12" s="28" customFormat="1" ht="12.75" customHeight="1" x14ac:dyDescent="0.2">
      <c r="A6" s="2" t="s">
        <v>349</v>
      </c>
      <c r="B6" s="45" t="s">
        <v>217</v>
      </c>
      <c r="C6" s="27">
        <v>7</v>
      </c>
      <c r="D6" s="45" t="s">
        <v>217</v>
      </c>
      <c r="E6" s="27">
        <v>6</v>
      </c>
      <c r="F6" s="45" t="s">
        <v>217</v>
      </c>
      <c r="G6" s="27">
        <v>7</v>
      </c>
      <c r="H6" s="45" t="s">
        <v>217</v>
      </c>
      <c r="I6" s="12" t="s">
        <v>217</v>
      </c>
      <c r="J6" s="12" t="s">
        <v>217</v>
      </c>
      <c r="K6" s="45" t="s">
        <v>217</v>
      </c>
      <c r="L6" s="45" t="s">
        <v>217</v>
      </c>
    </row>
    <row r="7" spans="1:12" x14ac:dyDescent="0.2">
      <c r="A7" s="3" t="s">
        <v>17</v>
      </c>
      <c r="B7" s="30" t="s">
        <v>217</v>
      </c>
      <c r="C7" s="31">
        <v>361611</v>
      </c>
      <c r="D7" s="76" t="str">
        <f>IF($B7="N/A","N/A",IF(C7&gt;10,"No",IF(C7&lt;-10,"No","Yes")))</f>
        <v>N/A</v>
      </c>
      <c r="E7" s="31">
        <v>373784</v>
      </c>
      <c r="F7" s="76" t="str">
        <f>IF($B7="N/A","N/A",IF(E7&gt;10,"No",IF(E7&lt;-10,"No","Yes")))</f>
        <v>N/A</v>
      </c>
      <c r="G7" s="31">
        <v>391656</v>
      </c>
      <c r="H7" s="76" t="str">
        <f>IF($B7="N/A","N/A",IF(G7&gt;10,"No",IF(G7&lt;-10,"No","Yes")))</f>
        <v>N/A</v>
      </c>
      <c r="I7" s="77">
        <v>3.3660000000000001</v>
      </c>
      <c r="J7" s="77">
        <v>4.7809999999999997</v>
      </c>
      <c r="K7" s="78" t="s">
        <v>732</v>
      </c>
      <c r="L7" s="32" t="str">
        <f>IF(J7="Div by 0", "N/A", IF(K7="N/A","N/A", IF(J7&gt;VALUE(MID(K7,1,2)), "No", IF(J7&lt;-1*VALUE(MID(K7,1,2)), "No", "Yes"))))</f>
        <v>Yes</v>
      </c>
    </row>
    <row r="8" spans="1:12" x14ac:dyDescent="0.2">
      <c r="A8" s="3" t="s">
        <v>58</v>
      </c>
      <c r="B8" s="35" t="s">
        <v>217</v>
      </c>
      <c r="C8" s="48">
        <v>211658459</v>
      </c>
      <c r="D8" s="45" t="str">
        <f>IF($B8="N/A","N/A",IF(C8&gt;10,"No",IF(C8&lt;-10,"No","Yes")))</f>
        <v>N/A</v>
      </c>
      <c r="E8" s="48">
        <v>210372040</v>
      </c>
      <c r="F8" s="45" t="str">
        <f>IF($B8="N/A","N/A",IF(E8&gt;10,"No",IF(E8&lt;-10,"No","Yes")))</f>
        <v>N/A</v>
      </c>
      <c r="G8" s="48">
        <v>0</v>
      </c>
      <c r="H8" s="45" t="str">
        <f>IF($B8="N/A","N/A",IF(G8&gt;10,"No",IF(G8&lt;-10,"No","Yes")))</f>
        <v>N/A</v>
      </c>
      <c r="I8" s="12">
        <v>-0.60799999999999998</v>
      </c>
      <c r="J8" s="12">
        <v>-100</v>
      </c>
      <c r="K8" s="46" t="s">
        <v>732</v>
      </c>
      <c r="L8" s="9" t="str">
        <f>IF(J8="Div by 0", "N/A", IF(K8="N/A","N/A", IF(J8&gt;VALUE(MID(K8,1,2)), "No", IF(J8&lt;-1*VALUE(MID(K8,1,2)), "No", "Yes"))))</f>
        <v>No</v>
      </c>
    </row>
    <row r="9" spans="1:12" x14ac:dyDescent="0.2">
      <c r="A9" s="60" t="s">
        <v>937</v>
      </c>
      <c r="B9" s="9" t="s">
        <v>217</v>
      </c>
      <c r="C9" s="8">
        <v>41.292162019000003</v>
      </c>
      <c r="D9" s="45" t="str">
        <f>IF($B9="N/A","N/A",IF(C9&gt;10,"No",IF(C9&lt;-10,"No","Yes")))</f>
        <v>N/A</v>
      </c>
      <c r="E9" s="8">
        <v>41.295507565999998</v>
      </c>
      <c r="F9" s="45" t="str">
        <f>IF($B9="N/A","N/A",IF(E9&gt;10,"No",IF(E9&lt;-10,"No","Yes")))</f>
        <v>N/A</v>
      </c>
      <c r="G9" s="8">
        <v>100</v>
      </c>
      <c r="H9" s="45" t="str">
        <f>IF($B9="N/A","N/A",IF(G9&gt;10,"No",IF(G9&lt;-10,"No","Yes")))</f>
        <v>N/A</v>
      </c>
      <c r="I9" s="12">
        <v>8.0999999999999996E-3</v>
      </c>
      <c r="J9" s="12">
        <v>142.19999999999999</v>
      </c>
      <c r="K9" s="9" t="s">
        <v>217</v>
      </c>
      <c r="L9" s="9" t="str">
        <f>IF(J9="Div by 0", "N/A", IF(K9="N/A","N/A", IF(J9&gt;VALUE(MID(K9,1,2)), "No", IF(J9&lt;-1*VALUE(MID(K9,1,2)), "No", "Yes"))))</f>
        <v>N/A</v>
      </c>
    </row>
    <row r="10" spans="1:12" x14ac:dyDescent="0.2">
      <c r="A10" s="60" t="s">
        <v>938</v>
      </c>
      <c r="B10" s="9" t="s">
        <v>217</v>
      </c>
      <c r="C10" s="8">
        <v>58.707837980999997</v>
      </c>
      <c r="D10" s="45" t="str">
        <f t="shared" ref="D10:D19" si="0">IF($B10="N/A","N/A",IF(C10&gt;10,"No",IF(C10&lt;-10,"No","Yes")))</f>
        <v>N/A</v>
      </c>
      <c r="E10" s="8">
        <v>58.704492434000002</v>
      </c>
      <c r="F10" s="45" t="str">
        <f t="shared" ref="F10:F19" si="1">IF($B10="N/A","N/A",IF(E10&gt;10,"No",IF(E10&lt;-10,"No","Yes")))</f>
        <v>N/A</v>
      </c>
      <c r="G10" s="8">
        <v>0</v>
      </c>
      <c r="H10" s="45" t="str">
        <f t="shared" ref="H10:H19" si="2">IF($B10="N/A","N/A",IF(G10&gt;10,"No",IF(G10&lt;-10,"No","Yes")))</f>
        <v>N/A</v>
      </c>
      <c r="I10" s="12">
        <v>-6.0000000000000001E-3</v>
      </c>
      <c r="J10" s="12">
        <v>-100</v>
      </c>
      <c r="K10" s="9" t="s">
        <v>217</v>
      </c>
      <c r="L10" s="9" t="str">
        <f t="shared" ref="L10:L26" si="3">IF(J10="Div by 0", "N/A", IF(K10="N/A","N/A", IF(J10&gt;VALUE(MID(K10,1,2)), "No", IF(J10&lt;-1*VALUE(MID(K10,1,2)), "No", "Yes"))))</f>
        <v>N/A</v>
      </c>
    </row>
    <row r="11" spans="1:12" x14ac:dyDescent="0.2">
      <c r="A11" s="60" t="s">
        <v>939</v>
      </c>
      <c r="B11" s="9" t="s">
        <v>217</v>
      </c>
      <c r="C11" s="8">
        <v>0</v>
      </c>
      <c r="D11" s="45" t="str">
        <f t="shared" si="0"/>
        <v>N/A</v>
      </c>
      <c r="E11" s="8">
        <v>0</v>
      </c>
      <c r="F11" s="45" t="str">
        <f t="shared" si="1"/>
        <v>N/A</v>
      </c>
      <c r="G11" s="8">
        <v>0</v>
      </c>
      <c r="H11" s="45" t="str">
        <f t="shared" si="2"/>
        <v>N/A</v>
      </c>
      <c r="I11" s="12" t="s">
        <v>1744</v>
      </c>
      <c r="J11" s="12" t="s">
        <v>1744</v>
      </c>
      <c r="K11" s="9" t="s">
        <v>217</v>
      </c>
      <c r="L11" s="9" t="str">
        <f t="shared" si="3"/>
        <v>N/A</v>
      </c>
    </row>
    <row r="12" spans="1:12" x14ac:dyDescent="0.2">
      <c r="A12" s="60" t="s">
        <v>940</v>
      </c>
      <c r="B12" s="9" t="s">
        <v>217</v>
      </c>
      <c r="C12" s="8">
        <v>0</v>
      </c>
      <c r="D12" s="45" t="str">
        <f t="shared" si="0"/>
        <v>N/A</v>
      </c>
      <c r="E12" s="8">
        <v>0</v>
      </c>
      <c r="F12" s="45" t="str">
        <f t="shared" si="1"/>
        <v>N/A</v>
      </c>
      <c r="G12" s="8">
        <v>0</v>
      </c>
      <c r="H12" s="45" t="str">
        <f t="shared" si="2"/>
        <v>N/A</v>
      </c>
      <c r="I12" s="12" t="s">
        <v>1744</v>
      </c>
      <c r="J12" s="12" t="s">
        <v>1744</v>
      </c>
      <c r="K12" s="9" t="s">
        <v>217</v>
      </c>
      <c r="L12" s="9" t="str">
        <f t="shared" si="3"/>
        <v>N/A</v>
      </c>
    </row>
    <row r="13" spans="1:12" x14ac:dyDescent="0.2">
      <c r="A13" s="60" t="s">
        <v>941</v>
      </c>
      <c r="B13" s="11" t="s">
        <v>217</v>
      </c>
      <c r="C13" s="8">
        <v>0</v>
      </c>
      <c r="D13" s="45" t="str">
        <f t="shared" si="0"/>
        <v>N/A</v>
      </c>
      <c r="E13" s="8">
        <v>0</v>
      </c>
      <c r="F13" s="45" t="str">
        <f t="shared" si="1"/>
        <v>N/A</v>
      </c>
      <c r="G13" s="8">
        <v>0</v>
      </c>
      <c r="H13" s="45" t="str">
        <f t="shared" si="2"/>
        <v>N/A</v>
      </c>
      <c r="I13" s="12" t="s">
        <v>1744</v>
      </c>
      <c r="J13" s="12" t="s">
        <v>1744</v>
      </c>
      <c r="K13" s="9" t="s">
        <v>217</v>
      </c>
      <c r="L13" s="9" t="str">
        <f t="shared" si="3"/>
        <v>N/A</v>
      </c>
    </row>
    <row r="14" spans="1:12" ht="12.75" customHeight="1" x14ac:dyDescent="0.2">
      <c r="A14" s="60" t="s">
        <v>942</v>
      </c>
      <c r="B14" s="11" t="s">
        <v>217</v>
      </c>
      <c r="C14" s="8">
        <v>0</v>
      </c>
      <c r="D14" s="45" t="str">
        <f t="shared" si="0"/>
        <v>N/A</v>
      </c>
      <c r="E14" s="8">
        <v>0</v>
      </c>
      <c r="F14" s="45" t="str">
        <f t="shared" si="1"/>
        <v>N/A</v>
      </c>
      <c r="G14" s="8">
        <v>0</v>
      </c>
      <c r="H14" s="45" t="str">
        <f t="shared" si="2"/>
        <v>N/A</v>
      </c>
      <c r="I14" s="12" t="s">
        <v>1744</v>
      </c>
      <c r="J14" s="12" t="s">
        <v>1744</v>
      </c>
      <c r="K14" s="9" t="s">
        <v>217</v>
      </c>
      <c r="L14" s="9" t="str">
        <f t="shared" si="3"/>
        <v>N/A</v>
      </c>
    </row>
    <row r="15" spans="1:12" x14ac:dyDescent="0.2">
      <c r="A15" s="60" t="s">
        <v>943</v>
      </c>
      <c r="B15" s="11" t="s">
        <v>217</v>
      </c>
      <c r="C15" s="8">
        <v>0</v>
      </c>
      <c r="D15" s="45" t="str">
        <f t="shared" si="0"/>
        <v>N/A</v>
      </c>
      <c r="E15" s="8">
        <v>0</v>
      </c>
      <c r="F15" s="45" t="str">
        <f t="shared" si="1"/>
        <v>N/A</v>
      </c>
      <c r="G15" s="8">
        <v>0</v>
      </c>
      <c r="H15" s="45" t="str">
        <f t="shared" si="2"/>
        <v>N/A</v>
      </c>
      <c r="I15" s="12" t="s">
        <v>1744</v>
      </c>
      <c r="J15" s="12" t="s">
        <v>1744</v>
      </c>
      <c r="K15" s="9" t="s">
        <v>217</v>
      </c>
      <c r="L15" s="9" t="str">
        <f t="shared" si="3"/>
        <v>N/A</v>
      </c>
    </row>
    <row r="16" spans="1:12" ht="12.75" customHeight="1" x14ac:dyDescent="0.2">
      <c r="A16" s="60" t="s">
        <v>944</v>
      </c>
      <c r="B16" s="11" t="s">
        <v>217</v>
      </c>
      <c r="C16" s="8">
        <v>0</v>
      </c>
      <c r="D16" s="45" t="str">
        <f t="shared" si="0"/>
        <v>N/A</v>
      </c>
      <c r="E16" s="8">
        <v>0</v>
      </c>
      <c r="F16" s="45" t="str">
        <f t="shared" si="1"/>
        <v>N/A</v>
      </c>
      <c r="G16" s="8">
        <v>0</v>
      </c>
      <c r="H16" s="45" t="str">
        <f t="shared" si="2"/>
        <v>N/A</v>
      </c>
      <c r="I16" s="12" t="s">
        <v>1744</v>
      </c>
      <c r="J16" s="12" t="s">
        <v>1744</v>
      </c>
      <c r="K16" s="9" t="s">
        <v>217</v>
      </c>
      <c r="L16" s="9" t="str">
        <f t="shared" si="3"/>
        <v>N/A</v>
      </c>
    </row>
    <row r="17" spans="1:12" ht="12.75" customHeight="1" x14ac:dyDescent="0.2">
      <c r="A17" s="4" t="s">
        <v>945</v>
      </c>
      <c r="B17" s="11" t="s">
        <v>217</v>
      </c>
      <c r="C17" s="8" t="s">
        <v>217</v>
      </c>
      <c r="D17" s="45" t="str">
        <f t="shared" si="0"/>
        <v>N/A</v>
      </c>
      <c r="E17" s="8" t="s">
        <v>217</v>
      </c>
      <c r="F17" s="45" t="str">
        <f t="shared" si="1"/>
        <v>N/A</v>
      </c>
      <c r="G17" s="8">
        <v>0</v>
      </c>
      <c r="H17" s="45" t="str">
        <f t="shared" si="2"/>
        <v>N/A</v>
      </c>
      <c r="I17" s="12" t="s">
        <v>217</v>
      </c>
      <c r="J17" s="12" t="s">
        <v>217</v>
      </c>
      <c r="K17" s="9" t="s">
        <v>217</v>
      </c>
      <c r="L17" s="9" t="str">
        <f t="shared" si="3"/>
        <v>N/A</v>
      </c>
    </row>
    <row r="18" spans="1:12" ht="12.75" customHeight="1" x14ac:dyDescent="0.2">
      <c r="A18" s="4" t="s">
        <v>946</v>
      </c>
      <c r="B18" s="11" t="s">
        <v>217</v>
      </c>
      <c r="C18" s="8" t="s">
        <v>217</v>
      </c>
      <c r="D18" s="45" t="str">
        <f t="shared" si="0"/>
        <v>N/A</v>
      </c>
      <c r="E18" s="8" t="s">
        <v>217</v>
      </c>
      <c r="F18" s="45" t="str">
        <f t="shared" si="1"/>
        <v>N/A</v>
      </c>
      <c r="G18" s="8">
        <v>0</v>
      </c>
      <c r="H18" s="45" t="str">
        <f t="shared" si="2"/>
        <v>N/A</v>
      </c>
      <c r="I18" s="12" t="s">
        <v>217</v>
      </c>
      <c r="J18" s="12" t="s">
        <v>217</v>
      </c>
      <c r="K18" s="9" t="s">
        <v>217</v>
      </c>
      <c r="L18" s="9" t="str">
        <f t="shared" si="3"/>
        <v>N/A</v>
      </c>
    </row>
    <row r="19" spans="1:12" ht="12.75" customHeight="1" x14ac:dyDescent="0.2">
      <c r="A19" s="16" t="s">
        <v>132</v>
      </c>
      <c r="B19" s="1" t="s">
        <v>217</v>
      </c>
      <c r="C19" s="36">
        <v>1216</v>
      </c>
      <c r="D19" s="45" t="str">
        <f t="shared" si="0"/>
        <v>N/A</v>
      </c>
      <c r="E19" s="36">
        <v>1482</v>
      </c>
      <c r="F19" s="45" t="str">
        <f t="shared" si="1"/>
        <v>N/A</v>
      </c>
      <c r="G19" s="36">
        <v>0</v>
      </c>
      <c r="H19" s="45" t="str">
        <f t="shared" si="2"/>
        <v>N/A</v>
      </c>
      <c r="I19" s="12">
        <v>21.88</v>
      </c>
      <c r="J19" s="12">
        <v>-100</v>
      </c>
      <c r="K19" s="36" t="s">
        <v>217</v>
      </c>
      <c r="L19" s="9" t="str">
        <f t="shared" si="3"/>
        <v>N/A</v>
      </c>
    </row>
    <row r="20" spans="1:12" ht="12.75" customHeight="1" x14ac:dyDescent="0.2">
      <c r="A20" s="16" t="s">
        <v>133</v>
      </c>
      <c r="B20" s="49" t="s">
        <v>280</v>
      </c>
      <c r="C20" s="8">
        <v>0.33627295629999998</v>
      </c>
      <c r="D20" s="45" t="str">
        <f>IF($B20="N/A","N/A",IF(C20&gt;=2,"No",IF(C20&lt;0,"No","Yes")))</f>
        <v>Yes</v>
      </c>
      <c r="E20" s="8">
        <v>0.39648567089999998</v>
      </c>
      <c r="F20" s="45" t="str">
        <f>IF($B20="N/A","N/A",IF(E20&gt;=2,"No",IF(E20&lt;0,"No","Yes")))</f>
        <v>Yes</v>
      </c>
      <c r="G20" s="8">
        <v>0</v>
      </c>
      <c r="H20" s="45" t="str">
        <f>IF($B20="N/A","N/A",IF(G20&gt;=2,"No",IF(G20&lt;0,"No","Yes")))</f>
        <v>Yes</v>
      </c>
      <c r="I20" s="12">
        <v>17.91</v>
      </c>
      <c r="J20" s="12">
        <v>-100</v>
      </c>
      <c r="K20" s="9" t="s">
        <v>217</v>
      </c>
      <c r="L20" s="9" t="str">
        <f t="shared" si="3"/>
        <v>N/A</v>
      </c>
    </row>
    <row r="21" spans="1:12" ht="25.5" x14ac:dyDescent="0.2">
      <c r="A21" s="2" t="s">
        <v>134</v>
      </c>
      <c r="B21" s="49" t="s">
        <v>217</v>
      </c>
      <c r="C21" s="48">
        <v>893940</v>
      </c>
      <c r="D21" s="45" t="str">
        <f t="shared" ref="D21:D26" si="4">IF($B21="N/A","N/A",IF(C21&gt;10,"No",IF(C21&lt;-10,"No","Yes")))</f>
        <v>N/A</v>
      </c>
      <c r="E21" s="48">
        <v>994684</v>
      </c>
      <c r="F21" s="45" t="str">
        <f t="shared" ref="F21:F26" si="5">IF($B21="N/A","N/A",IF(E21&gt;10,"No",IF(E21&lt;-10,"No","Yes")))</f>
        <v>N/A</v>
      </c>
      <c r="G21" s="48">
        <v>0</v>
      </c>
      <c r="H21" s="45" t="str">
        <f t="shared" ref="H21:H26" si="6">IF($B21="N/A","N/A",IF(G21&gt;10,"No",IF(G21&lt;-10,"No","Yes")))</f>
        <v>N/A</v>
      </c>
      <c r="I21" s="12">
        <v>11.27</v>
      </c>
      <c r="J21" s="12">
        <v>-100</v>
      </c>
      <c r="K21" s="9" t="s">
        <v>217</v>
      </c>
      <c r="L21" s="9" t="str">
        <f t="shared" si="3"/>
        <v>N/A</v>
      </c>
    </row>
    <row r="22" spans="1:12" ht="13.5" customHeight="1" x14ac:dyDescent="0.2">
      <c r="A22" s="2" t="s">
        <v>1726</v>
      </c>
      <c r="B22" s="49" t="s">
        <v>217</v>
      </c>
      <c r="C22" s="48">
        <v>735.14802631999999</v>
      </c>
      <c r="D22" s="45" t="str">
        <f t="shared" si="4"/>
        <v>N/A</v>
      </c>
      <c r="E22" s="48">
        <v>671.17678811999997</v>
      </c>
      <c r="F22" s="45" t="str">
        <f t="shared" si="5"/>
        <v>N/A</v>
      </c>
      <c r="G22" s="48" t="s">
        <v>1744</v>
      </c>
      <c r="H22" s="45" t="str">
        <f t="shared" si="6"/>
        <v>N/A</v>
      </c>
      <c r="I22" s="12">
        <v>-8.6999999999999993</v>
      </c>
      <c r="J22" s="12" t="s">
        <v>1744</v>
      </c>
      <c r="K22" s="9" t="s">
        <v>217</v>
      </c>
      <c r="L22" s="9" t="str">
        <f t="shared" si="3"/>
        <v>N/A</v>
      </c>
    </row>
    <row r="23" spans="1:12" ht="12.75" customHeight="1" x14ac:dyDescent="0.2">
      <c r="A23" s="16" t="s">
        <v>135</v>
      </c>
      <c r="B23" s="35" t="s">
        <v>217</v>
      </c>
      <c r="C23" s="1">
        <v>1216</v>
      </c>
      <c r="D23" s="45" t="str">
        <f t="shared" si="4"/>
        <v>N/A</v>
      </c>
      <c r="E23" s="1">
        <v>1482</v>
      </c>
      <c r="F23" s="45" t="str">
        <f t="shared" si="5"/>
        <v>N/A</v>
      </c>
      <c r="G23" s="1">
        <v>0</v>
      </c>
      <c r="H23" s="45" t="str">
        <f t="shared" si="6"/>
        <v>N/A</v>
      </c>
      <c r="I23" s="12">
        <v>21.88</v>
      </c>
      <c r="J23" s="12">
        <v>-100</v>
      </c>
      <c r="K23" s="36" t="s">
        <v>217</v>
      </c>
      <c r="L23" s="9" t="str">
        <f t="shared" si="3"/>
        <v>N/A</v>
      </c>
    </row>
    <row r="24" spans="1:12" ht="12.75" customHeight="1" x14ac:dyDescent="0.2">
      <c r="A24" s="16" t="s">
        <v>136</v>
      </c>
      <c r="B24" s="35" t="s">
        <v>217</v>
      </c>
      <c r="C24" s="13">
        <v>0.33627295629999998</v>
      </c>
      <c r="D24" s="45" t="str">
        <f t="shared" si="4"/>
        <v>N/A</v>
      </c>
      <c r="E24" s="13">
        <v>0.39648567089999998</v>
      </c>
      <c r="F24" s="45" t="str">
        <f t="shared" si="5"/>
        <v>N/A</v>
      </c>
      <c r="G24" s="13">
        <v>0</v>
      </c>
      <c r="H24" s="45" t="str">
        <f t="shared" si="6"/>
        <v>N/A</v>
      </c>
      <c r="I24" s="12">
        <v>17.91</v>
      </c>
      <c r="J24" s="12">
        <v>-100</v>
      </c>
      <c r="K24" s="9" t="s">
        <v>217</v>
      </c>
      <c r="L24" s="9" t="str">
        <f t="shared" si="3"/>
        <v>N/A</v>
      </c>
    </row>
    <row r="25" spans="1:12" ht="25.5" x14ac:dyDescent="0.2">
      <c r="A25" s="2" t="s">
        <v>137</v>
      </c>
      <c r="B25" s="35" t="s">
        <v>217</v>
      </c>
      <c r="C25" s="14">
        <v>893940</v>
      </c>
      <c r="D25" s="45" t="str">
        <f t="shared" si="4"/>
        <v>N/A</v>
      </c>
      <c r="E25" s="14">
        <v>994684</v>
      </c>
      <c r="F25" s="45" t="str">
        <f t="shared" si="5"/>
        <v>N/A</v>
      </c>
      <c r="G25" s="14">
        <v>0</v>
      </c>
      <c r="H25" s="45" t="str">
        <f t="shared" si="6"/>
        <v>N/A</v>
      </c>
      <c r="I25" s="12">
        <v>11.27</v>
      </c>
      <c r="J25" s="12">
        <v>-100</v>
      </c>
      <c r="K25" s="9" t="s">
        <v>217</v>
      </c>
      <c r="L25" s="9" t="str">
        <f t="shared" si="3"/>
        <v>N/A</v>
      </c>
    </row>
    <row r="26" spans="1:12" ht="25.5" x14ac:dyDescent="0.2">
      <c r="A26" s="2" t="s">
        <v>947</v>
      </c>
      <c r="B26" s="35" t="s">
        <v>217</v>
      </c>
      <c r="C26" s="14">
        <v>735.14802631999999</v>
      </c>
      <c r="D26" s="45" t="str">
        <f t="shared" si="4"/>
        <v>N/A</v>
      </c>
      <c r="E26" s="14">
        <v>671.17678811999997</v>
      </c>
      <c r="F26" s="45" t="str">
        <f t="shared" si="5"/>
        <v>N/A</v>
      </c>
      <c r="G26" s="14" t="s">
        <v>1744</v>
      </c>
      <c r="H26" s="45" t="str">
        <f t="shared" si="6"/>
        <v>N/A</v>
      </c>
      <c r="I26" s="12">
        <v>-8.6999999999999993</v>
      </c>
      <c r="J26" s="12" t="s">
        <v>1744</v>
      </c>
      <c r="K26" s="9" t="s">
        <v>217</v>
      </c>
      <c r="L26" s="9" t="str">
        <f t="shared" si="3"/>
        <v>N/A</v>
      </c>
    </row>
    <row r="27" spans="1:12" x14ac:dyDescent="0.2">
      <c r="A27" s="16" t="s">
        <v>138</v>
      </c>
      <c r="B27" s="1" t="s">
        <v>217</v>
      </c>
      <c r="C27" s="36">
        <v>3849</v>
      </c>
      <c r="D27" s="45" t="str">
        <f>IF($B27="N/A","N/A",IF(C27&gt;10,"No",IF(C27&lt;-10,"No","Yes")))</f>
        <v>N/A</v>
      </c>
      <c r="E27" s="36">
        <v>4161</v>
      </c>
      <c r="F27" s="45" t="str">
        <f>IF($B27="N/A","N/A",IF(E27&gt;10,"No",IF(E27&lt;-10,"No","Yes")))</f>
        <v>N/A</v>
      </c>
      <c r="G27" s="36">
        <v>4229</v>
      </c>
      <c r="H27" s="45" t="str">
        <f>IF($B27="N/A","N/A",IF(G27&gt;10,"No",IF(G27&lt;-10,"No","Yes")))</f>
        <v>N/A</v>
      </c>
      <c r="I27" s="12">
        <v>8.1059999999999999</v>
      </c>
      <c r="J27" s="12">
        <v>1.6339999999999999</v>
      </c>
      <c r="K27" s="36" t="s">
        <v>217</v>
      </c>
      <c r="L27" s="9" t="str">
        <f>IF(J27="Div by 0", "N/A", IF(K27="N/A","N/A", IF(J27&gt;VALUE(MID(K27,1,2)), "No", IF(J27&lt;-1*VALUE(MID(K27,1,2)), "No", "Yes"))))</f>
        <v>N/A</v>
      </c>
    </row>
    <row r="28" spans="1:12" x14ac:dyDescent="0.2">
      <c r="A28" s="2" t="s">
        <v>139</v>
      </c>
      <c r="B28" s="49" t="s">
        <v>217</v>
      </c>
      <c r="C28" s="8">
        <v>1.0644034612</v>
      </c>
      <c r="D28" s="45" t="str">
        <f>IF($B28="N/A","N/A",IF(C28&gt;10,"No",IF(C28&lt;-10,"No","Yes")))</f>
        <v>N/A</v>
      </c>
      <c r="E28" s="8">
        <v>1.1132097681999999</v>
      </c>
      <c r="F28" s="45" t="str">
        <f>IF($B28="N/A","N/A",IF(E28&gt;10,"No",IF(E28&lt;-10,"No","Yes")))</f>
        <v>N/A</v>
      </c>
      <c r="G28" s="8">
        <v>1.0797740874999999</v>
      </c>
      <c r="H28" s="45" t="str">
        <f>IF($B28="N/A","N/A",IF(G28&gt;10,"No",IF(G28&lt;-10,"No","Yes")))</f>
        <v>N/A</v>
      </c>
      <c r="I28" s="12">
        <v>4.585</v>
      </c>
      <c r="J28" s="12">
        <v>-3</v>
      </c>
      <c r="K28" s="9" t="s">
        <v>217</v>
      </c>
      <c r="L28" s="9" t="str">
        <f>IF(J28="Div by 0", "N/A", IF(K28="N/A","N/A", IF(J28&gt;VALUE(MID(K28,1,2)), "No", IF(J28&lt;-1*VALUE(MID(K28,1,2)), "No", "Yes"))))</f>
        <v>N/A</v>
      </c>
    </row>
    <row r="29" spans="1:12" x14ac:dyDescent="0.2">
      <c r="A29" s="16" t="s">
        <v>140</v>
      </c>
      <c r="B29" s="36" t="s">
        <v>217</v>
      </c>
      <c r="C29" s="36">
        <v>8484</v>
      </c>
      <c r="D29" s="45" t="str">
        <f>IF($B29="N/A","N/A",IF(C29&gt;10,"No",IF(C29&lt;-10,"No","Yes")))</f>
        <v>N/A</v>
      </c>
      <c r="E29" s="36">
        <v>9090</v>
      </c>
      <c r="F29" s="45" t="str">
        <f>IF($B29="N/A","N/A",IF(E29&gt;10,"No",IF(E29&lt;-10,"No","Yes")))</f>
        <v>N/A</v>
      </c>
      <c r="G29" s="36">
        <v>9133</v>
      </c>
      <c r="H29" s="45" t="str">
        <f>IF($B29="N/A","N/A",IF(G29&gt;10,"No",IF(G29&lt;-10,"No","Yes")))</f>
        <v>N/A</v>
      </c>
      <c r="I29" s="12">
        <v>7.1429999999999998</v>
      </c>
      <c r="J29" s="12">
        <v>0.47299999999999998</v>
      </c>
      <c r="K29" s="36" t="s">
        <v>217</v>
      </c>
      <c r="L29" s="9" t="str">
        <f>IF(J29="Div by 0", "N/A", IF(K29="N/A","N/A", IF(J29&gt;VALUE(MID(K29,1,2)), "No", IF(J29&lt;-1*VALUE(MID(K29,1,2)), "No", "Yes"))))</f>
        <v>N/A</v>
      </c>
    </row>
    <row r="30" spans="1:12" x14ac:dyDescent="0.2">
      <c r="A30" s="2" t="s">
        <v>141</v>
      </c>
      <c r="B30" s="35" t="s">
        <v>217</v>
      </c>
      <c r="C30" s="8">
        <v>2.3461675668000002</v>
      </c>
      <c r="D30" s="45" t="str">
        <f>IF($B30="N/A","N/A",IF(C30&gt;10,"No",IF(C30&lt;-10,"No","Yes")))</f>
        <v>N/A</v>
      </c>
      <c r="E30" s="8">
        <v>2.4318857949999999</v>
      </c>
      <c r="F30" s="45" t="str">
        <f>IF($B30="N/A","N/A",IF(E30&gt;10,"No",IF(E30&lt;-10,"No","Yes")))</f>
        <v>N/A</v>
      </c>
      <c r="G30" s="8">
        <v>2.3318932940999999</v>
      </c>
      <c r="H30" s="45" t="str">
        <f>IF($B30="N/A","N/A",IF(G30&gt;10,"No",IF(G30&lt;-10,"No","Yes")))</f>
        <v>N/A</v>
      </c>
      <c r="I30" s="12">
        <v>3.6539999999999999</v>
      </c>
      <c r="J30" s="12">
        <v>-4.1100000000000003</v>
      </c>
      <c r="K30" s="9" t="s">
        <v>217</v>
      </c>
      <c r="L30" s="9" t="str">
        <f>IF(J30="Div by 0", "N/A", IF(K30="N/A","N/A", IF(J30&gt;VALUE(MID(K30,1,2)), "No", IF(J30&lt;-1*VALUE(MID(K30,1,2)), "No", "Yes"))))</f>
        <v>N/A</v>
      </c>
    </row>
    <row r="31" spans="1:12" ht="12.75" customHeight="1" x14ac:dyDescent="0.2">
      <c r="A31" s="16" t="s">
        <v>142</v>
      </c>
      <c r="B31" s="1" t="s">
        <v>217</v>
      </c>
      <c r="C31" s="1">
        <v>4676.3333333</v>
      </c>
      <c r="D31" s="45" t="str">
        <f>IF($B31="N/A","N/A",IF(C31&gt;10,"No",IF(C31&lt;-10,"No","Yes")))</f>
        <v>N/A</v>
      </c>
      <c r="E31" s="1">
        <v>4875.8333333</v>
      </c>
      <c r="F31" s="45" t="str">
        <f>IF($B31="N/A","N/A",IF(E31&gt;10,"No",IF(E31&lt;-10,"No","Yes")))</f>
        <v>N/A</v>
      </c>
      <c r="G31" s="1">
        <v>5198.5</v>
      </c>
      <c r="H31" s="45" t="str">
        <f>IF($B31="N/A","N/A",IF(G31&gt;10,"No",IF(G31&lt;-10,"No","Yes")))</f>
        <v>N/A</v>
      </c>
      <c r="I31" s="12">
        <v>4.266</v>
      </c>
      <c r="J31" s="12">
        <v>6.6180000000000003</v>
      </c>
      <c r="K31" s="1" t="s">
        <v>217</v>
      </c>
      <c r="L31" s="9" t="str">
        <f>IF(J31="Div by 0", "N/A", IF(K31="N/A","N/A", IF(J31&gt;VALUE(MID(K31,1,2)), "No", IF(J31&lt;-1*VALUE(MID(K31,1,2)), "No", "Yes"))))</f>
        <v>N/A</v>
      </c>
    </row>
    <row r="32" spans="1:12" s="18" customFormat="1" ht="12" customHeight="1" x14ac:dyDescent="0.2">
      <c r="A32" s="177" t="s">
        <v>1650</v>
      </c>
      <c r="B32" s="178"/>
      <c r="C32" s="178"/>
      <c r="D32" s="178"/>
      <c r="E32" s="178"/>
      <c r="F32" s="178"/>
      <c r="G32" s="178"/>
      <c r="H32" s="178"/>
      <c r="I32" s="178"/>
      <c r="J32" s="178"/>
      <c r="K32" s="178"/>
      <c r="L32" s="179"/>
    </row>
    <row r="33" spans="1:12" s="18" customFormat="1" ht="12.75" customHeight="1" x14ac:dyDescent="0.2">
      <c r="A33" s="171" t="s">
        <v>1648</v>
      </c>
      <c r="B33" s="172"/>
      <c r="C33" s="172"/>
      <c r="D33" s="172"/>
      <c r="E33" s="172"/>
      <c r="F33" s="172"/>
      <c r="G33" s="172"/>
      <c r="H33" s="172"/>
      <c r="I33" s="172"/>
      <c r="J33" s="172"/>
      <c r="K33" s="172"/>
      <c r="L33" s="173"/>
    </row>
    <row r="34" spans="1:12" x14ac:dyDescent="0.2">
      <c r="A34" s="57"/>
      <c r="B34" s="55"/>
      <c r="C34" s="8"/>
      <c r="D34" s="8"/>
    </row>
    <row r="35" spans="1:12" x14ac:dyDescent="0.2">
      <c r="A35" s="55"/>
      <c r="B35" s="49"/>
      <c r="C35" s="8"/>
      <c r="D35" s="8"/>
    </row>
    <row r="36" spans="1:12" x14ac:dyDescent="0.2">
      <c r="A36" s="2"/>
      <c r="B36" s="49"/>
      <c r="C36" s="8"/>
      <c r="D36" s="8"/>
    </row>
    <row r="37" spans="1:12" x14ac:dyDescent="0.2">
      <c r="A37" s="2"/>
      <c r="B37" s="55"/>
      <c r="C37" s="8"/>
      <c r="D37" s="8"/>
    </row>
    <row r="38" spans="1:12" x14ac:dyDescent="0.2">
      <c r="A38" s="55"/>
      <c r="B38" s="49"/>
      <c r="C38" s="8"/>
      <c r="D38" s="8"/>
    </row>
    <row r="39" spans="1:12" x14ac:dyDescent="0.2">
      <c r="A39" s="57"/>
      <c r="B39" s="49"/>
      <c r="C39" s="8"/>
      <c r="D39" s="8"/>
    </row>
    <row r="40" spans="1:12" x14ac:dyDescent="0.2">
      <c r="A40" s="57"/>
      <c r="B40" s="49"/>
    </row>
    <row r="41" spans="1:12" x14ac:dyDescent="0.2">
      <c r="A41" s="57"/>
      <c r="B41" s="49"/>
    </row>
    <row r="42" spans="1:12" x14ac:dyDescent="0.2">
      <c r="A42" s="57"/>
      <c r="B42" s="49"/>
    </row>
    <row r="43" spans="1:12" x14ac:dyDescent="0.2">
      <c r="A43" s="57"/>
      <c r="B43" s="49"/>
    </row>
    <row r="44" spans="1:12" x14ac:dyDescent="0.2">
      <c r="A44" s="57"/>
      <c r="B44" s="49"/>
    </row>
    <row r="45" spans="1:12" x14ac:dyDescent="0.2">
      <c r="A45" s="57"/>
      <c r="B45" s="49"/>
    </row>
    <row r="46" spans="1:12" x14ac:dyDescent="0.2">
      <c r="A46" s="57"/>
      <c r="B46" s="55"/>
    </row>
    <row r="47" spans="1:12" x14ac:dyDescent="0.2">
      <c r="A47" s="55"/>
      <c r="B47" s="55"/>
    </row>
    <row r="48" spans="1:12" x14ac:dyDescent="0.2">
      <c r="A48" s="55"/>
      <c r="B48" s="55"/>
    </row>
    <row r="49" spans="1:2" x14ac:dyDescent="0.2">
      <c r="A49" s="55"/>
      <c r="B49" s="55"/>
    </row>
    <row r="50" spans="1:2" x14ac:dyDescent="0.2">
      <c r="A50" s="55"/>
      <c r="B50" s="55"/>
    </row>
    <row r="51" spans="1:2" x14ac:dyDescent="0.2">
      <c r="A51" s="55"/>
      <c r="B51" s="55"/>
    </row>
    <row r="52" spans="1:2" x14ac:dyDescent="0.2">
      <c r="A52" s="55"/>
      <c r="B52" s="55"/>
    </row>
    <row r="53" spans="1:2" x14ac:dyDescent="0.2">
      <c r="A53" s="55"/>
      <c r="B53" s="55"/>
    </row>
    <row r="54" spans="1:2" x14ac:dyDescent="0.2">
      <c r="A54" s="55"/>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6" customWidth="1"/>
    <col min="2" max="2" width="10.7109375" style="56"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4"/>
  </cols>
  <sheetData>
    <row r="1" spans="1:12" s="17" customFormat="1" ht="18.75" customHeight="1" x14ac:dyDescent="0.2">
      <c r="A1" s="162" t="s">
        <v>1683</v>
      </c>
      <c r="B1" s="163"/>
      <c r="C1" s="163"/>
      <c r="D1" s="163"/>
      <c r="E1" s="163"/>
      <c r="F1" s="163"/>
      <c r="G1" s="163"/>
      <c r="H1" s="163"/>
      <c r="I1" s="163"/>
      <c r="J1" s="163"/>
      <c r="K1" s="163"/>
      <c r="L1" s="164"/>
    </row>
    <row r="2" spans="1:12" ht="24.75" customHeight="1" x14ac:dyDescent="0.2">
      <c r="A2" s="180" t="s">
        <v>1608</v>
      </c>
      <c r="B2" s="181"/>
      <c r="C2" s="181"/>
      <c r="D2" s="181"/>
      <c r="E2" s="181"/>
      <c r="F2" s="181"/>
      <c r="G2" s="181"/>
      <c r="H2" s="181"/>
      <c r="I2" s="181"/>
      <c r="J2" s="181"/>
      <c r="K2" s="181"/>
      <c r="L2" s="182"/>
    </row>
    <row r="3" spans="1:12" s="18" customFormat="1" x14ac:dyDescent="0.2">
      <c r="A3" s="161" t="s">
        <v>1743</v>
      </c>
      <c r="B3" s="20"/>
      <c r="C3" s="20"/>
      <c r="D3" s="20"/>
      <c r="E3" s="20"/>
      <c r="F3" s="20"/>
      <c r="G3" s="20"/>
      <c r="H3" s="20"/>
      <c r="I3" s="20"/>
      <c r="J3" s="20"/>
      <c r="K3" s="21"/>
    </row>
    <row r="4" spans="1:12" s="18" customFormat="1" x14ac:dyDescent="0.2">
      <c r="A4" s="165" t="s">
        <v>650</v>
      </c>
      <c r="B4" s="166"/>
      <c r="C4" s="166"/>
      <c r="D4" s="166"/>
      <c r="E4" s="166"/>
      <c r="F4" s="166"/>
      <c r="G4" s="166"/>
      <c r="H4" s="166"/>
      <c r="I4" s="166"/>
      <c r="J4" s="166"/>
      <c r="K4" s="167"/>
    </row>
    <row r="5" spans="1:12" s="75" customFormat="1" ht="63" customHeight="1" x14ac:dyDescent="0.2">
      <c r="A5" s="129" t="s">
        <v>11</v>
      </c>
      <c r="B5" s="23" t="s">
        <v>216</v>
      </c>
      <c r="C5" s="23" t="s">
        <v>1672</v>
      </c>
      <c r="D5" s="23" t="s">
        <v>1678</v>
      </c>
      <c r="E5" s="23" t="s">
        <v>651</v>
      </c>
      <c r="F5" s="23" t="s">
        <v>1674</v>
      </c>
      <c r="G5" s="23" t="s">
        <v>652</v>
      </c>
      <c r="H5" s="23" t="s">
        <v>1675</v>
      </c>
      <c r="I5" s="41" t="s">
        <v>1676</v>
      </c>
      <c r="J5" s="41" t="s">
        <v>1677</v>
      </c>
      <c r="K5" s="42" t="s">
        <v>737</v>
      </c>
      <c r="L5" s="43" t="s">
        <v>736</v>
      </c>
    </row>
    <row r="6" spans="1:12" x14ac:dyDescent="0.2">
      <c r="A6" s="67" t="s">
        <v>0</v>
      </c>
      <c r="B6" s="36" t="s">
        <v>217</v>
      </c>
      <c r="C6" s="36">
        <v>356546</v>
      </c>
      <c r="D6" s="45" t="str">
        <f>IF($B6="N/A","N/A",IF(C6&gt;10,"No",IF(C6&lt;-10,"No","Yes")))</f>
        <v>N/A</v>
      </c>
      <c r="E6" s="36">
        <v>368141</v>
      </c>
      <c r="F6" s="45" t="str">
        <f>IF($B6="N/A","N/A",IF(E6&gt;10,"No",IF(E6&lt;-10,"No","Yes")))</f>
        <v>N/A</v>
      </c>
      <c r="G6" s="36">
        <v>387427</v>
      </c>
      <c r="H6" s="45" t="str">
        <f>IF($B6="N/A","N/A",IF(G6&gt;10,"No",IF(G6&lt;-10,"No","Yes")))</f>
        <v>N/A</v>
      </c>
      <c r="I6" s="12">
        <v>3.2519999999999998</v>
      </c>
      <c r="J6" s="12">
        <v>5.2389999999999999</v>
      </c>
      <c r="K6" s="51" t="s">
        <v>732</v>
      </c>
      <c r="L6" s="9" t="str">
        <f>IF(J6="Div by 0", "N/A", IF(K6="N/A","N/A", IF(J6&gt;VALUE(MID(K6,1,2)), "No", IF(J6&lt;-1*VALUE(MID(K6,1,2)), "No", "Yes"))))</f>
        <v>Yes</v>
      </c>
    </row>
    <row r="7" spans="1:12" x14ac:dyDescent="0.2">
      <c r="A7" s="16" t="s">
        <v>59</v>
      </c>
      <c r="B7" s="36" t="s">
        <v>217</v>
      </c>
      <c r="C7" s="36">
        <v>304793.52</v>
      </c>
      <c r="D7" s="45" t="str">
        <f>IF($B7="N/A","N/A",IF(C7&gt;10,"No",IF(C7&lt;-10,"No","Yes")))</f>
        <v>N/A</v>
      </c>
      <c r="E7" s="36">
        <v>315503.62</v>
      </c>
      <c r="F7" s="45" t="str">
        <f>IF($B7="N/A","N/A",IF(E7&gt;10,"No",IF(E7&lt;-10,"No","Yes")))</f>
        <v>N/A</v>
      </c>
      <c r="G7" s="36">
        <v>335069.75</v>
      </c>
      <c r="H7" s="45" t="str">
        <f>IF($B7="N/A","N/A",IF(G7&gt;10,"No",IF(G7&lt;-10,"No","Yes")))</f>
        <v>N/A</v>
      </c>
      <c r="I7" s="12">
        <v>3.5139999999999998</v>
      </c>
      <c r="J7" s="12">
        <v>6.202</v>
      </c>
      <c r="K7" s="51" t="s">
        <v>733</v>
      </c>
      <c r="L7" s="9" t="str">
        <f>IF(J7="Div by 0", "N/A", IF(K7="N/A","N/A", IF(J7&gt;VALUE(MID(K7,1,2)), "No", IF(J7&lt;-1*VALUE(MID(K7,1,2)), "No", "Yes"))))</f>
        <v>Yes</v>
      </c>
    </row>
    <row r="8" spans="1:12" x14ac:dyDescent="0.2">
      <c r="A8" s="68" t="s">
        <v>143</v>
      </c>
      <c r="B8" s="36" t="s">
        <v>217</v>
      </c>
      <c r="C8" s="36">
        <v>20594</v>
      </c>
      <c r="D8" s="45" t="str">
        <f>IF($B8="N/A","N/A",IF(C8&gt;10,"No",IF(C8&lt;-10,"No","Yes")))</f>
        <v>N/A</v>
      </c>
      <c r="E8" s="36">
        <v>20213</v>
      </c>
      <c r="F8" s="45" t="str">
        <f>IF($B8="N/A","N/A",IF(E8&gt;10,"No",IF(E8&lt;-10,"No","Yes")))</f>
        <v>N/A</v>
      </c>
      <c r="G8" s="36">
        <v>21371</v>
      </c>
      <c r="H8" s="45" t="str">
        <f>IF($B8="N/A","N/A",IF(G8&gt;10,"No",IF(G8&lt;-10,"No","Yes")))</f>
        <v>N/A</v>
      </c>
      <c r="I8" s="12">
        <v>-1.85</v>
      </c>
      <c r="J8" s="12">
        <v>5.7290000000000001</v>
      </c>
      <c r="K8" s="36" t="s">
        <v>217</v>
      </c>
      <c r="L8" s="9" t="str">
        <f>IF(J8="Div by 0", "N/A", IF(K8="N/A","N/A", IF(J8&gt;VALUE(MID(K8,1,2)), "No", IF(J8&lt;-1*VALUE(MID(K8,1,2)), "No", "Yes"))))</f>
        <v>N/A</v>
      </c>
    </row>
    <row r="9" spans="1:12" x14ac:dyDescent="0.2">
      <c r="A9" s="16" t="s">
        <v>681</v>
      </c>
      <c r="B9" s="36" t="s">
        <v>217</v>
      </c>
      <c r="C9" s="36">
        <v>19837</v>
      </c>
      <c r="D9" s="45" t="str">
        <f t="shared" ref="D9:D11" si="0">IF($B9="N/A","N/A",IF(C9&gt;10,"No",IF(C9&lt;-10,"No","Yes")))</f>
        <v>N/A</v>
      </c>
      <c r="E9" s="36">
        <v>19523</v>
      </c>
      <c r="F9" s="45" t="str">
        <f t="shared" ref="F9:F11" si="1">IF($B9="N/A","N/A",IF(E9&gt;10,"No",IF(E9&lt;-10,"No","Yes")))</f>
        <v>N/A</v>
      </c>
      <c r="G9" s="36">
        <v>20551</v>
      </c>
      <c r="H9" s="45" t="str">
        <f t="shared" ref="H9:H11" si="2">IF($B9="N/A","N/A",IF(G9&gt;10,"No",IF(G9&lt;-10,"No","Yes")))</f>
        <v>N/A</v>
      </c>
      <c r="I9" s="12">
        <v>-1.58</v>
      </c>
      <c r="J9" s="12">
        <v>5.266</v>
      </c>
      <c r="K9" s="36" t="s">
        <v>217</v>
      </c>
      <c r="L9" s="9" t="str">
        <f t="shared" ref="L9:L11" si="3">IF(J9="Div by 0", "N/A", IF(K9="N/A","N/A", IF(J9&gt;VALUE(MID(K9,1,2)), "No", IF(J9&lt;-1*VALUE(MID(K9,1,2)), "No", "Yes"))))</f>
        <v>N/A</v>
      </c>
    </row>
    <row r="10" spans="1:12" x14ac:dyDescent="0.2">
      <c r="A10" s="16" t="s">
        <v>424</v>
      </c>
      <c r="B10" s="36" t="s">
        <v>217</v>
      </c>
      <c r="C10" s="36">
        <v>757</v>
      </c>
      <c r="D10" s="45" t="str">
        <f t="shared" si="0"/>
        <v>N/A</v>
      </c>
      <c r="E10" s="36">
        <v>690</v>
      </c>
      <c r="F10" s="45" t="str">
        <f t="shared" si="1"/>
        <v>N/A</v>
      </c>
      <c r="G10" s="36">
        <v>818</v>
      </c>
      <c r="H10" s="45" t="str">
        <f t="shared" si="2"/>
        <v>N/A</v>
      </c>
      <c r="I10" s="12">
        <v>-8.85</v>
      </c>
      <c r="J10" s="12">
        <v>18.55</v>
      </c>
      <c r="K10" s="36" t="s">
        <v>217</v>
      </c>
      <c r="L10" s="9" t="str">
        <f t="shared" si="3"/>
        <v>N/A</v>
      </c>
    </row>
    <row r="11" spans="1:12" x14ac:dyDescent="0.2">
      <c r="A11" s="16" t="s">
        <v>173</v>
      </c>
      <c r="B11" s="36" t="s">
        <v>217</v>
      </c>
      <c r="C11" s="8">
        <v>5.7759728058000004</v>
      </c>
      <c r="D11" s="45" t="str">
        <f t="shared" si="0"/>
        <v>N/A</v>
      </c>
      <c r="E11" s="8">
        <v>5.4905593237000003</v>
      </c>
      <c r="F11" s="45" t="str">
        <f t="shared" si="1"/>
        <v>N/A</v>
      </c>
      <c r="G11" s="8">
        <v>5.5161359430000001</v>
      </c>
      <c r="H11" s="45" t="str">
        <f t="shared" si="2"/>
        <v>N/A</v>
      </c>
      <c r="I11" s="12">
        <v>-4.9400000000000004</v>
      </c>
      <c r="J11" s="12">
        <v>0.46579999999999999</v>
      </c>
      <c r="K11" s="36" t="s">
        <v>217</v>
      </c>
      <c r="L11" s="9" t="str">
        <f t="shared" si="3"/>
        <v>N/A</v>
      </c>
    </row>
    <row r="12" spans="1:12" x14ac:dyDescent="0.2">
      <c r="A12" s="16" t="s">
        <v>144</v>
      </c>
      <c r="B12" s="36" t="s">
        <v>217</v>
      </c>
      <c r="C12" s="36">
        <v>9566.9166667000009</v>
      </c>
      <c r="D12" s="45" t="str">
        <f>IF($B12="N/A","N/A",IF(C12&gt;10,"No",IF(C12&lt;-10,"No","Yes")))</f>
        <v>N/A</v>
      </c>
      <c r="E12" s="36">
        <v>9486.9166667000009</v>
      </c>
      <c r="F12" s="45" t="str">
        <f>IF($B12="N/A","N/A",IF(E12&gt;10,"No",IF(E12&lt;-10,"No","Yes")))</f>
        <v>N/A</v>
      </c>
      <c r="G12" s="36">
        <v>10370.416667</v>
      </c>
      <c r="H12" s="45" t="str">
        <f>IF($B12="N/A","N/A",IF(G12&gt;10,"No",IF(G12&lt;-10,"No","Yes")))</f>
        <v>N/A</v>
      </c>
      <c r="I12" s="12">
        <v>-0.83599999999999997</v>
      </c>
      <c r="J12" s="12">
        <v>9.3130000000000006</v>
      </c>
      <c r="K12" s="36" t="s">
        <v>217</v>
      </c>
      <c r="L12" s="9" t="str">
        <f>IF(J12="Div by 0", "N/A", IF(K12="N/A","N/A", IF(J12&gt;VALUE(MID(K12,1,2)), "No", IF(J12&lt;-1*VALUE(MID(K12,1,2)), "No", "Yes"))))</f>
        <v>N/A</v>
      </c>
    </row>
    <row r="13" spans="1:12" s="107" customFormat="1" ht="12.75" customHeight="1" x14ac:dyDescent="0.2">
      <c r="A13" s="2" t="s">
        <v>1657</v>
      </c>
      <c r="B13" s="49" t="s">
        <v>281</v>
      </c>
      <c r="C13" s="13">
        <v>99.518435209000003</v>
      </c>
      <c r="D13" s="11" t="str">
        <f>IF($B13="N/A","N/A",IF(C13&gt;=95,"Yes","No"))</f>
        <v>Yes</v>
      </c>
      <c r="E13" s="13">
        <v>99.303799358999996</v>
      </c>
      <c r="F13" s="11" t="str">
        <f>IF($B13="N/A","N/A",IF(E13&gt;=95,"Yes","No"))</f>
        <v>Yes</v>
      </c>
      <c r="G13" s="13">
        <v>99.540042381999996</v>
      </c>
      <c r="H13" s="11" t="str">
        <f>IF($B13="N/A","N/A",IF(G13&gt;=95,"Yes","No"))</f>
        <v>Yes</v>
      </c>
      <c r="I13" s="58">
        <v>-0.216</v>
      </c>
      <c r="J13" s="58">
        <v>0.2379</v>
      </c>
      <c r="K13" s="49" t="s">
        <v>733</v>
      </c>
      <c r="L13" s="11" t="str">
        <f t="shared" ref="L13:L25" si="4">IF(J13="Div by 0", "N/A", IF(K13="N/A","N/A", IF(J13&gt;VALUE(MID(K13,1,2)), "No", IF(J13&lt;-1*VALUE(MID(K13,1,2)), "No", "Yes"))))</f>
        <v>Yes</v>
      </c>
    </row>
    <row r="14" spans="1:12" s="107" customFormat="1" ht="12.75" customHeight="1" x14ac:dyDescent="0.2">
      <c r="A14" s="2" t="s">
        <v>1658</v>
      </c>
      <c r="B14" s="130" t="s">
        <v>1659</v>
      </c>
      <c r="C14" s="70">
        <v>99.436538342999995</v>
      </c>
      <c r="D14" s="11" t="str">
        <f>IF($B14="N/A","N/A",IF(C14&gt;95,"Yes","No"))</f>
        <v>Yes</v>
      </c>
      <c r="E14" s="70">
        <v>99.224753559000007</v>
      </c>
      <c r="F14" s="11" t="str">
        <f>IF($B14="N/A","N/A",IF(E14&gt;95,"Yes","No"))</f>
        <v>Yes</v>
      </c>
      <c r="G14" s="70">
        <v>99.442991840999994</v>
      </c>
      <c r="H14" s="11" t="str">
        <f>IF($B14="N/A","N/A",IF(G14&gt;95,"Yes","No"))</f>
        <v>Yes</v>
      </c>
      <c r="I14" s="131">
        <v>-0.21299999999999999</v>
      </c>
      <c r="J14" s="131">
        <v>0.21990000000000001</v>
      </c>
      <c r="K14" s="130" t="s">
        <v>733</v>
      </c>
      <c r="L14" s="11" t="str">
        <f t="shared" si="4"/>
        <v>Yes</v>
      </c>
    </row>
    <row r="15" spans="1:12" s="107" customFormat="1" ht="12.75" customHeight="1" x14ac:dyDescent="0.2">
      <c r="A15" s="2" t="s">
        <v>1660</v>
      </c>
      <c r="B15" s="130" t="s">
        <v>217</v>
      </c>
      <c r="C15" s="70">
        <v>1.3742967199999999E-2</v>
      </c>
      <c r="D15" s="132" t="str">
        <f t="shared" ref="D15:D19" si="5">IF($B15="N/A","N/A",IF(C15&gt;10,"No",IF(C15&lt;-10,"No","Yes")))</f>
        <v>N/A</v>
      </c>
      <c r="E15" s="70">
        <v>1.62981032E-2</v>
      </c>
      <c r="F15" s="132" t="str">
        <f t="shared" ref="F15:F19" si="6">IF($B15="N/A","N/A",IF(E15&gt;10,"No",IF(E15&lt;-10,"No","Yes")))</f>
        <v>N/A</v>
      </c>
      <c r="G15" s="70">
        <v>2.1423390699999999E-2</v>
      </c>
      <c r="H15" s="132" t="str">
        <f t="shared" ref="H15:H19" si="7">IF($B15="N/A","N/A",IF(G15&gt;10,"No",IF(G15&lt;-10,"No","Yes")))</f>
        <v>N/A</v>
      </c>
      <c r="I15" s="131">
        <v>18.59</v>
      </c>
      <c r="J15" s="131">
        <v>31.45</v>
      </c>
      <c r="K15" s="130" t="s">
        <v>217</v>
      </c>
      <c r="L15" s="11" t="str">
        <f t="shared" si="4"/>
        <v>N/A</v>
      </c>
    </row>
    <row r="16" spans="1:12" s="107" customFormat="1" ht="12.75" customHeight="1" x14ac:dyDescent="0.2">
      <c r="A16" s="2" t="s">
        <v>1661</v>
      </c>
      <c r="B16" s="130" t="s">
        <v>217</v>
      </c>
      <c r="C16" s="70">
        <v>8.4140620000000001E-4</v>
      </c>
      <c r="D16" s="132" t="str">
        <f t="shared" si="5"/>
        <v>N/A</v>
      </c>
      <c r="E16" s="70">
        <v>1.6298103000000001E-3</v>
      </c>
      <c r="F16" s="132" t="str">
        <f t="shared" si="6"/>
        <v>N/A</v>
      </c>
      <c r="G16" s="70">
        <v>1.5486788E-3</v>
      </c>
      <c r="H16" s="132" t="str">
        <f t="shared" si="7"/>
        <v>N/A</v>
      </c>
      <c r="I16" s="131">
        <v>93.7</v>
      </c>
      <c r="J16" s="131">
        <v>-4.9800000000000004</v>
      </c>
      <c r="K16" s="130" t="s">
        <v>217</v>
      </c>
      <c r="L16" s="11" t="str">
        <f t="shared" si="4"/>
        <v>N/A</v>
      </c>
    </row>
    <row r="17" spans="1:14" s="107" customFormat="1" ht="12.75" customHeight="1" x14ac:dyDescent="0.2">
      <c r="A17" s="2" t="s">
        <v>1662</v>
      </c>
      <c r="B17" s="130" t="s">
        <v>217</v>
      </c>
      <c r="C17" s="70">
        <v>5.6093739999999999E-4</v>
      </c>
      <c r="D17" s="132" t="str">
        <f t="shared" si="5"/>
        <v>N/A</v>
      </c>
      <c r="E17" s="70">
        <v>2.7163509999999998E-4</v>
      </c>
      <c r="F17" s="132" t="str">
        <f t="shared" si="6"/>
        <v>N/A</v>
      </c>
      <c r="G17" s="70">
        <v>2.5811310000000001E-4</v>
      </c>
      <c r="H17" s="132" t="str">
        <f t="shared" si="7"/>
        <v>N/A</v>
      </c>
      <c r="I17" s="131">
        <v>-51.6</v>
      </c>
      <c r="J17" s="131">
        <v>-4.9800000000000004</v>
      </c>
      <c r="K17" s="130" t="s">
        <v>217</v>
      </c>
      <c r="L17" s="11" t="str">
        <f t="shared" si="4"/>
        <v>N/A</v>
      </c>
    </row>
    <row r="18" spans="1:14" s="107" customFormat="1" ht="25.5" x14ac:dyDescent="0.2">
      <c r="A18" s="2" t="s">
        <v>1663</v>
      </c>
      <c r="B18" s="49" t="s">
        <v>217</v>
      </c>
      <c r="C18" s="13">
        <v>6.6751555200000007E-2</v>
      </c>
      <c r="D18" s="11" t="str">
        <f t="shared" si="5"/>
        <v>N/A</v>
      </c>
      <c r="E18" s="13">
        <v>6.0846251800000001E-2</v>
      </c>
      <c r="F18" s="11" t="str">
        <f t="shared" si="6"/>
        <v>N/A</v>
      </c>
      <c r="G18" s="13">
        <v>7.3820358399999994E-2</v>
      </c>
      <c r="H18" s="11" t="str">
        <f t="shared" si="7"/>
        <v>N/A</v>
      </c>
      <c r="I18" s="58">
        <v>-8.85</v>
      </c>
      <c r="J18" s="58">
        <v>21.32</v>
      </c>
      <c r="K18" s="49" t="s">
        <v>217</v>
      </c>
      <c r="L18" s="11" t="str">
        <f t="shared" si="4"/>
        <v>N/A</v>
      </c>
    </row>
    <row r="19" spans="1:14" s="107" customFormat="1" ht="27.75" customHeight="1" x14ac:dyDescent="0.2">
      <c r="A19" s="2" t="s">
        <v>1664</v>
      </c>
      <c r="B19" s="49" t="s">
        <v>217</v>
      </c>
      <c r="C19" s="13">
        <v>0</v>
      </c>
      <c r="D19" s="11" t="str">
        <f t="shared" si="5"/>
        <v>N/A</v>
      </c>
      <c r="E19" s="13">
        <v>0</v>
      </c>
      <c r="F19" s="11" t="str">
        <f t="shared" si="6"/>
        <v>N/A</v>
      </c>
      <c r="G19" s="13">
        <v>0</v>
      </c>
      <c r="H19" s="11" t="str">
        <f t="shared" si="7"/>
        <v>N/A</v>
      </c>
      <c r="I19" s="58" t="s">
        <v>1744</v>
      </c>
      <c r="J19" s="58" t="s">
        <v>1744</v>
      </c>
      <c r="K19" s="49" t="s">
        <v>217</v>
      </c>
      <c r="L19" s="11" t="str">
        <f t="shared" si="4"/>
        <v>N/A</v>
      </c>
    </row>
    <row r="20" spans="1:14" s="107" customFormat="1" x14ac:dyDescent="0.2">
      <c r="A20" s="2" t="s">
        <v>1665</v>
      </c>
      <c r="B20" s="49" t="s">
        <v>217</v>
      </c>
      <c r="C20" s="1">
        <v>2009</v>
      </c>
      <c r="D20" s="11" t="str">
        <f>IF($B20="N/A","N/A",IF(C20&gt;0,"No",IF(C20&lt;0,"No","Yes")))</f>
        <v>N/A</v>
      </c>
      <c r="E20" s="1">
        <v>2854</v>
      </c>
      <c r="F20" s="11" t="str">
        <f>IF($B20="N/A","N/A",IF(E20&gt;0,"No",IF(E20&lt;0,"No","Yes")))</f>
        <v>N/A</v>
      </c>
      <c r="G20" s="1">
        <v>2158</v>
      </c>
      <c r="H20" s="11" t="str">
        <f>IF($B20="N/A","N/A",IF(G20&gt;0,"No",IF(G20&lt;0,"No","Yes")))</f>
        <v>N/A</v>
      </c>
      <c r="I20" s="58">
        <v>42.06</v>
      </c>
      <c r="J20" s="58">
        <v>-24.4</v>
      </c>
      <c r="K20" s="49" t="s">
        <v>217</v>
      </c>
      <c r="L20" s="11" t="str">
        <f t="shared" si="4"/>
        <v>N/A</v>
      </c>
    </row>
    <row r="21" spans="1:14" s="107" customFormat="1" x14ac:dyDescent="0.2">
      <c r="A21" s="2" t="s">
        <v>1666</v>
      </c>
      <c r="B21" s="49" t="s">
        <v>282</v>
      </c>
      <c r="C21" s="13">
        <v>0.56346165709999996</v>
      </c>
      <c r="D21" s="11" t="str">
        <f>IF($B21="N/A","N/A",IF(C21&gt;=5,"No",IF(C21&lt;0,"No","Yes")))</f>
        <v>Yes</v>
      </c>
      <c r="E21" s="13">
        <v>0.77524644089999994</v>
      </c>
      <c r="F21" s="11" t="str">
        <f>IF($B21="N/A","N/A",IF(E21&gt;=5,"No",IF(E21&lt;0,"No","Yes")))</f>
        <v>Yes</v>
      </c>
      <c r="G21" s="13">
        <v>0.557008159</v>
      </c>
      <c r="H21" s="11" t="str">
        <f>IF($B21="N/A","N/A",IF(G21&gt;=5,"No",IF(G21&lt;0,"No","Yes")))</f>
        <v>Yes</v>
      </c>
      <c r="I21" s="58">
        <v>37.590000000000003</v>
      </c>
      <c r="J21" s="58">
        <v>-28.2</v>
      </c>
      <c r="K21" s="11" t="s">
        <v>217</v>
      </c>
      <c r="L21" s="11" t="str">
        <f t="shared" si="4"/>
        <v>N/A</v>
      </c>
    </row>
    <row r="22" spans="1:14" s="107" customFormat="1" ht="12.75" customHeight="1" x14ac:dyDescent="0.2">
      <c r="A22" s="4" t="s">
        <v>1667</v>
      </c>
      <c r="B22" s="130" t="s">
        <v>217</v>
      </c>
      <c r="C22" s="70">
        <v>86.908909905000002</v>
      </c>
      <c r="D22" s="132" t="str">
        <f t="shared" ref="D22:D25" si="8">IF($B22="N/A","N/A",IF(C22&gt;10,"No",IF(C22&lt;-10,"No","Yes")))</f>
        <v>N/A</v>
      </c>
      <c r="E22" s="70">
        <v>89.138051856999994</v>
      </c>
      <c r="F22" s="132" t="str">
        <f t="shared" ref="F22:F25" si="9">IF($B22="N/A","N/A",IF(E22&gt;10,"No",IF(E22&lt;-10,"No","Yes")))</f>
        <v>N/A</v>
      </c>
      <c r="G22" s="70">
        <v>71.501390176000001</v>
      </c>
      <c r="H22" s="132" t="str">
        <f t="shared" ref="H22:H25" si="10">IF($B22="N/A","N/A",IF(G22&gt;10,"No",IF(G22&lt;-10,"No","Yes")))</f>
        <v>N/A</v>
      </c>
      <c r="I22" s="58">
        <v>2.5649999999999999</v>
      </c>
      <c r="J22" s="58">
        <v>-19.8</v>
      </c>
      <c r="K22" s="130" t="s">
        <v>217</v>
      </c>
      <c r="L22" s="11" t="str">
        <f t="shared" si="4"/>
        <v>N/A</v>
      </c>
    </row>
    <row r="23" spans="1:14" s="107" customFormat="1" ht="12.75" customHeight="1" x14ac:dyDescent="0.2">
      <c r="A23" s="4" t="s">
        <v>1668</v>
      </c>
      <c r="B23" s="130" t="s">
        <v>217</v>
      </c>
      <c r="C23" s="70">
        <v>40.517670483000003</v>
      </c>
      <c r="D23" s="132" t="str">
        <f t="shared" si="8"/>
        <v>N/A</v>
      </c>
      <c r="E23" s="70">
        <v>50</v>
      </c>
      <c r="F23" s="132" t="str">
        <f t="shared" si="9"/>
        <v>N/A</v>
      </c>
      <c r="G23" s="70">
        <v>20.620945320000001</v>
      </c>
      <c r="H23" s="132" t="str">
        <f t="shared" si="10"/>
        <v>N/A</v>
      </c>
      <c r="I23" s="58">
        <v>23.4</v>
      </c>
      <c r="J23" s="58">
        <v>-58.8</v>
      </c>
      <c r="K23" s="130" t="s">
        <v>217</v>
      </c>
      <c r="L23" s="11" t="str">
        <f t="shared" si="4"/>
        <v>N/A</v>
      </c>
    </row>
    <row r="24" spans="1:14" s="107" customFormat="1" ht="12.75" customHeight="1" x14ac:dyDescent="0.2">
      <c r="A24" s="4" t="s">
        <v>1669</v>
      </c>
      <c r="B24" s="130" t="s">
        <v>217</v>
      </c>
      <c r="C24" s="70">
        <v>8.6610253858000004</v>
      </c>
      <c r="D24" s="132" t="str">
        <f t="shared" si="8"/>
        <v>N/A</v>
      </c>
      <c r="E24" s="70">
        <v>8.0238262087999992</v>
      </c>
      <c r="F24" s="132" t="str">
        <f t="shared" si="9"/>
        <v>N/A</v>
      </c>
      <c r="G24" s="70">
        <v>13.253012048</v>
      </c>
      <c r="H24" s="132" t="str">
        <f t="shared" si="10"/>
        <v>N/A</v>
      </c>
      <c r="I24" s="58">
        <v>-7.36</v>
      </c>
      <c r="J24" s="58">
        <v>65.17</v>
      </c>
      <c r="K24" s="130" t="s">
        <v>217</v>
      </c>
      <c r="L24" s="11" t="str">
        <f t="shared" si="4"/>
        <v>N/A</v>
      </c>
    </row>
    <row r="25" spans="1:14" s="107" customFormat="1" ht="12.75" customHeight="1" x14ac:dyDescent="0.2">
      <c r="A25" s="4" t="s">
        <v>1670</v>
      </c>
      <c r="B25" s="130" t="s">
        <v>217</v>
      </c>
      <c r="C25" s="70">
        <v>0</v>
      </c>
      <c r="D25" s="132" t="str">
        <f t="shared" si="8"/>
        <v>N/A</v>
      </c>
      <c r="E25" s="70">
        <v>0</v>
      </c>
      <c r="F25" s="132" t="str">
        <f t="shared" si="9"/>
        <v>N/A</v>
      </c>
      <c r="G25" s="70">
        <v>0</v>
      </c>
      <c r="H25" s="132" t="str">
        <f t="shared" si="10"/>
        <v>N/A</v>
      </c>
      <c r="I25" s="58" t="s">
        <v>1744</v>
      </c>
      <c r="J25" s="58" t="s">
        <v>1744</v>
      </c>
      <c r="K25" s="130" t="s">
        <v>217</v>
      </c>
      <c r="L25" s="11" t="str">
        <f t="shared" si="4"/>
        <v>N/A</v>
      </c>
    </row>
    <row r="26" spans="1:14" x14ac:dyDescent="0.2">
      <c r="A26" s="2" t="s">
        <v>1671</v>
      </c>
      <c r="B26" s="49" t="s">
        <v>221</v>
      </c>
      <c r="C26" s="1">
        <v>39</v>
      </c>
      <c r="D26" s="45" t="str">
        <f>IF($B26="N/A","N/A",IF(C26&gt;0,"No",IF(C26&lt;0,"No","Yes")))</f>
        <v>No</v>
      </c>
      <c r="E26" s="1">
        <v>40</v>
      </c>
      <c r="F26" s="45" t="str">
        <f>IF($B26="N/A","N/A",IF(E26&gt;0,"No",IF(E26&lt;0,"No","Yes")))</f>
        <v>No</v>
      </c>
      <c r="G26" s="1">
        <v>76</v>
      </c>
      <c r="H26" s="45" t="str">
        <f>IF($B26="N/A","N/A",IF(G26&gt;0,"No",IF(G26&lt;0,"No","Yes")))</f>
        <v>No</v>
      </c>
      <c r="I26" s="12">
        <v>2.5640000000000001</v>
      </c>
      <c r="J26" s="12">
        <v>90</v>
      </c>
      <c r="K26" s="46" t="s">
        <v>217</v>
      </c>
      <c r="L26" s="9" t="str">
        <f t="shared" ref="L26:L74" si="11">IF(J26="Div by 0", "N/A", IF(K26="N/A","N/A", IF(J26&gt;VALUE(MID(K26,1,2)), "No", IF(J26&lt;-1*VALUE(MID(K26,1,2)), "No", "Yes"))))</f>
        <v>N/A</v>
      </c>
    </row>
    <row r="27" spans="1:14" x14ac:dyDescent="0.2">
      <c r="A27" s="6" t="s">
        <v>149</v>
      </c>
      <c r="B27" s="49" t="s">
        <v>283</v>
      </c>
      <c r="C27" s="8">
        <v>2.1876560100000001E-2</v>
      </c>
      <c r="D27" s="45" t="str">
        <f>IF($B27="N/A","N/A",IF(C27&gt;=10,"No",IF(C27&lt;0,"No","Yes")))</f>
        <v>Yes</v>
      </c>
      <c r="E27" s="8">
        <v>2.1730804199999999E-2</v>
      </c>
      <c r="F27" s="45" t="str">
        <f>IF($B27="N/A","N/A",IF(E27&gt;=10,"No",IF(E27&lt;0,"No","Yes")))</f>
        <v>Yes</v>
      </c>
      <c r="G27" s="8">
        <v>3.9233197499999997E-2</v>
      </c>
      <c r="H27" s="45" t="str">
        <f>IF($B27="N/A","N/A",IF(G27&gt;=10,"No",IF(G27&lt;0,"No","Yes")))</f>
        <v>Yes</v>
      </c>
      <c r="I27" s="12">
        <v>-0.66600000000000004</v>
      </c>
      <c r="J27" s="12">
        <v>80.540000000000006</v>
      </c>
      <c r="K27" s="46" t="s">
        <v>217</v>
      </c>
      <c r="L27" s="9" t="str">
        <f t="shared" si="11"/>
        <v>N/A</v>
      </c>
    </row>
    <row r="28" spans="1:14" x14ac:dyDescent="0.2">
      <c r="A28" s="2" t="s">
        <v>425</v>
      </c>
      <c r="B28" s="35" t="s">
        <v>217</v>
      </c>
      <c r="C28" s="13">
        <v>94.871794871999995</v>
      </c>
      <c r="D28" s="72" t="str">
        <f t="shared" ref="D28:D31" si="12">IF($B28="N/A","N/A",IF(C28&gt;10,"No",IF(C28&lt;-10,"No","Yes")))</f>
        <v>N/A</v>
      </c>
      <c r="E28" s="13">
        <v>88.75</v>
      </c>
      <c r="F28" s="45" t="str">
        <f t="shared" ref="F28:F31" si="13">IF($B28="N/A","N/A",IF(E28&gt;10,"No",IF(E28&lt;-10,"No","Yes")))</f>
        <v>N/A</v>
      </c>
      <c r="G28" s="13">
        <v>55.921052631999999</v>
      </c>
      <c r="H28" s="45" t="str">
        <f t="shared" ref="H28:H31" si="14">IF($B28="N/A","N/A",IF(G28&gt;10,"No",IF(G28&lt;-10,"No","Yes")))</f>
        <v>N/A</v>
      </c>
      <c r="I28" s="12">
        <v>-6.45</v>
      </c>
      <c r="J28" s="12">
        <v>-37</v>
      </c>
      <c r="K28" s="46" t="s">
        <v>217</v>
      </c>
      <c r="L28" s="9" t="str">
        <f t="shared" si="11"/>
        <v>N/A</v>
      </c>
    </row>
    <row r="29" spans="1:14" x14ac:dyDescent="0.2">
      <c r="A29" s="2" t="s">
        <v>426</v>
      </c>
      <c r="B29" s="35" t="s">
        <v>217</v>
      </c>
      <c r="C29" s="13">
        <v>10.256410256000001</v>
      </c>
      <c r="D29" s="72" t="str">
        <f t="shared" si="12"/>
        <v>N/A</v>
      </c>
      <c r="E29" s="13">
        <v>8.75</v>
      </c>
      <c r="F29" s="45" t="str">
        <f t="shared" si="13"/>
        <v>N/A</v>
      </c>
      <c r="G29" s="13">
        <v>3.9473684211000002</v>
      </c>
      <c r="H29" s="45" t="str">
        <f t="shared" si="14"/>
        <v>N/A</v>
      </c>
      <c r="I29" s="12">
        <v>-14.7</v>
      </c>
      <c r="J29" s="12">
        <v>-54.9</v>
      </c>
      <c r="K29" s="46" t="s">
        <v>217</v>
      </c>
      <c r="L29" s="9" t="str">
        <f t="shared" si="11"/>
        <v>N/A</v>
      </c>
    </row>
    <row r="30" spans="1:14" x14ac:dyDescent="0.2">
      <c r="A30" s="2" t="s">
        <v>422</v>
      </c>
      <c r="B30" s="35" t="s">
        <v>217</v>
      </c>
      <c r="C30" s="13">
        <v>0</v>
      </c>
      <c r="D30" s="72" t="str">
        <f t="shared" si="12"/>
        <v>N/A</v>
      </c>
      <c r="E30" s="13">
        <v>0</v>
      </c>
      <c r="F30" s="45" t="str">
        <f t="shared" si="13"/>
        <v>N/A</v>
      </c>
      <c r="G30" s="13">
        <v>0</v>
      </c>
      <c r="H30" s="45" t="str">
        <f t="shared" si="14"/>
        <v>N/A</v>
      </c>
      <c r="I30" s="12" t="s">
        <v>1744</v>
      </c>
      <c r="J30" s="12" t="s">
        <v>1744</v>
      </c>
      <c r="K30" s="46" t="s">
        <v>217</v>
      </c>
      <c r="L30" s="9" t="str">
        <f t="shared" si="11"/>
        <v>N/A</v>
      </c>
    </row>
    <row r="31" spans="1:14" x14ac:dyDescent="0.2">
      <c r="A31" s="2" t="s">
        <v>423</v>
      </c>
      <c r="B31" s="35" t="s">
        <v>217</v>
      </c>
      <c r="C31" s="13">
        <v>0</v>
      </c>
      <c r="D31" s="72" t="str">
        <f t="shared" si="12"/>
        <v>N/A</v>
      </c>
      <c r="E31" s="13">
        <v>0</v>
      </c>
      <c r="F31" s="45" t="str">
        <f t="shared" si="13"/>
        <v>N/A</v>
      </c>
      <c r="G31" s="13">
        <v>0</v>
      </c>
      <c r="H31" s="45" t="str">
        <f t="shared" si="14"/>
        <v>N/A</v>
      </c>
      <c r="I31" s="12" t="s">
        <v>1744</v>
      </c>
      <c r="J31" s="12" t="s">
        <v>1744</v>
      </c>
      <c r="K31" s="46" t="s">
        <v>217</v>
      </c>
      <c r="L31" s="9" t="str">
        <f t="shared" si="11"/>
        <v>N/A</v>
      </c>
    </row>
    <row r="32" spans="1:14" x14ac:dyDescent="0.2">
      <c r="A32" s="2" t="s">
        <v>948</v>
      </c>
      <c r="B32" s="35" t="s">
        <v>217</v>
      </c>
      <c r="C32" s="70">
        <v>28.009569592999998</v>
      </c>
      <c r="D32" s="72" t="str">
        <f>IF($B32="N/A","N/A",IF(C32&gt;10,"No",IF(C32&lt;-10,"No","Yes")))</f>
        <v>N/A</v>
      </c>
      <c r="E32" s="70">
        <v>28.864755624000001</v>
      </c>
      <c r="F32" s="72" t="str">
        <f>IF($B32="N/A","N/A",IF(E32&gt;10,"No",IF(E32&lt;-10,"No","Yes")))</f>
        <v>N/A</v>
      </c>
      <c r="G32" s="70">
        <v>28.260033502999999</v>
      </c>
      <c r="H32" s="72" t="str">
        <f>IF($B32="N/A","N/A",IF(G32&gt;10,"No",IF(G32&lt;-10,"No","Yes")))</f>
        <v>N/A</v>
      </c>
      <c r="I32" s="12">
        <v>3.0529999999999999</v>
      </c>
      <c r="J32" s="12">
        <v>-2.1</v>
      </c>
      <c r="K32" s="71" t="s">
        <v>733</v>
      </c>
      <c r="L32" s="9" t="str">
        <f t="shared" si="11"/>
        <v>Yes</v>
      </c>
      <c r="M32" s="56"/>
      <c r="N32" s="56"/>
    </row>
    <row r="33" spans="1:14" s="56" customFormat="1" ht="25.5" x14ac:dyDescent="0.2">
      <c r="A33" s="2" t="s">
        <v>949</v>
      </c>
      <c r="B33" s="35" t="s">
        <v>217</v>
      </c>
      <c r="C33" s="70">
        <v>0</v>
      </c>
      <c r="D33" s="72" t="str">
        <f>IF($B33="N/A","N/A",IF(C33&gt;10,"No",IF(C33&lt;-10,"No","Yes")))</f>
        <v>N/A</v>
      </c>
      <c r="E33" s="70">
        <v>0</v>
      </c>
      <c r="F33" s="72" t="str">
        <f>IF($B33="N/A","N/A",IF(E33&gt;10,"No",IF(E33&lt;-10,"No","Yes")))</f>
        <v>N/A</v>
      </c>
      <c r="G33" s="70">
        <v>0</v>
      </c>
      <c r="H33" s="72" t="str">
        <f>IF($B33="N/A","N/A",IF(G33&gt;10,"No",IF(G33&lt;-10,"No","Yes")))</f>
        <v>N/A</v>
      </c>
      <c r="I33" s="12" t="s">
        <v>1744</v>
      </c>
      <c r="J33" s="12" t="s">
        <v>1744</v>
      </c>
      <c r="K33" s="71" t="s">
        <v>733</v>
      </c>
      <c r="L33" s="9" t="str">
        <f t="shared" si="11"/>
        <v>N/A</v>
      </c>
      <c r="M33" s="44"/>
      <c r="N33" s="44"/>
    </row>
    <row r="34" spans="1:14" x14ac:dyDescent="0.2">
      <c r="A34" s="2" t="s">
        <v>20</v>
      </c>
      <c r="B34" s="49" t="s">
        <v>284</v>
      </c>
      <c r="C34" s="13">
        <v>98.972923550000004</v>
      </c>
      <c r="D34" s="45" t="str">
        <f>IF($B34="N/A","N/A",IF(C34&gt;=98,"Yes","No"))</f>
        <v>Yes</v>
      </c>
      <c r="E34" s="13">
        <v>98.690719044999994</v>
      </c>
      <c r="F34" s="45" t="str">
        <f>IF($B34="N/A","N/A",IF(E34&gt;=98,"Yes","No"))</f>
        <v>Yes</v>
      </c>
      <c r="G34" s="13">
        <v>98.643357328999997</v>
      </c>
      <c r="H34" s="45" t="str">
        <f>IF($B34="N/A","N/A",IF(G34&gt;=98,"Yes","No"))</f>
        <v>Yes</v>
      </c>
      <c r="I34" s="12">
        <v>-0.28499999999999998</v>
      </c>
      <c r="J34" s="12">
        <v>-4.8000000000000001E-2</v>
      </c>
      <c r="K34" s="46" t="s">
        <v>733</v>
      </c>
      <c r="L34" s="9" t="str">
        <f t="shared" si="11"/>
        <v>Yes</v>
      </c>
    </row>
    <row r="35" spans="1:14" x14ac:dyDescent="0.2">
      <c r="A35" s="2" t="s">
        <v>18</v>
      </c>
      <c r="B35" s="49" t="s">
        <v>281</v>
      </c>
      <c r="C35" s="13">
        <v>99.991585938</v>
      </c>
      <c r="D35" s="45" t="str">
        <f>IF($B35="N/A","N/A",IF(C35&gt;=95,"Yes","No"))</f>
        <v>Yes</v>
      </c>
      <c r="E35" s="13">
        <v>99.994024029000002</v>
      </c>
      <c r="F35" s="45" t="str">
        <f>IF($B35="N/A","N/A",IF(E35&gt;=95,"Yes","No"))</f>
        <v>Yes</v>
      </c>
      <c r="G35" s="13">
        <v>99.690006116999996</v>
      </c>
      <c r="H35" s="45" t="str">
        <f>IF($B35="N/A","N/A",IF(G35&gt;=95,"Yes","No"))</f>
        <v>Yes</v>
      </c>
      <c r="I35" s="12">
        <v>2.3999999999999998E-3</v>
      </c>
      <c r="J35" s="12">
        <v>-0.30399999999999999</v>
      </c>
      <c r="K35" s="46" t="s">
        <v>733</v>
      </c>
      <c r="L35" s="9" t="str">
        <f t="shared" si="11"/>
        <v>Yes</v>
      </c>
    </row>
    <row r="36" spans="1:14" x14ac:dyDescent="0.2">
      <c r="A36" s="2" t="s">
        <v>23</v>
      </c>
      <c r="B36" s="35" t="s">
        <v>217</v>
      </c>
      <c r="C36" s="13">
        <v>80.330448244999999</v>
      </c>
      <c r="D36" s="45" t="str">
        <f t="shared" ref="D36:D41" si="15">IF($B36="N/A","N/A",IF(C36&gt;10,"No",IF(C36&lt;-10,"No","Yes")))</f>
        <v>N/A</v>
      </c>
      <c r="E36" s="13">
        <v>78.829035614000006</v>
      </c>
      <c r="F36" s="45" t="str">
        <f t="shared" ref="F36:F41" si="16">IF($B36="N/A","N/A",IF(E36&gt;10,"No",IF(E36&lt;-10,"No","Yes")))</f>
        <v>N/A</v>
      </c>
      <c r="G36" s="13">
        <v>82.098563084000006</v>
      </c>
      <c r="H36" s="45" t="str">
        <f t="shared" ref="H36:H41" si="17">IF($B36="N/A","N/A",IF(G36&gt;10,"No",IF(G36&lt;-10,"No","Yes")))</f>
        <v>N/A</v>
      </c>
      <c r="I36" s="12">
        <v>-1.87</v>
      </c>
      <c r="J36" s="12">
        <v>4.1479999999999997</v>
      </c>
      <c r="K36" s="46" t="s">
        <v>733</v>
      </c>
      <c r="L36" s="9" t="str">
        <f t="shared" si="11"/>
        <v>Yes</v>
      </c>
    </row>
    <row r="37" spans="1:14" x14ac:dyDescent="0.2">
      <c r="A37" s="2" t="s">
        <v>24</v>
      </c>
      <c r="B37" s="35" t="s">
        <v>217</v>
      </c>
      <c r="C37" s="13">
        <v>2.5660083131000002</v>
      </c>
      <c r="D37" s="45" t="str">
        <f t="shared" si="15"/>
        <v>N/A</v>
      </c>
      <c r="E37" s="13">
        <v>2.5742853961000001</v>
      </c>
      <c r="F37" s="45" t="str">
        <f t="shared" si="16"/>
        <v>N/A</v>
      </c>
      <c r="G37" s="13">
        <v>3.0093411146000002</v>
      </c>
      <c r="H37" s="45" t="str">
        <f t="shared" si="17"/>
        <v>N/A</v>
      </c>
      <c r="I37" s="12">
        <v>0.3226</v>
      </c>
      <c r="J37" s="12">
        <v>16.899999999999999</v>
      </c>
      <c r="K37" s="46" t="s">
        <v>733</v>
      </c>
      <c r="L37" s="9" t="str">
        <f t="shared" si="11"/>
        <v>No</v>
      </c>
    </row>
    <row r="38" spans="1:14" x14ac:dyDescent="0.2">
      <c r="A38" s="2" t="s">
        <v>25</v>
      </c>
      <c r="B38" s="35" t="s">
        <v>217</v>
      </c>
      <c r="C38" s="13">
        <v>1.2719256421</v>
      </c>
      <c r="D38" s="45" t="str">
        <f t="shared" si="15"/>
        <v>N/A</v>
      </c>
      <c r="E38" s="13">
        <v>1.2576702948</v>
      </c>
      <c r="F38" s="45" t="str">
        <f t="shared" si="16"/>
        <v>N/A</v>
      </c>
      <c r="G38" s="13">
        <v>1.2843709912000001</v>
      </c>
      <c r="H38" s="45" t="str">
        <f t="shared" si="17"/>
        <v>N/A</v>
      </c>
      <c r="I38" s="12">
        <v>-1.1200000000000001</v>
      </c>
      <c r="J38" s="12">
        <v>2.1230000000000002</v>
      </c>
      <c r="K38" s="46" t="s">
        <v>733</v>
      </c>
      <c r="L38" s="9" t="str">
        <f t="shared" si="11"/>
        <v>Yes</v>
      </c>
    </row>
    <row r="39" spans="1:14" x14ac:dyDescent="0.2">
      <c r="A39" s="2" t="s">
        <v>26</v>
      </c>
      <c r="B39" s="49" t="s">
        <v>217</v>
      </c>
      <c r="C39" s="13">
        <v>0.83916240819999999</v>
      </c>
      <c r="D39" s="11" t="str">
        <f t="shared" si="15"/>
        <v>N/A</v>
      </c>
      <c r="E39" s="13">
        <v>0.81273207820000004</v>
      </c>
      <c r="F39" s="11" t="str">
        <f t="shared" si="16"/>
        <v>N/A</v>
      </c>
      <c r="G39" s="13">
        <v>0.88197260389999999</v>
      </c>
      <c r="H39" s="11" t="str">
        <f t="shared" si="17"/>
        <v>N/A</v>
      </c>
      <c r="I39" s="12">
        <v>-3.15</v>
      </c>
      <c r="J39" s="12">
        <v>8.5190000000000001</v>
      </c>
      <c r="K39" s="49" t="s">
        <v>217</v>
      </c>
      <c r="L39" s="9" t="str">
        <f t="shared" si="11"/>
        <v>N/A</v>
      </c>
    </row>
    <row r="40" spans="1:14" x14ac:dyDescent="0.2">
      <c r="A40" s="2" t="s">
        <v>60</v>
      </c>
      <c r="B40" s="49" t="s">
        <v>217</v>
      </c>
      <c r="C40" s="13">
        <v>0.109943738</v>
      </c>
      <c r="D40" s="11" t="str">
        <f t="shared" si="15"/>
        <v>N/A</v>
      </c>
      <c r="E40" s="13">
        <v>0.1091972913</v>
      </c>
      <c r="F40" s="11" t="str">
        <f t="shared" si="16"/>
        <v>N/A</v>
      </c>
      <c r="G40" s="13">
        <v>0.12157128959999999</v>
      </c>
      <c r="H40" s="11" t="str">
        <f t="shared" si="17"/>
        <v>N/A</v>
      </c>
      <c r="I40" s="12">
        <v>-0.67900000000000005</v>
      </c>
      <c r="J40" s="12">
        <v>11.33</v>
      </c>
      <c r="K40" s="49" t="s">
        <v>217</v>
      </c>
      <c r="L40" s="9" t="str">
        <f t="shared" si="11"/>
        <v>N/A</v>
      </c>
    </row>
    <row r="41" spans="1:14" x14ac:dyDescent="0.2">
      <c r="A41" s="2" t="s">
        <v>61</v>
      </c>
      <c r="B41" s="49" t="s">
        <v>217</v>
      </c>
      <c r="C41" s="13">
        <v>0.76876475970000002</v>
      </c>
      <c r="D41" s="11" t="str">
        <f t="shared" si="15"/>
        <v>N/A</v>
      </c>
      <c r="E41" s="13">
        <v>0.78529693789999999</v>
      </c>
      <c r="F41" s="11" t="str">
        <f t="shared" si="16"/>
        <v>N/A</v>
      </c>
      <c r="G41" s="13">
        <v>0.86648581540000003</v>
      </c>
      <c r="H41" s="11" t="str">
        <f t="shared" si="17"/>
        <v>N/A</v>
      </c>
      <c r="I41" s="12">
        <v>2.15</v>
      </c>
      <c r="J41" s="12">
        <v>10.34</v>
      </c>
      <c r="K41" s="49" t="s">
        <v>217</v>
      </c>
      <c r="L41" s="9" t="str">
        <f t="shared" si="11"/>
        <v>N/A</v>
      </c>
    </row>
    <row r="42" spans="1:14" x14ac:dyDescent="0.2">
      <c r="A42" s="2" t="s">
        <v>62</v>
      </c>
      <c r="B42" s="49" t="s">
        <v>282</v>
      </c>
      <c r="C42" s="13">
        <v>15.679603754</v>
      </c>
      <c r="D42" s="11" t="str">
        <f>IF($B42="N/A","N/A",IF(C42&gt;=5,"No",IF(C42&lt;0,"No","Yes")))</f>
        <v>No</v>
      </c>
      <c r="E42" s="13">
        <v>17.228724864</v>
      </c>
      <c r="F42" s="11" t="str">
        <f>IF($B42="N/A","N/A",IF(E42&gt;=5,"No",IF(E42&lt;0,"No","Yes")))</f>
        <v>No</v>
      </c>
      <c r="G42" s="13">
        <v>13.502930875000001</v>
      </c>
      <c r="H42" s="11" t="str">
        <f>IF($B42="N/A","N/A",IF(G42&gt;=5,"No",IF(G42&lt;0,"No","Yes")))</f>
        <v>No</v>
      </c>
      <c r="I42" s="12">
        <v>9.8800000000000008</v>
      </c>
      <c r="J42" s="12">
        <v>-21.6</v>
      </c>
      <c r="K42" s="46" t="s">
        <v>733</v>
      </c>
      <c r="L42" s="9" t="str">
        <f t="shared" si="11"/>
        <v>No</v>
      </c>
    </row>
    <row r="43" spans="1:14" x14ac:dyDescent="0.2">
      <c r="A43" s="2" t="s">
        <v>63</v>
      </c>
      <c r="B43" s="49" t="s">
        <v>217</v>
      </c>
      <c r="C43" s="13">
        <v>0.20333982149999999</v>
      </c>
      <c r="D43" s="11" t="str">
        <f>IF($B43="N/A","N/A",IF(C43&gt;10,"No",IF(C43&lt;-10,"No","Yes")))</f>
        <v>N/A</v>
      </c>
      <c r="E43" s="13">
        <v>0.18987290200000001</v>
      </c>
      <c r="F43" s="11" t="str">
        <f>IF($B43="N/A","N/A",IF(E43&gt;10,"No",IF(E43&lt;-10,"No","Yes")))</f>
        <v>N/A</v>
      </c>
      <c r="G43" s="13">
        <v>1.0590382188</v>
      </c>
      <c r="H43" s="11" t="str">
        <f>IF($B43="N/A","N/A",IF(G43&gt;10,"No",IF(G43&lt;-10,"No","Yes")))</f>
        <v>N/A</v>
      </c>
      <c r="I43" s="12">
        <v>-6.62</v>
      </c>
      <c r="J43" s="12">
        <v>457.8</v>
      </c>
      <c r="K43" s="49" t="s">
        <v>733</v>
      </c>
      <c r="L43" s="9" t="str">
        <f t="shared" si="11"/>
        <v>No</v>
      </c>
    </row>
    <row r="44" spans="1:14" x14ac:dyDescent="0.2">
      <c r="A44" s="2" t="s">
        <v>64</v>
      </c>
      <c r="B44" s="49" t="s">
        <v>217</v>
      </c>
      <c r="C44" s="13">
        <v>38.344827586000001</v>
      </c>
      <c r="D44" s="11" t="str">
        <f>IF($B44="N/A","N/A",IF(C44&gt;10,"No",IF(C44&lt;-10,"No","Yes")))</f>
        <v>N/A</v>
      </c>
      <c r="E44" s="13">
        <v>40.486409156000001</v>
      </c>
      <c r="F44" s="11" t="str">
        <f>IF($B44="N/A","N/A",IF(E44&gt;10,"No",IF(E44&lt;-10,"No","Yes")))</f>
        <v>N/A</v>
      </c>
      <c r="G44" s="13">
        <v>26.785279064000001</v>
      </c>
      <c r="H44" s="11" t="str">
        <f>IF($B44="N/A","N/A",IF(G44&gt;10,"No",IF(G44&lt;-10,"No","Yes")))</f>
        <v>N/A</v>
      </c>
      <c r="I44" s="12">
        <v>5.585</v>
      </c>
      <c r="J44" s="12">
        <v>-33.799999999999997</v>
      </c>
      <c r="K44" s="46" t="s">
        <v>733</v>
      </c>
      <c r="L44" s="9" t="str">
        <f t="shared" si="11"/>
        <v>No</v>
      </c>
    </row>
    <row r="45" spans="1:14" x14ac:dyDescent="0.2">
      <c r="A45" s="3" t="s">
        <v>19</v>
      </c>
      <c r="B45" s="35" t="s">
        <v>285</v>
      </c>
      <c r="C45" s="8">
        <v>2.0939794584999998</v>
      </c>
      <c r="D45" s="45" t="str">
        <f>IF($B45="N/A","N/A",IF(C45&gt;8,"No",IF(C45&lt;2,"No","Yes")))</f>
        <v>Yes</v>
      </c>
      <c r="E45" s="8">
        <v>2.0913182721000001</v>
      </c>
      <c r="F45" s="45" t="str">
        <f>IF($B45="N/A","N/A",IF(E45&gt;8,"No",IF(E45&lt;2,"No","Yes")))</f>
        <v>Yes</v>
      </c>
      <c r="G45" s="8">
        <v>1.9552070454999999</v>
      </c>
      <c r="H45" s="45" t="str">
        <f>IF($B45="N/A","N/A",IF(G45&gt;8,"No",IF(G45&lt;2,"No","Yes")))</f>
        <v>No</v>
      </c>
      <c r="I45" s="12">
        <v>-0.127</v>
      </c>
      <c r="J45" s="12">
        <v>-6.51</v>
      </c>
      <c r="K45" s="46" t="s">
        <v>733</v>
      </c>
      <c r="L45" s="9" t="str">
        <f t="shared" si="11"/>
        <v>Yes</v>
      </c>
    </row>
    <row r="46" spans="1:14" x14ac:dyDescent="0.2">
      <c r="A46" s="3" t="s">
        <v>174</v>
      </c>
      <c r="B46" s="35" t="s">
        <v>217</v>
      </c>
      <c r="C46" s="8">
        <v>10.173441856</v>
      </c>
      <c r="D46" s="11" t="str">
        <f t="shared" ref="D46:D53" si="18">IF($B46="N/A","N/A",IF(C46&gt;10,"No",IF(C46&lt;-10,"No","Yes")))</f>
        <v>N/A</v>
      </c>
      <c r="E46" s="8">
        <v>10.174090905</v>
      </c>
      <c r="F46" s="11" t="str">
        <f t="shared" ref="F46:F53" si="19">IF($B46="N/A","N/A",IF(E46&gt;10,"No",IF(E46&lt;-10,"No","Yes")))</f>
        <v>N/A</v>
      </c>
      <c r="G46" s="8">
        <v>9.9905272476999993</v>
      </c>
      <c r="H46" s="11" t="str">
        <f t="shared" ref="H46:H53" si="20">IF($B46="N/A","N/A",IF(G46&gt;10,"No",IF(G46&lt;-10,"No","Yes")))</f>
        <v>N/A</v>
      </c>
      <c r="I46" s="12">
        <v>6.4000000000000003E-3</v>
      </c>
      <c r="J46" s="12">
        <v>-1.8</v>
      </c>
      <c r="K46" s="46" t="s">
        <v>733</v>
      </c>
      <c r="L46" s="9" t="str">
        <f>IF(J46="Div by 0", "N/A", IF(OR(J46="N/A",K46="N/A"),"N/A", IF(J46&gt;VALUE(MID(K46,1,2)), "No", IF(J46&lt;-1*VALUE(MID(K46,1,2)), "No", "Yes"))))</f>
        <v>Yes</v>
      </c>
    </row>
    <row r="47" spans="1:14" x14ac:dyDescent="0.2">
      <c r="A47" s="3" t="s">
        <v>175</v>
      </c>
      <c r="B47" s="35" t="s">
        <v>217</v>
      </c>
      <c r="C47" s="8">
        <v>22.834360784000001</v>
      </c>
      <c r="D47" s="11" t="str">
        <f t="shared" si="18"/>
        <v>N/A</v>
      </c>
      <c r="E47" s="8">
        <v>22.645942723000001</v>
      </c>
      <c r="F47" s="11" t="str">
        <f t="shared" si="19"/>
        <v>N/A</v>
      </c>
      <c r="G47" s="8">
        <v>22.131395076</v>
      </c>
      <c r="H47" s="11" t="str">
        <f t="shared" si="20"/>
        <v>N/A</v>
      </c>
      <c r="I47" s="12">
        <v>-0.82499999999999996</v>
      </c>
      <c r="J47" s="12">
        <v>-2.27</v>
      </c>
      <c r="K47" s="46" t="s">
        <v>733</v>
      </c>
      <c r="L47" s="9" t="str">
        <f>IF(J47="Div by 0", "N/A", IF(OR(J47="N/A",K47="N/A"),"N/A", IF(J47&gt;VALUE(MID(K47,1,2)), "No", IF(J47&lt;-1*VALUE(MID(K47,1,2)), "No", "Yes"))))</f>
        <v>Yes</v>
      </c>
    </row>
    <row r="48" spans="1:14" x14ac:dyDescent="0.2">
      <c r="A48" s="3" t="s">
        <v>176</v>
      </c>
      <c r="B48" s="35" t="s">
        <v>217</v>
      </c>
      <c r="C48" s="8">
        <v>3.5238089896</v>
      </c>
      <c r="D48" s="11" t="str">
        <f t="shared" si="18"/>
        <v>N/A</v>
      </c>
      <c r="E48" s="8">
        <v>3.6290443064</v>
      </c>
      <c r="F48" s="11" t="str">
        <f t="shared" si="19"/>
        <v>N/A</v>
      </c>
      <c r="G48" s="8">
        <v>3.6538496284000002</v>
      </c>
      <c r="H48" s="11" t="str">
        <f t="shared" si="20"/>
        <v>N/A</v>
      </c>
      <c r="I48" s="12">
        <v>2.9860000000000002</v>
      </c>
      <c r="J48" s="12">
        <v>0.6835</v>
      </c>
      <c r="K48" s="46" t="s">
        <v>733</v>
      </c>
      <c r="L48" s="9" t="str">
        <f t="shared" ref="L48:L57" si="21">IF(J48="Div by 0", "N/A", IF(OR(J48="N/A",K48="N/A"),"N/A", IF(J48&gt;VALUE(MID(K48,1,2)), "No", IF(J48&lt;-1*VALUE(MID(K48,1,2)), "No", "Yes"))))</f>
        <v>Yes</v>
      </c>
    </row>
    <row r="49" spans="1:12" x14ac:dyDescent="0.2">
      <c r="A49" s="3" t="s">
        <v>177</v>
      </c>
      <c r="B49" s="35" t="s">
        <v>217</v>
      </c>
      <c r="C49" s="8">
        <v>29.895441260999998</v>
      </c>
      <c r="D49" s="11" t="str">
        <f t="shared" si="18"/>
        <v>N/A</v>
      </c>
      <c r="E49" s="8">
        <v>29.200496549</v>
      </c>
      <c r="F49" s="11" t="str">
        <f t="shared" si="19"/>
        <v>N/A</v>
      </c>
      <c r="G49" s="8">
        <v>30.076633791999999</v>
      </c>
      <c r="H49" s="11" t="str">
        <f t="shared" si="20"/>
        <v>N/A</v>
      </c>
      <c r="I49" s="12">
        <v>-2.3199999999999998</v>
      </c>
      <c r="J49" s="12">
        <v>3</v>
      </c>
      <c r="K49" s="46" t="s">
        <v>733</v>
      </c>
      <c r="L49" s="9" t="str">
        <f t="shared" si="21"/>
        <v>Yes</v>
      </c>
    </row>
    <row r="50" spans="1:12" x14ac:dyDescent="0.2">
      <c r="A50" s="3" t="s">
        <v>178</v>
      </c>
      <c r="B50" s="35" t="s">
        <v>217</v>
      </c>
      <c r="C50" s="8">
        <v>15.013771014</v>
      </c>
      <c r="D50" s="11" t="str">
        <f t="shared" si="18"/>
        <v>N/A</v>
      </c>
      <c r="E50" s="8">
        <v>15.290880396</v>
      </c>
      <c r="F50" s="11" t="str">
        <f t="shared" si="19"/>
        <v>N/A</v>
      </c>
      <c r="G50" s="8">
        <v>15.8171733</v>
      </c>
      <c r="H50" s="11" t="str">
        <f t="shared" si="20"/>
        <v>N/A</v>
      </c>
      <c r="I50" s="12">
        <v>1.8460000000000001</v>
      </c>
      <c r="J50" s="12">
        <v>3.4420000000000002</v>
      </c>
      <c r="K50" s="46" t="s">
        <v>733</v>
      </c>
      <c r="L50" s="9" t="str">
        <f t="shared" si="21"/>
        <v>Yes</v>
      </c>
    </row>
    <row r="51" spans="1:12" x14ac:dyDescent="0.2">
      <c r="A51" s="3" t="s">
        <v>179</v>
      </c>
      <c r="B51" s="35" t="s">
        <v>217</v>
      </c>
      <c r="C51" s="8">
        <v>6.6092453709000001</v>
      </c>
      <c r="D51" s="11" t="str">
        <f t="shared" si="18"/>
        <v>N/A</v>
      </c>
      <c r="E51" s="8">
        <v>6.8968139925000003</v>
      </c>
      <c r="F51" s="11" t="str">
        <f t="shared" si="19"/>
        <v>N/A</v>
      </c>
      <c r="G51" s="8">
        <v>6.7037145061999999</v>
      </c>
      <c r="H51" s="11" t="str">
        <f t="shared" si="20"/>
        <v>N/A</v>
      </c>
      <c r="I51" s="12">
        <v>4.351</v>
      </c>
      <c r="J51" s="12">
        <v>-2.8</v>
      </c>
      <c r="K51" s="46" t="s">
        <v>733</v>
      </c>
      <c r="L51" s="9" t="str">
        <f t="shared" si="21"/>
        <v>Yes</v>
      </c>
    </row>
    <row r="52" spans="1:12" x14ac:dyDescent="0.2">
      <c r="A52" s="3" t="s">
        <v>180</v>
      </c>
      <c r="B52" s="35" t="s">
        <v>217</v>
      </c>
      <c r="C52" s="8">
        <v>6.2642688461000002</v>
      </c>
      <c r="D52" s="11" t="str">
        <f t="shared" si="18"/>
        <v>N/A</v>
      </c>
      <c r="E52" s="8">
        <v>6.3339861628999996</v>
      </c>
      <c r="F52" s="11" t="str">
        <f t="shared" si="19"/>
        <v>N/A</v>
      </c>
      <c r="G52" s="8">
        <v>6.0202309080000003</v>
      </c>
      <c r="H52" s="11" t="str">
        <f t="shared" si="20"/>
        <v>N/A</v>
      </c>
      <c r="I52" s="12">
        <v>1.113</v>
      </c>
      <c r="J52" s="12">
        <v>-4.95</v>
      </c>
      <c r="K52" s="46" t="s">
        <v>733</v>
      </c>
      <c r="L52" s="9" t="str">
        <f t="shared" si="21"/>
        <v>Yes</v>
      </c>
    </row>
    <row r="53" spans="1:12" x14ac:dyDescent="0.2">
      <c r="A53" s="3" t="s">
        <v>950</v>
      </c>
      <c r="B53" s="35" t="s">
        <v>217</v>
      </c>
      <c r="C53" s="8">
        <v>3.5899996072999998</v>
      </c>
      <c r="D53" s="11" t="str">
        <f t="shared" si="18"/>
        <v>N/A</v>
      </c>
      <c r="E53" s="8">
        <v>3.7366117873000002</v>
      </c>
      <c r="F53" s="11" t="str">
        <f t="shared" si="19"/>
        <v>N/A</v>
      </c>
      <c r="G53" s="8">
        <v>3.6251990697999998</v>
      </c>
      <c r="H53" s="11" t="str">
        <f t="shared" si="20"/>
        <v>N/A</v>
      </c>
      <c r="I53" s="12">
        <v>4.0839999999999996</v>
      </c>
      <c r="J53" s="12">
        <v>-2.98</v>
      </c>
      <c r="K53" s="46" t="s">
        <v>733</v>
      </c>
      <c r="L53" s="9" t="str">
        <f t="shared" si="21"/>
        <v>Yes</v>
      </c>
    </row>
    <row r="54" spans="1:12" x14ac:dyDescent="0.2">
      <c r="A54" s="2" t="s">
        <v>212</v>
      </c>
      <c r="B54" s="35" t="s">
        <v>217</v>
      </c>
      <c r="C54" s="36" t="s">
        <v>217</v>
      </c>
      <c r="D54" s="9" t="str">
        <f t="shared" ref="D54:D57" si="22">IF($B54="N/A","N/A",IF(C54&lt;0,"No","Yes"))</f>
        <v>N/A</v>
      </c>
      <c r="E54" s="36">
        <v>128523</v>
      </c>
      <c r="F54" s="9" t="str">
        <f t="shared" ref="F54:F57" si="23">IF($B54="N/A","N/A",IF(E54&lt;0,"No","Yes"))</f>
        <v>N/A</v>
      </c>
      <c r="G54" s="36">
        <v>132024</v>
      </c>
      <c r="H54" s="9" t="str">
        <f t="shared" ref="H54:H57" si="24">IF($B54="N/A","N/A",IF(G54&lt;0,"No","Yes"))</f>
        <v>N/A</v>
      </c>
      <c r="I54" s="12" t="s">
        <v>217</v>
      </c>
      <c r="J54" s="12">
        <v>2.7240000000000002</v>
      </c>
      <c r="K54" s="46" t="s">
        <v>733</v>
      </c>
      <c r="L54" s="9" t="str">
        <f t="shared" si="21"/>
        <v>Yes</v>
      </c>
    </row>
    <row r="55" spans="1:12" x14ac:dyDescent="0.2">
      <c r="A55" s="2" t="s">
        <v>213</v>
      </c>
      <c r="B55" s="35" t="s">
        <v>217</v>
      </c>
      <c r="C55" s="36" t="s">
        <v>217</v>
      </c>
      <c r="D55" s="9" t="str">
        <f t="shared" si="22"/>
        <v>N/A</v>
      </c>
      <c r="E55" s="36">
        <v>13360</v>
      </c>
      <c r="F55" s="9" t="str">
        <f t="shared" si="23"/>
        <v>N/A</v>
      </c>
      <c r="G55" s="36">
        <v>14156</v>
      </c>
      <c r="H55" s="9" t="str">
        <f t="shared" si="24"/>
        <v>N/A</v>
      </c>
      <c r="I55" s="12" t="s">
        <v>217</v>
      </c>
      <c r="J55" s="12">
        <v>5.9580000000000002</v>
      </c>
      <c r="K55" s="46" t="s">
        <v>733</v>
      </c>
      <c r="L55" s="9" t="str">
        <f t="shared" si="21"/>
        <v>Yes</v>
      </c>
    </row>
    <row r="56" spans="1:12" x14ac:dyDescent="0.2">
      <c r="A56" s="2" t="s">
        <v>214</v>
      </c>
      <c r="B56" s="35" t="s">
        <v>217</v>
      </c>
      <c r="C56" s="36" t="s">
        <v>217</v>
      </c>
      <c r="D56" s="9" t="str">
        <f t="shared" si="22"/>
        <v>N/A</v>
      </c>
      <c r="E56" s="36">
        <v>163791</v>
      </c>
      <c r="F56" s="9" t="str">
        <f t="shared" si="23"/>
        <v>N/A</v>
      </c>
      <c r="G56" s="36">
        <v>177805</v>
      </c>
      <c r="H56" s="9" t="str">
        <f t="shared" si="24"/>
        <v>N/A</v>
      </c>
      <c r="I56" s="12" t="s">
        <v>217</v>
      </c>
      <c r="J56" s="12">
        <v>8.5559999999999992</v>
      </c>
      <c r="K56" s="46" t="s">
        <v>733</v>
      </c>
      <c r="L56" s="9" t="str">
        <f t="shared" si="21"/>
        <v>Yes</v>
      </c>
    </row>
    <row r="57" spans="1:12" x14ac:dyDescent="0.2">
      <c r="A57" s="2" t="s">
        <v>951</v>
      </c>
      <c r="B57" s="35" t="s">
        <v>217</v>
      </c>
      <c r="C57" s="36" t="s">
        <v>217</v>
      </c>
      <c r="D57" s="9" t="str">
        <f t="shared" si="22"/>
        <v>N/A</v>
      </c>
      <c r="E57" s="36">
        <v>62464</v>
      </c>
      <c r="F57" s="9" t="str">
        <f t="shared" si="23"/>
        <v>N/A</v>
      </c>
      <c r="G57" s="36">
        <v>63341</v>
      </c>
      <c r="H57" s="9" t="str">
        <f t="shared" si="24"/>
        <v>N/A</v>
      </c>
      <c r="I57" s="12" t="s">
        <v>217</v>
      </c>
      <c r="J57" s="12">
        <v>1.4039999999999999</v>
      </c>
      <c r="K57" s="46" t="s">
        <v>733</v>
      </c>
      <c r="L57" s="9" t="str">
        <f t="shared" si="21"/>
        <v>Yes</v>
      </c>
    </row>
    <row r="58" spans="1:12" x14ac:dyDescent="0.2">
      <c r="A58" s="2" t="s">
        <v>952</v>
      </c>
      <c r="B58" s="35" t="s">
        <v>217</v>
      </c>
      <c r="C58" s="8">
        <v>99.998317188000001</v>
      </c>
      <c r="D58" s="45" t="str">
        <f>IF($B58="N/A","N/A",IF(C58&gt;10,"No",IF(C58&lt;-10,"No","Yes")))</f>
        <v>N/A</v>
      </c>
      <c r="E58" s="8">
        <v>99.999185095000001</v>
      </c>
      <c r="F58" s="45" t="str">
        <f>IF($B58="N/A","N/A",IF(E58&gt;10,"No",IF(E58&lt;-10,"No","Yes")))</f>
        <v>N/A</v>
      </c>
      <c r="G58" s="8">
        <v>99.973930573000004</v>
      </c>
      <c r="H58" s="45" t="str">
        <f>IF($B58="N/A","N/A",IF(G58&gt;10,"No",IF(G58&lt;-10,"No","Yes")))</f>
        <v>N/A</v>
      </c>
      <c r="I58" s="12">
        <v>8.9999999999999998E-4</v>
      </c>
      <c r="J58" s="12">
        <v>-2.5000000000000001E-2</v>
      </c>
      <c r="K58" s="35" t="s">
        <v>217</v>
      </c>
      <c r="L58" s="9" t="str">
        <f t="shared" si="11"/>
        <v>N/A</v>
      </c>
    </row>
    <row r="59" spans="1:12" x14ac:dyDescent="0.2">
      <c r="A59" s="2" t="s">
        <v>953</v>
      </c>
      <c r="B59" s="35" t="s">
        <v>217</v>
      </c>
      <c r="C59" s="8">
        <v>100</v>
      </c>
      <c r="D59" s="45" t="str">
        <f>IF($B59="N/A","N/A",IF(C59&gt;10,"No",IF(C59&lt;-10,"No","Yes")))</f>
        <v>N/A</v>
      </c>
      <c r="E59" s="8">
        <v>100</v>
      </c>
      <c r="F59" s="45" t="str">
        <f>IF($B59="N/A","N/A",IF(E59&gt;10,"No",IF(E59&lt;-10,"No","Yes")))</f>
        <v>N/A</v>
      </c>
      <c r="G59" s="8">
        <v>99.998967547000007</v>
      </c>
      <c r="H59" s="45" t="str">
        <f>IF($B59="N/A","N/A",IF(G59&gt;10,"No",IF(G59&lt;-10,"No","Yes")))</f>
        <v>N/A</v>
      </c>
      <c r="I59" s="12">
        <v>0</v>
      </c>
      <c r="J59" s="12">
        <v>-1E-3</v>
      </c>
      <c r="K59" s="35" t="s">
        <v>217</v>
      </c>
      <c r="L59" s="9" t="str">
        <f t="shared" si="11"/>
        <v>N/A</v>
      </c>
    </row>
    <row r="60" spans="1:12" x14ac:dyDescent="0.2">
      <c r="A60" s="2" t="s">
        <v>181</v>
      </c>
      <c r="B60" s="35" t="s">
        <v>217</v>
      </c>
      <c r="C60" s="8">
        <v>55.465493932999998</v>
      </c>
      <c r="D60" s="45" t="str">
        <f t="shared" ref="D60:D61" si="25">IF($B60="N/A","N/A",IF(C60&gt;10,"No",IF(C60&lt;-10,"No","Yes")))</f>
        <v>N/A</v>
      </c>
      <c r="E60" s="8">
        <v>55.442072467000003</v>
      </c>
      <c r="F60" s="45" t="str">
        <f t="shared" ref="F60:F61" si="26">IF($B60="N/A","N/A",IF(E60&gt;10,"No",IF(E60&lt;-10,"No","Yes")))</f>
        <v>N/A</v>
      </c>
      <c r="G60" s="8">
        <v>54.866077996999998</v>
      </c>
      <c r="H60" s="45" t="str">
        <f t="shared" ref="H60:H61" si="27">IF($B60="N/A","N/A",IF(G60&gt;10,"No",IF(G60&lt;-10,"No","Yes")))</f>
        <v>N/A</v>
      </c>
      <c r="I60" s="12">
        <v>-4.2000000000000003E-2</v>
      </c>
      <c r="J60" s="12">
        <v>-1.04</v>
      </c>
      <c r="K60" s="46" t="s">
        <v>733</v>
      </c>
      <c r="L60" s="9" t="str">
        <f>IF(J60="Div by 0", "N/A", IF(OR(J60="N/A",K60="N/A"),"N/A", IF(J60&gt;VALUE(MID(K60,1,2)), "No", IF(J60&lt;-1*VALUE(MID(K60,1,2)), "No", "Yes"))))</f>
        <v>Yes</v>
      </c>
    </row>
    <row r="61" spans="1:12" x14ac:dyDescent="0.2">
      <c r="A61" s="6" t="s">
        <v>182</v>
      </c>
      <c r="B61" s="35" t="s">
        <v>217</v>
      </c>
      <c r="C61" s="8">
        <v>44.534506067000002</v>
      </c>
      <c r="D61" s="45" t="str">
        <f t="shared" si="25"/>
        <v>N/A</v>
      </c>
      <c r="E61" s="8">
        <v>44.557927532999997</v>
      </c>
      <c r="F61" s="45" t="str">
        <f t="shared" si="26"/>
        <v>N/A</v>
      </c>
      <c r="G61" s="8">
        <v>45.132889550999998</v>
      </c>
      <c r="H61" s="45" t="str">
        <f t="shared" si="27"/>
        <v>N/A</v>
      </c>
      <c r="I61" s="12">
        <v>5.2600000000000001E-2</v>
      </c>
      <c r="J61" s="12">
        <v>1.29</v>
      </c>
      <c r="K61" s="46" t="s">
        <v>733</v>
      </c>
      <c r="L61" s="9" t="str">
        <f>IF(J61="Div by 0", "N/A", IF(OR(J61="N/A",K61="N/A"),"N/A", IF(J61&gt;VALUE(MID(K61,1,2)), "No", IF(J61&lt;-1*VALUE(MID(K61,1,2)), "No", "Yes"))))</f>
        <v>Yes</v>
      </c>
    </row>
    <row r="62" spans="1:12" x14ac:dyDescent="0.2">
      <c r="A62" s="7" t="s">
        <v>682</v>
      </c>
      <c r="B62" s="35" t="s">
        <v>286</v>
      </c>
      <c r="C62" s="8">
        <v>69.444896310999994</v>
      </c>
      <c r="D62" s="45" t="str">
        <f>IF($B62="N/A","N/A",IF(C62&gt;70,"No",IF(C62&lt;40,"No","Yes")))</f>
        <v>Yes</v>
      </c>
      <c r="E62" s="8">
        <v>69.780057098</v>
      </c>
      <c r="F62" s="45" t="str">
        <f>IF($B62="N/A","N/A",IF(E62&gt;70,"No",IF(E62&lt;40,"No","Yes")))</f>
        <v>Yes</v>
      </c>
      <c r="G62" s="8">
        <v>71.583549933</v>
      </c>
      <c r="H62" s="45" t="str">
        <f>IF($B62="N/A","N/A",IF(G62&gt;70,"No",IF(G62&lt;40,"No","Yes")))</f>
        <v>No</v>
      </c>
      <c r="I62" s="12">
        <v>0.48259999999999997</v>
      </c>
      <c r="J62" s="12">
        <v>2.585</v>
      </c>
      <c r="K62" s="46" t="s">
        <v>733</v>
      </c>
      <c r="L62" s="9" t="str">
        <f t="shared" si="11"/>
        <v>Yes</v>
      </c>
    </row>
    <row r="63" spans="1:12" x14ac:dyDescent="0.2">
      <c r="A63" s="2" t="s">
        <v>683</v>
      </c>
      <c r="B63" s="35" t="s">
        <v>217</v>
      </c>
      <c r="C63" s="8">
        <v>79.058522855000007</v>
      </c>
      <c r="D63" s="45" t="str">
        <f>IF($B63="N/A","N/A",IF(C63&gt;10,"No",IF(C63&lt;-10,"No","Yes")))</f>
        <v>N/A</v>
      </c>
      <c r="E63" s="8">
        <v>78.160657975999996</v>
      </c>
      <c r="F63" s="45" t="str">
        <f>IF($B63="N/A","N/A",IF(E63&gt;10,"No",IF(E63&lt;-10,"No","Yes")))</f>
        <v>N/A</v>
      </c>
      <c r="G63" s="8">
        <v>78.564933718000006</v>
      </c>
      <c r="H63" s="45" t="str">
        <f>IF($B63="N/A","N/A",IF(G63&gt;10,"No",IF(G63&lt;-10,"No","Yes")))</f>
        <v>N/A</v>
      </c>
      <c r="I63" s="12">
        <v>-1.1399999999999999</v>
      </c>
      <c r="J63" s="12">
        <v>0.51719999999999999</v>
      </c>
      <c r="K63" s="35" t="s">
        <v>217</v>
      </c>
      <c r="L63" s="9" t="str">
        <f t="shared" si="11"/>
        <v>N/A</v>
      </c>
    </row>
    <row r="64" spans="1:12" x14ac:dyDescent="0.2">
      <c r="A64" s="2" t="s">
        <v>684</v>
      </c>
      <c r="B64" s="35" t="s">
        <v>217</v>
      </c>
      <c r="C64" s="8">
        <v>83.336594593000001</v>
      </c>
      <c r="D64" s="45" t="str">
        <f t="shared" ref="D64:D70" si="28">IF($B64="N/A","N/A",IF(C64&gt;10,"No",IF(C64&lt;-10,"No","Yes")))</f>
        <v>N/A</v>
      </c>
      <c r="E64" s="8">
        <v>82.049419728000004</v>
      </c>
      <c r="F64" s="45" t="str">
        <f t="shared" ref="F64:F70" si="29">IF($B64="N/A","N/A",IF(E64&gt;10,"No",IF(E64&lt;-10,"No","Yes")))</f>
        <v>N/A</v>
      </c>
      <c r="G64" s="8">
        <v>82.158423205999995</v>
      </c>
      <c r="H64" s="45" t="str">
        <f t="shared" ref="H64:H70" si="30">IF($B64="N/A","N/A",IF(G64&gt;10,"No",IF(G64&lt;-10,"No","Yes")))</f>
        <v>N/A</v>
      </c>
      <c r="I64" s="12">
        <v>-1.54</v>
      </c>
      <c r="J64" s="12">
        <v>0.13289999999999999</v>
      </c>
      <c r="K64" s="35" t="s">
        <v>217</v>
      </c>
      <c r="L64" s="9" t="str">
        <f t="shared" si="11"/>
        <v>N/A</v>
      </c>
    </row>
    <row r="65" spans="1:12" x14ac:dyDescent="0.2">
      <c r="A65" s="2" t="s">
        <v>427</v>
      </c>
      <c r="B65" s="35" t="s">
        <v>217</v>
      </c>
      <c r="C65" s="8">
        <v>66.143120988000007</v>
      </c>
      <c r="D65" s="45" t="str">
        <f t="shared" si="28"/>
        <v>N/A</v>
      </c>
      <c r="E65" s="8">
        <v>66.959248568000007</v>
      </c>
      <c r="F65" s="45" t="str">
        <f t="shared" si="29"/>
        <v>N/A</v>
      </c>
      <c r="G65" s="8">
        <v>70.870706784000006</v>
      </c>
      <c r="H65" s="45" t="str">
        <f t="shared" si="30"/>
        <v>N/A</v>
      </c>
      <c r="I65" s="12">
        <v>1.234</v>
      </c>
      <c r="J65" s="12">
        <v>5.8419999999999996</v>
      </c>
      <c r="K65" s="35" t="s">
        <v>217</v>
      </c>
      <c r="L65" s="9" t="str">
        <f t="shared" si="11"/>
        <v>N/A</v>
      </c>
    </row>
    <row r="66" spans="1:12" x14ac:dyDescent="0.2">
      <c r="A66" s="2" t="s">
        <v>685</v>
      </c>
      <c r="B66" s="35" t="s">
        <v>217</v>
      </c>
      <c r="C66" s="8">
        <v>60.201142595999997</v>
      </c>
      <c r="D66" s="45" t="str">
        <f t="shared" si="28"/>
        <v>N/A</v>
      </c>
      <c r="E66" s="8">
        <v>61.010035856000002</v>
      </c>
      <c r="F66" s="45" t="str">
        <f t="shared" si="29"/>
        <v>N/A</v>
      </c>
      <c r="G66" s="8">
        <v>62.594450877</v>
      </c>
      <c r="H66" s="45" t="str">
        <f t="shared" si="30"/>
        <v>N/A</v>
      </c>
      <c r="I66" s="12">
        <v>1.3440000000000001</v>
      </c>
      <c r="J66" s="12">
        <v>2.597</v>
      </c>
      <c r="K66" s="35" t="s">
        <v>217</v>
      </c>
      <c r="L66" s="9" t="str">
        <f t="shared" si="11"/>
        <v>N/A</v>
      </c>
    </row>
    <row r="67" spans="1:12" x14ac:dyDescent="0.2">
      <c r="A67" s="2" t="s">
        <v>183</v>
      </c>
      <c r="B67" s="69" t="s">
        <v>221</v>
      </c>
      <c r="C67" s="36">
        <v>0</v>
      </c>
      <c r="D67" s="45" t="str">
        <f>IF(OR($B67="N/A",$C67="N/A"),"N/A",IF(C67&gt;0,"No",IF(C67&lt;0,"No","Yes")))</f>
        <v>Yes</v>
      </c>
      <c r="E67" s="36">
        <v>0</v>
      </c>
      <c r="F67" s="45" t="str">
        <f>IF(OR($B67="N/A",$E67="N/A"),"N/A",IF(E67&gt;0,"No",IF(E67&lt;0,"No","Yes")))</f>
        <v>Yes</v>
      </c>
      <c r="G67" s="36">
        <v>0</v>
      </c>
      <c r="H67" s="45" t="str">
        <f>IF($B67="N/A","N/A",IF(G67&gt;0,"No",IF(G67&lt;0,"No","Yes")))</f>
        <v>Yes</v>
      </c>
      <c r="I67" s="12" t="s">
        <v>1744</v>
      </c>
      <c r="J67" s="12" t="s">
        <v>1744</v>
      </c>
      <c r="K67" s="35" t="s">
        <v>217</v>
      </c>
      <c r="L67" s="9" t="str">
        <f>IF(J67="Div by 0", "N/A", IF(K67="N/A","N/A", IF(J67&gt;VALUE(MID(K67,1,2)), "No", IF(J67&lt;-1*VALUE(MID(K67,1,2)), "No", "Yes"))))</f>
        <v>N/A</v>
      </c>
    </row>
    <row r="68" spans="1:12" x14ac:dyDescent="0.2">
      <c r="A68" s="3" t="s">
        <v>150</v>
      </c>
      <c r="B68" s="35" t="s">
        <v>217</v>
      </c>
      <c r="C68" s="8">
        <v>0</v>
      </c>
      <c r="D68" s="45" t="str">
        <f t="shared" si="28"/>
        <v>N/A</v>
      </c>
      <c r="E68" s="8">
        <v>0</v>
      </c>
      <c r="F68" s="45" t="str">
        <f t="shared" si="29"/>
        <v>N/A</v>
      </c>
      <c r="G68" s="8">
        <v>0.59933871409999995</v>
      </c>
      <c r="H68" s="45" t="str">
        <f t="shared" si="30"/>
        <v>N/A</v>
      </c>
      <c r="I68" s="12" t="s">
        <v>1744</v>
      </c>
      <c r="J68" s="12" t="s">
        <v>1744</v>
      </c>
      <c r="K68" s="35" t="s">
        <v>217</v>
      </c>
      <c r="L68" s="9" t="str">
        <f t="shared" si="11"/>
        <v>N/A</v>
      </c>
    </row>
    <row r="69" spans="1:12" x14ac:dyDescent="0.2">
      <c r="A69" s="3" t="s">
        <v>151</v>
      </c>
      <c r="B69" s="35" t="s">
        <v>217</v>
      </c>
      <c r="C69" s="8">
        <v>1.6110123238</v>
      </c>
      <c r="D69" s="45" t="str">
        <f t="shared" si="28"/>
        <v>N/A</v>
      </c>
      <c r="E69" s="8">
        <v>1.6137838491000001</v>
      </c>
      <c r="F69" s="45" t="str">
        <f t="shared" si="29"/>
        <v>N/A</v>
      </c>
      <c r="G69" s="8">
        <v>1.5755226146000001</v>
      </c>
      <c r="H69" s="45" t="str">
        <f t="shared" si="30"/>
        <v>N/A</v>
      </c>
      <c r="I69" s="12">
        <v>0.17199999999999999</v>
      </c>
      <c r="J69" s="12">
        <v>-2.37</v>
      </c>
      <c r="K69" s="35" t="s">
        <v>217</v>
      </c>
      <c r="L69" s="9" t="str">
        <f t="shared" si="11"/>
        <v>N/A</v>
      </c>
    </row>
    <row r="70" spans="1:12" x14ac:dyDescent="0.2">
      <c r="A70" s="3" t="s">
        <v>152</v>
      </c>
      <c r="B70" s="35" t="s">
        <v>217</v>
      </c>
      <c r="C70" s="8">
        <v>1.6499974758</v>
      </c>
      <c r="D70" s="45" t="str">
        <f t="shared" si="28"/>
        <v>N/A</v>
      </c>
      <c r="E70" s="8">
        <v>1.6444786101</v>
      </c>
      <c r="F70" s="45" t="str">
        <f t="shared" si="29"/>
        <v>N/A</v>
      </c>
      <c r="G70" s="8">
        <v>1.6085610966999999</v>
      </c>
      <c r="H70" s="45" t="str">
        <f t="shared" si="30"/>
        <v>N/A</v>
      </c>
      <c r="I70" s="12">
        <v>-0.33400000000000002</v>
      </c>
      <c r="J70" s="12">
        <v>-2.1800000000000002</v>
      </c>
      <c r="K70" s="35" t="s">
        <v>217</v>
      </c>
      <c r="L70" s="9" t="str">
        <f t="shared" si="11"/>
        <v>N/A</v>
      </c>
    </row>
    <row r="71" spans="1:12" x14ac:dyDescent="0.2">
      <c r="A71" s="2" t="s">
        <v>954</v>
      </c>
      <c r="B71" s="49" t="s">
        <v>217</v>
      </c>
      <c r="C71" s="1">
        <v>6985</v>
      </c>
      <c r="D71" s="11" t="str">
        <f>IF($B71="N/A","N/A",IF(C71&gt;10,"No",IF(C71&lt;-10,"No","Yes")))</f>
        <v>N/A</v>
      </c>
      <c r="E71" s="1">
        <v>7290</v>
      </c>
      <c r="F71" s="11" t="str">
        <f>IF($B71="N/A","N/A",IF(E71&gt;10,"No",IF(E71&lt;-10,"No","Yes")))</f>
        <v>N/A</v>
      </c>
      <c r="G71" s="1">
        <v>5774</v>
      </c>
      <c r="H71" s="11" t="str">
        <f>IF($B71="N/A","N/A",IF(G71&gt;10,"No",IF(G71&lt;-10,"No","Yes")))</f>
        <v>N/A</v>
      </c>
      <c r="I71" s="12">
        <v>4.3659999999999997</v>
      </c>
      <c r="J71" s="12">
        <v>-20.8</v>
      </c>
      <c r="K71" s="35" t="s">
        <v>217</v>
      </c>
      <c r="L71" s="9" t="str">
        <f t="shared" si="11"/>
        <v>N/A</v>
      </c>
    </row>
    <row r="72" spans="1:12" x14ac:dyDescent="0.2">
      <c r="A72" s="3" t="s">
        <v>205</v>
      </c>
      <c r="B72" s="49" t="s">
        <v>221</v>
      </c>
      <c r="C72" s="1">
        <v>0</v>
      </c>
      <c r="D72" s="45" t="str">
        <f t="shared" ref="D72:D73" si="31">IF($B72="N/A","N/A",IF(C72&gt;0,"No",IF(C72&lt;0,"No","Yes")))</f>
        <v>Yes</v>
      </c>
      <c r="E72" s="1">
        <v>0</v>
      </c>
      <c r="F72" s="45" t="str">
        <f t="shared" ref="F72:F73" si="32">IF($B72="N/A","N/A",IF(E72&gt;0,"No",IF(E72&lt;0,"No","Yes")))</f>
        <v>Yes</v>
      </c>
      <c r="G72" s="1">
        <v>0</v>
      </c>
      <c r="H72" s="45" t="str">
        <f t="shared" ref="H72:H73" si="33">IF($B72="N/A","N/A",IF(G72&gt;0,"No",IF(G72&lt;0,"No","Yes")))</f>
        <v>Yes</v>
      </c>
      <c r="I72" s="12" t="s">
        <v>1744</v>
      </c>
      <c r="J72" s="12" t="s">
        <v>1744</v>
      </c>
      <c r="K72" s="35" t="s">
        <v>217</v>
      </c>
      <c r="L72" s="9" t="str">
        <f t="shared" si="11"/>
        <v>N/A</v>
      </c>
    </row>
    <row r="73" spans="1:12" x14ac:dyDescent="0.2">
      <c r="A73" s="3" t="s">
        <v>206</v>
      </c>
      <c r="B73" s="49" t="s">
        <v>221</v>
      </c>
      <c r="C73" s="1">
        <v>1241</v>
      </c>
      <c r="D73" s="45" t="str">
        <f t="shared" si="31"/>
        <v>No</v>
      </c>
      <c r="E73" s="1">
        <v>1349</v>
      </c>
      <c r="F73" s="45" t="str">
        <f t="shared" si="32"/>
        <v>No</v>
      </c>
      <c r="G73" s="1">
        <v>1458</v>
      </c>
      <c r="H73" s="45" t="str">
        <f t="shared" si="33"/>
        <v>No</v>
      </c>
      <c r="I73" s="12">
        <v>8.7029999999999994</v>
      </c>
      <c r="J73" s="12">
        <v>8.08</v>
      </c>
      <c r="K73" s="35" t="s">
        <v>217</v>
      </c>
      <c r="L73" s="9" t="str">
        <f t="shared" si="11"/>
        <v>N/A</v>
      </c>
    </row>
    <row r="74" spans="1:12" x14ac:dyDescent="0.2">
      <c r="A74" s="3" t="s">
        <v>207</v>
      </c>
      <c r="B74" s="69" t="s">
        <v>217</v>
      </c>
      <c r="C74" s="13">
        <v>99.597099114000002</v>
      </c>
      <c r="D74" s="11" t="str">
        <f>IF($B74="N/A","N/A",IF(C74&gt;10,"No",IF(C74&lt;-10,"No","Yes")))</f>
        <v>N/A</v>
      </c>
      <c r="E74" s="13">
        <v>99.703484062000001</v>
      </c>
      <c r="F74" s="11" t="str">
        <f>IF($B74="N/A","N/A",IF(E74&gt;10,"No",IF(E74&lt;-10,"No","Yes")))</f>
        <v>N/A</v>
      </c>
      <c r="G74" s="13">
        <v>100</v>
      </c>
      <c r="H74" s="11" t="str">
        <f>IF($B74="N/A","N/A",IF(G74&gt;10,"No",IF(G74&lt;-10,"No","Yes")))</f>
        <v>N/A</v>
      </c>
      <c r="I74" s="12">
        <v>0.10680000000000001</v>
      </c>
      <c r="J74" s="12">
        <v>0.2974</v>
      </c>
      <c r="K74" s="69" t="s">
        <v>217</v>
      </c>
      <c r="L74" s="9" t="str">
        <f t="shared" si="11"/>
        <v>N/A</v>
      </c>
    </row>
    <row r="75" spans="1:12" x14ac:dyDescent="0.2">
      <c r="A75" s="2" t="s">
        <v>65</v>
      </c>
      <c r="B75" s="49" t="s">
        <v>217</v>
      </c>
      <c r="C75" s="1">
        <v>92950</v>
      </c>
      <c r="D75" s="11" t="str">
        <f>IF($B75="N/A","N/A",IF(C75&gt;10,"No",IF(C75&lt;-10,"No","Yes")))</f>
        <v>N/A</v>
      </c>
      <c r="E75" s="1">
        <v>99500</v>
      </c>
      <c r="F75" s="11" t="str">
        <f>IF($B75="N/A","N/A",IF(E75&gt;10,"No",IF(E75&lt;-10,"No","Yes")))</f>
        <v>N/A</v>
      </c>
      <c r="G75" s="1">
        <v>102211</v>
      </c>
      <c r="H75" s="11" t="str">
        <f>IF($B75="N/A","N/A",IF(G75&gt;10,"No",IF(G75&lt;-10,"No","Yes")))</f>
        <v>N/A</v>
      </c>
      <c r="I75" s="12">
        <v>7.0469999999999997</v>
      </c>
      <c r="J75" s="12">
        <v>2.7250000000000001</v>
      </c>
      <c r="K75" s="49" t="s">
        <v>733</v>
      </c>
      <c r="L75" s="9" t="str">
        <f t="shared" ref="L75:L107" si="34">IF(J75="Div by 0", "N/A", IF(K75="N/A","N/A", IF(J75&gt;VALUE(MID(K75,1,2)), "No", IF(J75&lt;-1*VALUE(MID(K75,1,2)), "No", "Yes"))))</f>
        <v>Yes</v>
      </c>
    </row>
    <row r="76" spans="1:12" x14ac:dyDescent="0.2">
      <c r="A76" s="4" t="s">
        <v>66</v>
      </c>
      <c r="B76" s="49" t="s">
        <v>217</v>
      </c>
      <c r="C76" s="1">
        <v>84895.39</v>
      </c>
      <c r="D76" s="11" t="str">
        <f>IF($B76="N/A","N/A",IF(C76&gt;10,"No",IF(C76&lt;-10,"No","Yes")))</f>
        <v>N/A</v>
      </c>
      <c r="E76" s="1">
        <v>90434.46</v>
      </c>
      <c r="F76" s="11" t="str">
        <f>IF($B76="N/A","N/A",IF(E76&gt;10,"No",IF(E76&lt;-10,"No","Yes")))</f>
        <v>N/A</v>
      </c>
      <c r="G76" s="1">
        <v>93309.7</v>
      </c>
      <c r="H76" s="11" t="str">
        <f>IF($B76="N/A","N/A",IF(G76&gt;10,"No",IF(G76&lt;-10,"No","Yes")))</f>
        <v>N/A</v>
      </c>
      <c r="I76" s="12">
        <v>6.5250000000000004</v>
      </c>
      <c r="J76" s="12">
        <v>3.1789999999999998</v>
      </c>
      <c r="K76" s="49" t="s">
        <v>734</v>
      </c>
      <c r="L76" s="9" t="str">
        <f t="shared" si="34"/>
        <v>Yes</v>
      </c>
    </row>
    <row r="77" spans="1:12" x14ac:dyDescent="0.2">
      <c r="A77" s="3" t="s">
        <v>67</v>
      </c>
      <c r="B77" s="35" t="s">
        <v>287</v>
      </c>
      <c r="C77" s="8">
        <v>96.219761499000001</v>
      </c>
      <c r="D77" s="45" t="str">
        <f>IF($B77="N/A","N/A",IF(C77&gt;=90,"Yes","No"))</f>
        <v>Yes</v>
      </c>
      <c r="E77" s="8">
        <v>96.314677254000003</v>
      </c>
      <c r="F77" s="45" t="str">
        <f>IF($B77="N/A","N/A",IF(E77&gt;=90,"Yes","No"))</f>
        <v>Yes</v>
      </c>
      <c r="G77" s="8">
        <v>96.395699468000004</v>
      </c>
      <c r="H77" s="45" t="str">
        <f>IF($B77="N/A","N/A",IF(G77&gt;=90,"Yes","No"))</f>
        <v>Yes</v>
      </c>
      <c r="I77" s="12">
        <v>9.8599999999999993E-2</v>
      </c>
      <c r="J77" s="12">
        <v>8.4099999999999994E-2</v>
      </c>
      <c r="K77" s="46" t="s">
        <v>733</v>
      </c>
      <c r="L77" s="9" t="str">
        <f t="shared" si="34"/>
        <v>Yes</v>
      </c>
    </row>
    <row r="78" spans="1:12" x14ac:dyDescent="0.2">
      <c r="A78" s="2" t="s">
        <v>955</v>
      </c>
      <c r="B78" s="35" t="s">
        <v>287</v>
      </c>
      <c r="C78" s="8">
        <v>96.345991123999994</v>
      </c>
      <c r="D78" s="45" t="str">
        <f>IF($B78="N/A","N/A",IF(C78&gt;=90,"Yes","No"))</f>
        <v>Yes</v>
      </c>
      <c r="E78" s="8">
        <v>96.415916257999996</v>
      </c>
      <c r="F78" s="45" t="str">
        <f>IF($B78="N/A","N/A",IF(E78&gt;=90,"Yes","No"))</f>
        <v>Yes</v>
      </c>
      <c r="G78" s="8">
        <v>96.445834063999996</v>
      </c>
      <c r="H78" s="45" t="str">
        <f>IF($B78="N/A","N/A",IF(G78&gt;=90,"Yes","No"))</f>
        <v>Yes</v>
      </c>
      <c r="I78" s="12">
        <v>7.2599999999999998E-2</v>
      </c>
      <c r="J78" s="12">
        <v>3.1E-2</v>
      </c>
      <c r="K78" s="46" t="s">
        <v>733</v>
      </c>
      <c r="L78" s="9" t="str">
        <f t="shared" si="34"/>
        <v>Yes</v>
      </c>
    </row>
    <row r="79" spans="1:12" x14ac:dyDescent="0.2">
      <c r="A79" s="6" t="s">
        <v>956</v>
      </c>
      <c r="B79" s="49" t="s">
        <v>288</v>
      </c>
      <c r="C79" s="13">
        <v>53.116133451000003</v>
      </c>
      <c r="D79" s="45" t="str">
        <f>IF($B79="N/A","N/A",IF(C79&gt;55,"No",IF(C79&lt;30,"No","Yes")))</f>
        <v>Yes</v>
      </c>
      <c r="E79" s="13">
        <v>54.85157083</v>
      </c>
      <c r="F79" s="45" t="str">
        <f>IF($B79="N/A","N/A",IF(E79&gt;55,"No",IF(E79&lt;30,"No","Yes")))</f>
        <v>Yes</v>
      </c>
      <c r="G79" s="13">
        <v>54.677575306999998</v>
      </c>
      <c r="H79" s="45" t="str">
        <f>IF($B79="N/A","N/A",IF(G79&gt;55,"No",IF(G79&lt;30,"No","Yes")))</f>
        <v>Yes</v>
      </c>
      <c r="I79" s="12">
        <v>3.2669999999999999</v>
      </c>
      <c r="J79" s="12">
        <v>-0.317</v>
      </c>
      <c r="K79" s="49" t="s">
        <v>733</v>
      </c>
      <c r="L79" s="9" t="str">
        <f t="shared" si="34"/>
        <v>Yes</v>
      </c>
    </row>
    <row r="80" spans="1:12" ht="25.5" x14ac:dyDescent="0.2">
      <c r="A80" s="2" t="s">
        <v>957</v>
      </c>
      <c r="B80" s="49" t="s">
        <v>282</v>
      </c>
      <c r="C80" s="13">
        <v>0.81979558900000005</v>
      </c>
      <c r="D80" s="45" t="str">
        <f>IF($B80="N/A","N/A",IF(C80&gt;=5,"No",IF(C80&lt;0,"No","Yes")))</f>
        <v>Yes</v>
      </c>
      <c r="E80" s="13">
        <v>0.87738693469999995</v>
      </c>
      <c r="F80" s="45" t="str">
        <f>IF($B80="N/A","N/A",IF(E80&gt;=5,"No",IF(E80&lt;0,"No","Yes")))</f>
        <v>Yes</v>
      </c>
      <c r="G80" s="13">
        <v>0.14284176849999999</v>
      </c>
      <c r="H80" s="45" t="str">
        <f>IF($B80="N/A","N/A",IF(G80&gt;=5,"No",IF(G80&lt;0,"No","Yes")))</f>
        <v>Yes</v>
      </c>
      <c r="I80" s="12">
        <v>7.0250000000000004</v>
      </c>
      <c r="J80" s="12">
        <v>-83.7</v>
      </c>
      <c r="K80" s="49" t="s">
        <v>217</v>
      </c>
      <c r="L80" s="9" t="str">
        <f t="shared" si="34"/>
        <v>N/A</v>
      </c>
    </row>
    <row r="81" spans="1:12" ht="25.5" x14ac:dyDescent="0.2">
      <c r="A81" s="2" t="s">
        <v>958</v>
      </c>
      <c r="B81" s="49" t="s">
        <v>217</v>
      </c>
      <c r="C81" s="13">
        <v>31.093060784999999</v>
      </c>
      <c r="D81" s="49" t="s">
        <v>217</v>
      </c>
      <c r="E81" s="13">
        <v>33.005025126</v>
      </c>
      <c r="F81" s="49" t="s">
        <v>217</v>
      </c>
      <c r="G81" s="13">
        <v>32.653041258000002</v>
      </c>
      <c r="H81" s="49" t="s">
        <v>217</v>
      </c>
      <c r="I81" s="12">
        <v>6.149</v>
      </c>
      <c r="J81" s="12">
        <v>-1.07</v>
      </c>
      <c r="K81" s="49" t="s">
        <v>217</v>
      </c>
      <c r="L81" s="9" t="str">
        <f t="shared" si="34"/>
        <v>N/A</v>
      </c>
    </row>
    <row r="82" spans="1:12" ht="25.5" x14ac:dyDescent="0.2">
      <c r="A82" s="2" t="s">
        <v>959</v>
      </c>
      <c r="B82" s="49" t="s">
        <v>217</v>
      </c>
      <c r="C82" s="13">
        <v>46.923076923000004</v>
      </c>
      <c r="D82" s="49" t="s">
        <v>217</v>
      </c>
      <c r="E82" s="13">
        <v>44.106532663000003</v>
      </c>
      <c r="F82" s="49" t="s">
        <v>217</v>
      </c>
      <c r="G82" s="13">
        <v>30.882194676000001</v>
      </c>
      <c r="H82" s="49" t="s">
        <v>217</v>
      </c>
      <c r="I82" s="12">
        <v>-6</v>
      </c>
      <c r="J82" s="12">
        <v>-30</v>
      </c>
      <c r="K82" s="49" t="s">
        <v>217</v>
      </c>
      <c r="L82" s="9" t="str">
        <f t="shared" si="34"/>
        <v>N/A</v>
      </c>
    </row>
    <row r="83" spans="1:12" ht="25.5" x14ac:dyDescent="0.2">
      <c r="A83" s="2" t="s">
        <v>960</v>
      </c>
      <c r="B83" s="49" t="s">
        <v>217</v>
      </c>
      <c r="C83" s="13">
        <v>7.0650887573999999</v>
      </c>
      <c r="D83" s="49" t="s">
        <v>217</v>
      </c>
      <c r="E83" s="13">
        <v>7.8763819095000001</v>
      </c>
      <c r="F83" s="49" t="s">
        <v>217</v>
      </c>
      <c r="G83" s="13">
        <v>7.6850828188999998</v>
      </c>
      <c r="H83" s="49" t="s">
        <v>217</v>
      </c>
      <c r="I83" s="12">
        <v>11.48</v>
      </c>
      <c r="J83" s="12">
        <v>-2.4300000000000002</v>
      </c>
      <c r="K83" s="49" t="s">
        <v>217</v>
      </c>
      <c r="L83" s="9" t="str">
        <f t="shared" si="34"/>
        <v>N/A</v>
      </c>
    </row>
    <row r="84" spans="1:12" ht="25.5" x14ac:dyDescent="0.2">
      <c r="A84" s="2" t="s">
        <v>961</v>
      </c>
      <c r="B84" s="49" t="s">
        <v>217</v>
      </c>
      <c r="C84" s="13">
        <v>0.62614308770000005</v>
      </c>
      <c r="D84" s="49" t="s">
        <v>217</v>
      </c>
      <c r="E84" s="13">
        <v>0.66130653269999995</v>
      </c>
      <c r="F84" s="49" t="s">
        <v>217</v>
      </c>
      <c r="G84" s="13">
        <v>0.94999559730000005</v>
      </c>
      <c r="H84" s="49" t="s">
        <v>217</v>
      </c>
      <c r="I84" s="12">
        <v>5.6159999999999997</v>
      </c>
      <c r="J84" s="12">
        <v>43.65</v>
      </c>
      <c r="K84" s="49" t="s">
        <v>217</v>
      </c>
      <c r="L84" s="9" t="str">
        <f t="shared" si="34"/>
        <v>N/A</v>
      </c>
    </row>
    <row r="85" spans="1:12" ht="25.5" x14ac:dyDescent="0.2">
      <c r="A85" s="2" t="s">
        <v>962</v>
      </c>
      <c r="B85" s="49" t="s">
        <v>217</v>
      </c>
      <c r="C85" s="13">
        <v>0</v>
      </c>
      <c r="D85" s="49" t="s">
        <v>217</v>
      </c>
      <c r="E85" s="13">
        <v>0</v>
      </c>
      <c r="F85" s="49" t="s">
        <v>217</v>
      </c>
      <c r="G85" s="13">
        <v>0</v>
      </c>
      <c r="H85" s="49" t="s">
        <v>217</v>
      </c>
      <c r="I85" s="12" t="s">
        <v>1744</v>
      </c>
      <c r="J85" s="12" t="s">
        <v>1744</v>
      </c>
      <c r="K85" s="49" t="s">
        <v>217</v>
      </c>
      <c r="L85" s="9" t="str">
        <f t="shared" si="34"/>
        <v>N/A</v>
      </c>
    </row>
    <row r="86" spans="1:12" x14ac:dyDescent="0.2">
      <c r="A86" s="2" t="s">
        <v>963</v>
      </c>
      <c r="B86" s="49" t="s">
        <v>217</v>
      </c>
      <c r="C86" s="13">
        <v>3.5954814416</v>
      </c>
      <c r="D86" s="49" t="s">
        <v>217</v>
      </c>
      <c r="E86" s="13">
        <v>4.7859296481999998</v>
      </c>
      <c r="F86" s="49" t="s">
        <v>217</v>
      </c>
      <c r="G86" s="13">
        <v>4.9622839029000003</v>
      </c>
      <c r="H86" s="49" t="s">
        <v>217</v>
      </c>
      <c r="I86" s="12">
        <v>33.11</v>
      </c>
      <c r="J86" s="12">
        <v>3.6850000000000001</v>
      </c>
      <c r="K86" s="49" t="s">
        <v>217</v>
      </c>
      <c r="L86" s="9" t="str">
        <f t="shared" si="34"/>
        <v>N/A</v>
      </c>
    </row>
    <row r="87" spans="1:12" x14ac:dyDescent="0.2">
      <c r="A87" s="2" t="s">
        <v>964</v>
      </c>
      <c r="B87" s="49" t="s">
        <v>217</v>
      </c>
      <c r="C87" s="13">
        <v>0</v>
      </c>
      <c r="D87" s="49" t="s">
        <v>217</v>
      </c>
      <c r="E87" s="13">
        <v>0</v>
      </c>
      <c r="F87" s="49" t="s">
        <v>217</v>
      </c>
      <c r="G87" s="13">
        <v>0</v>
      </c>
      <c r="H87" s="49" t="s">
        <v>217</v>
      </c>
      <c r="I87" s="12" t="s">
        <v>1744</v>
      </c>
      <c r="J87" s="12" t="s">
        <v>1744</v>
      </c>
      <c r="K87" s="49" t="s">
        <v>217</v>
      </c>
      <c r="L87" s="9" t="str">
        <f t="shared" si="34"/>
        <v>N/A</v>
      </c>
    </row>
    <row r="88" spans="1:12" ht="25.5" x14ac:dyDescent="0.2">
      <c r="A88" s="2" t="s">
        <v>965</v>
      </c>
      <c r="B88" s="49" t="s">
        <v>217</v>
      </c>
      <c r="C88" s="13">
        <v>9.8773534158</v>
      </c>
      <c r="D88" s="49" t="s">
        <v>217</v>
      </c>
      <c r="E88" s="13">
        <v>8.6874371859000004</v>
      </c>
      <c r="F88" s="49" t="s">
        <v>217</v>
      </c>
      <c r="G88" s="13">
        <v>22.724559978999999</v>
      </c>
      <c r="H88" s="49" t="s">
        <v>217</v>
      </c>
      <c r="I88" s="12">
        <v>-12</v>
      </c>
      <c r="J88" s="12">
        <v>161.6</v>
      </c>
      <c r="K88" s="49" t="s">
        <v>217</v>
      </c>
      <c r="L88" s="9" t="str">
        <f t="shared" si="34"/>
        <v>N/A</v>
      </c>
    </row>
    <row r="89" spans="1:12" ht="25.5" x14ac:dyDescent="0.2">
      <c r="A89" s="2" t="s">
        <v>966</v>
      </c>
      <c r="B89" s="49" t="s">
        <v>217</v>
      </c>
      <c r="C89" s="13">
        <v>0</v>
      </c>
      <c r="D89" s="49" t="s">
        <v>217</v>
      </c>
      <c r="E89" s="13">
        <v>0</v>
      </c>
      <c r="F89" s="49" t="s">
        <v>217</v>
      </c>
      <c r="G89" s="13">
        <v>0</v>
      </c>
      <c r="H89" s="49" t="s">
        <v>217</v>
      </c>
      <c r="I89" s="12" t="s">
        <v>1744</v>
      </c>
      <c r="J89" s="12" t="s">
        <v>1744</v>
      </c>
      <c r="K89" s="49" t="s">
        <v>217</v>
      </c>
      <c r="L89" s="9" t="str">
        <f t="shared" si="34"/>
        <v>N/A</v>
      </c>
    </row>
    <row r="90" spans="1:12" ht="25.5" x14ac:dyDescent="0.2">
      <c r="A90" s="2" t="s">
        <v>967</v>
      </c>
      <c r="B90" s="49" t="s">
        <v>217</v>
      </c>
      <c r="C90" s="13">
        <v>0</v>
      </c>
      <c r="D90" s="49" t="s">
        <v>217</v>
      </c>
      <c r="E90" s="13">
        <v>0</v>
      </c>
      <c r="F90" s="49" t="s">
        <v>217</v>
      </c>
      <c r="G90" s="13">
        <v>0</v>
      </c>
      <c r="H90" s="49" t="s">
        <v>217</v>
      </c>
      <c r="I90" s="12" t="s">
        <v>1744</v>
      </c>
      <c r="J90" s="12" t="s">
        <v>1744</v>
      </c>
      <c r="K90" s="49" t="s">
        <v>217</v>
      </c>
      <c r="L90" s="9" t="str">
        <f t="shared" si="34"/>
        <v>N/A</v>
      </c>
    </row>
    <row r="91" spans="1:12" x14ac:dyDescent="0.2">
      <c r="A91" s="2" t="s">
        <v>968</v>
      </c>
      <c r="B91" s="49" t="s">
        <v>217</v>
      </c>
      <c r="C91" s="13">
        <v>58.246369016000003</v>
      </c>
      <c r="D91" s="49" t="s">
        <v>217</v>
      </c>
      <c r="E91" s="13">
        <v>54.332663316999998</v>
      </c>
      <c r="F91" s="49" t="s">
        <v>217</v>
      </c>
      <c r="G91" s="13">
        <v>54.699592019999997</v>
      </c>
      <c r="H91" s="49" t="s">
        <v>217</v>
      </c>
      <c r="I91" s="12">
        <v>-6.72</v>
      </c>
      <c r="J91" s="12">
        <v>0.67530000000000001</v>
      </c>
      <c r="K91" s="49" t="s">
        <v>217</v>
      </c>
      <c r="L91" s="9" t="str">
        <f t="shared" si="34"/>
        <v>N/A</v>
      </c>
    </row>
    <row r="92" spans="1:12" x14ac:dyDescent="0.2">
      <c r="A92" s="2" t="s">
        <v>969</v>
      </c>
      <c r="B92" s="49" t="s">
        <v>217</v>
      </c>
      <c r="C92" s="13">
        <v>41.753630983999997</v>
      </c>
      <c r="D92" s="49" t="s">
        <v>217</v>
      </c>
      <c r="E92" s="13">
        <v>45.667336683000002</v>
      </c>
      <c r="F92" s="49" t="s">
        <v>217</v>
      </c>
      <c r="G92" s="13">
        <v>45.300407980000003</v>
      </c>
      <c r="H92" s="49" t="s">
        <v>217</v>
      </c>
      <c r="I92" s="12">
        <v>9.3729999999999993</v>
      </c>
      <c r="J92" s="12">
        <v>-0.80300000000000005</v>
      </c>
      <c r="K92" s="49" t="s">
        <v>217</v>
      </c>
      <c r="L92" s="9" t="str">
        <f t="shared" si="34"/>
        <v>N/A</v>
      </c>
    </row>
    <row r="93" spans="1:12" x14ac:dyDescent="0.2">
      <c r="A93" s="6" t="s">
        <v>68</v>
      </c>
      <c r="B93" s="49" t="s">
        <v>217</v>
      </c>
      <c r="C93" s="1">
        <v>2264</v>
      </c>
      <c r="D93" s="11" t="str">
        <f>IF($B93="N/A","N/A",IF(C93&gt;10,"No",IF(C93&lt;-10,"No","Yes")))</f>
        <v>N/A</v>
      </c>
      <c r="E93" s="1">
        <v>2346</v>
      </c>
      <c r="F93" s="11" t="str">
        <f>IF($B93="N/A","N/A",IF(E93&gt;10,"No",IF(E93&lt;-10,"No","Yes")))</f>
        <v>N/A</v>
      </c>
      <c r="G93" s="1">
        <v>2465</v>
      </c>
      <c r="H93" s="11" t="str">
        <f>IF($B93="N/A","N/A",IF(G93&gt;10,"No",IF(G93&lt;-10,"No","Yes")))</f>
        <v>N/A</v>
      </c>
      <c r="I93" s="12">
        <v>3.6219999999999999</v>
      </c>
      <c r="J93" s="12">
        <v>5.0720000000000001</v>
      </c>
      <c r="K93" s="49" t="s">
        <v>733</v>
      </c>
      <c r="L93" s="9" t="str">
        <f t="shared" si="34"/>
        <v>Yes</v>
      </c>
    </row>
    <row r="94" spans="1:12" x14ac:dyDescent="0.2">
      <c r="A94" s="2" t="s">
        <v>109</v>
      </c>
      <c r="B94" s="49" t="s">
        <v>217</v>
      </c>
      <c r="C94" s="13">
        <v>4.4169611300000002E-2</v>
      </c>
      <c r="D94" s="45" t="str">
        <f>IF($B94="N/A","N/A",IF(C94&gt;10,"No",IF(C94&lt;-10,"No","Yes")))</f>
        <v>N/A</v>
      </c>
      <c r="E94" s="13">
        <v>4.2625745999999999E-2</v>
      </c>
      <c r="F94" s="45" t="str">
        <f>IF($B94="N/A","N/A",IF(E94&gt;10,"No",IF(E94&lt;-10,"No","Yes")))</f>
        <v>N/A</v>
      </c>
      <c r="G94" s="13">
        <v>3.7322515212999998</v>
      </c>
      <c r="H94" s="45" t="str">
        <f>IF($B94="N/A","N/A",IF(G94&gt;10,"No",IF(G94&lt;-10,"No","Yes")))</f>
        <v>N/A</v>
      </c>
      <c r="I94" s="12">
        <v>-3.5</v>
      </c>
      <c r="J94" s="12">
        <v>8656</v>
      </c>
      <c r="K94" s="49" t="s">
        <v>733</v>
      </c>
      <c r="L94" s="9" t="str">
        <f t="shared" si="34"/>
        <v>No</v>
      </c>
    </row>
    <row r="95" spans="1:12" x14ac:dyDescent="0.2">
      <c r="A95" s="2" t="s">
        <v>110</v>
      </c>
      <c r="B95" s="49" t="s">
        <v>217</v>
      </c>
      <c r="C95" s="13">
        <v>9.1872791519000003</v>
      </c>
      <c r="D95" s="45" t="str">
        <f>IF($B95="N/A","N/A",IF(C95&gt;10,"No",IF(C95&lt;-10,"No","Yes")))</f>
        <v>N/A</v>
      </c>
      <c r="E95" s="13">
        <v>7.7152600171000003</v>
      </c>
      <c r="F95" s="45" t="str">
        <f>IF($B95="N/A","N/A",IF(E95&gt;10,"No",IF(E95&lt;-10,"No","Yes")))</f>
        <v>N/A</v>
      </c>
      <c r="G95" s="13">
        <v>9.0060851927000005</v>
      </c>
      <c r="H95" s="45" t="str">
        <f>IF($B95="N/A","N/A",IF(G95&gt;10,"No",IF(G95&lt;-10,"No","Yes")))</f>
        <v>N/A</v>
      </c>
      <c r="I95" s="12">
        <v>-16</v>
      </c>
      <c r="J95" s="12">
        <v>16.73</v>
      </c>
      <c r="K95" s="49" t="s">
        <v>733</v>
      </c>
      <c r="L95" s="9" t="str">
        <f t="shared" si="34"/>
        <v>No</v>
      </c>
    </row>
    <row r="96" spans="1:12" x14ac:dyDescent="0.2">
      <c r="A96" s="4" t="s">
        <v>7</v>
      </c>
      <c r="B96" s="49" t="s">
        <v>217</v>
      </c>
      <c r="C96" s="13">
        <v>3.9806347499999999E-2</v>
      </c>
      <c r="D96" s="11" t="str">
        <f>IF($B96="N/A","N/A",IF(C96&gt;10,"No",IF(C96&lt;-10,"No","Yes")))</f>
        <v>N/A</v>
      </c>
      <c r="E96" s="13">
        <v>4.8241206000000002E-2</v>
      </c>
      <c r="F96" s="11" t="str">
        <f>IF($B96="N/A","N/A",IF(E96&gt;10,"No",IF(E96&lt;-10,"No","Yes")))</f>
        <v>N/A</v>
      </c>
      <c r="G96" s="13">
        <v>5.0875150399999999E-2</v>
      </c>
      <c r="H96" s="11" t="str">
        <f>IF($B96="N/A","N/A",IF(G96&gt;10,"No",IF(G96&lt;-10,"No","Yes")))</f>
        <v>N/A</v>
      </c>
      <c r="I96" s="12">
        <v>21.19</v>
      </c>
      <c r="J96" s="12">
        <v>5.46</v>
      </c>
      <c r="K96" s="49" t="s">
        <v>734</v>
      </c>
      <c r="L96" s="9" t="str">
        <f t="shared" si="34"/>
        <v>Yes</v>
      </c>
    </row>
    <row r="97" spans="1:12" x14ac:dyDescent="0.2">
      <c r="A97" s="4" t="s">
        <v>184</v>
      </c>
      <c r="B97" s="49" t="s">
        <v>217</v>
      </c>
      <c r="C97" s="13">
        <v>59.43302851</v>
      </c>
      <c r="D97" s="11" t="str">
        <f t="shared" ref="D97:D98" si="35">IF($B97="N/A","N/A",IF(C97&gt;10,"No",IF(C97&lt;-10,"No","Yes")))</f>
        <v>N/A</v>
      </c>
      <c r="E97" s="13">
        <v>58.998994975000002</v>
      </c>
      <c r="F97" s="11" t="str">
        <f t="shared" ref="F97:F98" si="36">IF($B97="N/A","N/A",IF(E97&gt;10,"No",IF(E97&lt;-10,"No","Yes")))</f>
        <v>N/A</v>
      </c>
      <c r="G97" s="13">
        <v>58.776452632000002</v>
      </c>
      <c r="H97" s="11" t="str">
        <f t="shared" ref="H97:H98" si="37">IF($B97="N/A","N/A",IF(G97&gt;10,"No",IF(G97&lt;-10,"No","Yes")))</f>
        <v>N/A</v>
      </c>
      <c r="I97" s="12">
        <v>-0.73</v>
      </c>
      <c r="J97" s="12">
        <v>-0.377</v>
      </c>
      <c r="K97" s="49" t="s">
        <v>733</v>
      </c>
      <c r="L97" s="9" t="str">
        <f>IF(J97="Div by 0", "N/A", IF(OR(J97="N/A",K97="N/A"),"N/A", IF(J97&gt;VALUE(MID(K97,1,2)), "No", IF(J97&lt;-1*VALUE(MID(K97,1,2)), "No", "Yes"))))</f>
        <v>Yes</v>
      </c>
    </row>
    <row r="98" spans="1:12" x14ac:dyDescent="0.2">
      <c r="A98" s="4" t="s">
        <v>185</v>
      </c>
      <c r="B98" s="49" t="s">
        <v>217</v>
      </c>
      <c r="C98" s="13">
        <v>40.56697149</v>
      </c>
      <c r="D98" s="11" t="str">
        <f t="shared" si="35"/>
        <v>N/A</v>
      </c>
      <c r="E98" s="13">
        <v>41.001005024999998</v>
      </c>
      <c r="F98" s="11" t="str">
        <f t="shared" si="36"/>
        <v>N/A</v>
      </c>
      <c r="G98" s="13">
        <v>41.223547367999998</v>
      </c>
      <c r="H98" s="11" t="str">
        <f t="shared" si="37"/>
        <v>N/A</v>
      </c>
      <c r="I98" s="12">
        <v>1.07</v>
      </c>
      <c r="J98" s="12">
        <v>0.54279999999999995</v>
      </c>
      <c r="K98" s="49" t="s">
        <v>733</v>
      </c>
      <c r="L98" s="9" t="str">
        <f>IF(J98="Div by 0", "N/A", IF(OR(J98="N/A",K98="N/A"),"N/A", IF(J98&gt;VALUE(MID(K98,1,2)), "No", IF(J98&lt;-1*VALUE(MID(K98,1,2)), "No", "Yes"))))</f>
        <v>Yes</v>
      </c>
    </row>
    <row r="99" spans="1:12" x14ac:dyDescent="0.2">
      <c r="A99" s="2" t="s">
        <v>8</v>
      </c>
      <c r="B99" s="49" t="s">
        <v>289</v>
      </c>
      <c r="C99" s="13">
        <v>5.5233996771999996</v>
      </c>
      <c r="D99" s="45" t="str">
        <f>IF($B99="N/A","N/A",IF(C99&gt;10,"No",IF(C99&lt;5,"No","Yes")))</f>
        <v>Yes</v>
      </c>
      <c r="E99" s="13">
        <v>5.3437185930000002</v>
      </c>
      <c r="F99" s="45" t="str">
        <f>IF($B99="N/A","N/A",IF(E99&gt;10,"No",IF(E99&lt;5,"No","Yes")))</f>
        <v>Yes</v>
      </c>
      <c r="G99" s="13">
        <v>5.3203666924000004</v>
      </c>
      <c r="H99" s="45" t="str">
        <f t="shared" ref="H99:H102" si="38">IF($B99="N/A","N/A",IF(G99&gt;10,"No",IF(G99&lt;5,"No","Yes")))</f>
        <v>Yes</v>
      </c>
      <c r="I99" s="12">
        <v>-3.25</v>
      </c>
      <c r="J99" s="12">
        <v>-0.437</v>
      </c>
      <c r="K99" s="49" t="s">
        <v>734</v>
      </c>
      <c r="L99" s="9" t="str">
        <f t="shared" si="34"/>
        <v>Yes</v>
      </c>
    </row>
    <row r="100" spans="1:12" x14ac:dyDescent="0.2">
      <c r="A100" s="2" t="s">
        <v>153</v>
      </c>
      <c r="B100" s="49" t="s">
        <v>289</v>
      </c>
      <c r="C100" s="13">
        <v>0</v>
      </c>
      <c r="D100" s="45" t="str">
        <f>IF($B100="N/A","N/A",IF(C100&gt;10,"No",IF(C100&lt;5,"No","Yes")))</f>
        <v>No</v>
      </c>
      <c r="E100" s="13">
        <v>0</v>
      </c>
      <c r="F100" s="45" t="str">
        <f t="shared" ref="F100:F102" si="39">IF($B100="N/A","N/A",IF(E100&gt;10,"No",IF(E100&lt;5,"No","Yes")))</f>
        <v>No</v>
      </c>
      <c r="G100" s="13">
        <v>2.0173953880000002</v>
      </c>
      <c r="H100" s="45" t="str">
        <f t="shared" si="38"/>
        <v>No</v>
      </c>
      <c r="I100" s="12" t="s">
        <v>1744</v>
      </c>
      <c r="J100" s="12" t="s">
        <v>1744</v>
      </c>
      <c r="K100" s="49" t="s">
        <v>734</v>
      </c>
      <c r="L100" s="9" t="str">
        <f t="shared" si="34"/>
        <v>N/A</v>
      </c>
    </row>
    <row r="101" spans="1:12" x14ac:dyDescent="0.2">
      <c r="A101" s="2" t="s">
        <v>154</v>
      </c>
      <c r="B101" s="49" t="s">
        <v>289</v>
      </c>
      <c r="C101" s="13">
        <v>5.3781603012000003</v>
      </c>
      <c r="D101" s="45" t="str">
        <f>IF($B101="N/A","N/A",IF(C101&gt;10,"No",IF(C101&lt;5,"No","Yes")))</f>
        <v>Yes</v>
      </c>
      <c r="E101" s="13">
        <v>5.2341708543000003</v>
      </c>
      <c r="F101" s="45" t="str">
        <f t="shared" si="39"/>
        <v>Yes</v>
      </c>
      <c r="G101" s="13">
        <v>5.2391621254</v>
      </c>
      <c r="H101" s="45" t="str">
        <f t="shared" si="38"/>
        <v>Yes</v>
      </c>
      <c r="I101" s="12">
        <v>-2.68</v>
      </c>
      <c r="J101" s="12">
        <v>9.5399999999999999E-2</v>
      </c>
      <c r="K101" s="49" t="s">
        <v>734</v>
      </c>
      <c r="L101" s="9" t="str">
        <f t="shared" si="34"/>
        <v>Yes</v>
      </c>
    </row>
    <row r="102" spans="1:12" x14ac:dyDescent="0.2">
      <c r="A102" s="2" t="s">
        <v>155</v>
      </c>
      <c r="B102" s="49" t="s">
        <v>289</v>
      </c>
      <c r="C102" s="13">
        <v>5.5277030662</v>
      </c>
      <c r="D102" s="45" t="str">
        <f>IF($B102="N/A","N/A",IF(C102&gt;10,"No",IF(C102&lt;5,"No","Yes")))</f>
        <v>Yes</v>
      </c>
      <c r="E102" s="13">
        <v>5.3457286432000002</v>
      </c>
      <c r="F102" s="45" t="str">
        <f t="shared" si="39"/>
        <v>Yes</v>
      </c>
      <c r="G102" s="13">
        <v>5.3350422165999998</v>
      </c>
      <c r="H102" s="45" t="str">
        <f t="shared" si="38"/>
        <v>Yes</v>
      </c>
      <c r="I102" s="12">
        <v>-3.29</v>
      </c>
      <c r="J102" s="12">
        <v>-0.2</v>
      </c>
      <c r="K102" s="49" t="s">
        <v>734</v>
      </c>
      <c r="L102" s="9" t="str">
        <f t="shared" si="34"/>
        <v>Yes</v>
      </c>
    </row>
    <row r="103" spans="1:12" x14ac:dyDescent="0.2">
      <c r="A103" s="2" t="s">
        <v>970</v>
      </c>
      <c r="B103" s="49" t="s">
        <v>217</v>
      </c>
      <c r="C103" s="1">
        <v>5134</v>
      </c>
      <c r="D103" s="11" t="str">
        <f t="shared" ref="D103:D114" si="40">IF($B103="N/A","N/A",IF(C103&gt;10,"No",IF(C103&lt;-10,"No","Yes")))</f>
        <v>N/A</v>
      </c>
      <c r="E103" s="1">
        <v>5317</v>
      </c>
      <c r="F103" s="11" t="str">
        <f t="shared" ref="F103:F114" si="41">IF($B103="N/A","N/A",IF(E103&gt;10,"No",IF(E103&lt;-10,"No","Yes")))</f>
        <v>N/A</v>
      </c>
      <c r="G103" s="1">
        <v>3752</v>
      </c>
      <c r="H103" s="11" t="str">
        <f t="shared" ref="H103:H114" si="42">IF($B103="N/A","N/A",IF(G103&gt;10,"No",IF(G103&lt;-10,"No","Yes")))</f>
        <v>N/A</v>
      </c>
      <c r="I103" s="12">
        <v>3.5640000000000001</v>
      </c>
      <c r="J103" s="12">
        <v>-29.4</v>
      </c>
      <c r="K103" s="46" t="s">
        <v>733</v>
      </c>
      <c r="L103" s="9" t="str">
        <f t="shared" si="34"/>
        <v>No</v>
      </c>
    </row>
    <row r="104" spans="1:12" x14ac:dyDescent="0.2">
      <c r="A104" s="2" t="s">
        <v>971</v>
      </c>
      <c r="B104" s="49" t="s">
        <v>217</v>
      </c>
      <c r="C104" s="1">
        <v>203</v>
      </c>
      <c r="D104" s="11" t="str">
        <f t="shared" si="40"/>
        <v>N/A</v>
      </c>
      <c r="E104" s="1">
        <v>175</v>
      </c>
      <c r="F104" s="11" t="str">
        <f t="shared" si="41"/>
        <v>N/A</v>
      </c>
      <c r="G104" s="1">
        <v>161</v>
      </c>
      <c r="H104" s="11" t="str">
        <f t="shared" si="42"/>
        <v>N/A</v>
      </c>
      <c r="I104" s="12">
        <v>-13.8</v>
      </c>
      <c r="J104" s="12">
        <v>-8</v>
      </c>
      <c r="K104" s="46" t="s">
        <v>733</v>
      </c>
      <c r="L104" s="9" t="str">
        <f t="shared" si="34"/>
        <v>Yes</v>
      </c>
    </row>
    <row r="105" spans="1:12" x14ac:dyDescent="0.2">
      <c r="A105" s="2" t="s">
        <v>1</v>
      </c>
      <c r="B105" s="49" t="s">
        <v>217</v>
      </c>
      <c r="C105" s="13">
        <v>98.122646583999995</v>
      </c>
      <c r="D105" s="11" t="str">
        <f t="shared" si="40"/>
        <v>N/A</v>
      </c>
      <c r="E105" s="13">
        <v>97.674371859000004</v>
      </c>
      <c r="F105" s="11" t="str">
        <f t="shared" si="41"/>
        <v>N/A</v>
      </c>
      <c r="G105" s="13">
        <v>98.513858587000001</v>
      </c>
      <c r="H105" s="11" t="str">
        <f t="shared" si="42"/>
        <v>N/A</v>
      </c>
      <c r="I105" s="12">
        <v>-0.45700000000000002</v>
      </c>
      <c r="J105" s="12">
        <v>0.85950000000000004</v>
      </c>
      <c r="K105" s="49" t="s">
        <v>734</v>
      </c>
      <c r="L105" s="9" t="str">
        <f t="shared" si="34"/>
        <v>Yes</v>
      </c>
    </row>
    <row r="106" spans="1:12" x14ac:dyDescent="0.2">
      <c r="A106" s="2" t="s">
        <v>69</v>
      </c>
      <c r="B106" s="49" t="s">
        <v>217</v>
      </c>
      <c r="C106" s="13">
        <v>98.410174881000003</v>
      </c>
      <c r="D106" s="11" t="str">
        <f t="shared" si="40"/>
        <v>N/A</v>
      </c>
      <c r="E106" s="13">
        <v>98.203444941000001</v>
      </c>
      <c r="F106" s="11" t="str">
        <f t="shared" si="41"/>
        <v>N/A</v>
      </c>
      <c r="G106" s="13">
        <v>99.537202558000004</v>
      </c>
      <c r="H106" s="11" t="str">
        <f t="shared" si="42"/>
        <v>N/A</v>
      </c>
      <c r="I106" s="12">
        <v>-0.21</v>
      </c>
      <c r="J106" s="12">
        <v>1.3580000000000001</v>
      </c>
      <c r="K106" s="49" t="s">
        <v>734</v>
      </c>
      <c r="L106" s="9" t="str">
        <f t="shared" si="34"/>
        <v>Yes</v>
      </c>
    </row>
    <row r="107" spans="1:12" x14ac:dyDescent="0.2">
      <c r="A107" s="4" t="s">
        <v>70</v>
      </c>
      <c r="B107" s="49" t="s">
        <v>217</v>
      </c>
      <c r="C107" s="1">
        <v>88666</v>
      </c>
      <c r="D107" s="11" t="str">
        <f t="shared" si="40"/>
        <v>N/A</v>
      </c>
      <c r="E107" s="1">
        <v>95270</v>
      </c>
      <c r="F107" s="11" t="str">
        <f t="shared" si="41"/>
        <v>N/A</v>
      </c>
      <c r="G107" s="1">
        <v>97955</v>
      </c>
      <c r="H107" s="11" t="str">
        <f t="shared" si="42"/>
        <v>N/A</v>
      </c>
      <c r="I107" s="12">
        <v>7.4480000000000004</v>
      </c>
      <c r="J107" s="12">
        <v>2.8180000000000001</v>
      </c>
      <c r="K107" s="49" t="s">
        <v>733</v>
      </c>
      <c r="L107" s="9" t="str">
        <f t="shared" si="34"/>
        <v>Yes</v>
      </c>
    </row>
    <row r="108" spans="1:12" x14ac:dyDescent="0.2">
      <c r="A108" s="2" t="s">
        <v>688</v>
      </c>
      <c r="B108" s="49" t="s">
        <v>217</v>
      </c>
      <c r="C108" s="13">
        <v>1.8045248461000001</v>
      </c>
      <c r="D108" s="11" t="str">
        <f t="shared" si="40"/>
        <v>N/A</v>
      </c>
      <c r="E108" s="13">
        <v>1.6070116511000001</v>
      </c>
      <c r="F108" s="11" t="str">
        <f t="shared" si="41"/>
        <v>N/A</v>
      </c>
      <c r="G108" s="13">
        <v>1.7099688633000001</v>
      </c>
      <c r="H108" s="11" t="str">
        <f t="shared" si="42"/>
        <v>N/A</v>
      </c>
      <c r="I108" s="12">
        <v>-10.9</v>
      </c>
      <c r="J108" s="12">
        <v>6.407</v>
      </c>
      <c r="K108" s="49" t="s">
        <v>734</v>
      </c>
      <c r="L108" s="9" t="str">
        <f t="shared" ref="L108:L114" si="43">IF(J108="Div by 0", "N/A", IF(K108="N/A","N/A", IF(J108&gt;VALUE(MID(K108,1,2)), "No", IF(J108&lt;-1*VALUE(MID(K108,1,2)), "No", "Yes"))))</f>
        <v>Yes</v>
      </c>
    </row>
    <row r="109" spans="1:12" x14ac:dyDescent="0.2">
      <c r="A109" s="2" t="s">
        <v>687</v>
      </c>
      <c r="B109" s="49" t="s">
        <v>217</v>
      </c>
      <c r="C109" s="13">
        <v>1.0624140031</v>
      </c>
      <c r="D109" s="11" t="str">
        <f t="shared" si="40"/>
        <v>N/A</v>
      </c>
      <c r="E109" s="13">
        <v>1.0003148945</v>
      </c>
      <c r="F109" s="11" t="str">
        <f t="shared" si="41"/>
        <v>N/A</v>
      </c>
      <c r="G109" s="13">
        <v>1.0229186872</v>
      </c>
      <c r="H109" s="11" t="str">
        <f t="shared" si="42"/>
        <v>N/A</v>
      </c>
      <c r="I109" s="12">
        <v>-5.85</v>
      </c>
      <c r="J109" s="12">
        <v>2.2599999999999998</v>
      </c>
      <c r="K109" s="49" t="s">
        <v>734</v>
      </c>
      <c r="L109" s="9" t="str">
        <f t="shared" si="43"/>
        <v>Yes</v>
      </c>
    </row>
    <row r="110" spans="1:12" x14ac:dyDescent="0.2">
      <c r="A110" s="2" t="s">
        <v>686</v>
      </c>
      <c r="B110" s="49" t="s">
        <v>217</v>
      </c>
      <c r="C110" s="13">
        <v>97.133061151000007</v>
      </c>
      <c r="D110" s="11" t="str">
        <f t="shared" si="40"/>
        <v>N/A</v>
      </c>
      <c r="E110" s="13">
        <v>97.392673454000004</v>
      </c>
      <c r="F110" s="11" t="str">
        <f t="shared" si="41"/>
        <v>N/A</v>
      </c>
      <c r="G110" s="13">
        <v>97.267112449999999</v>
      </c>
      <c r="H110" s="11" t="str">
        <f t="shared" si="42"/>
        <v>N/A</v>
      </c>
      <c r="I110" s="12">
        <v>0.26729999999999998</v>
      </c>
      <c r="J110" s="12">
        <v>-0.129</v>
      </c>
      <c r="K110" s="49" t="s">
        <v>734</v>
      </c>
      <c r="L110" s="9" t="str">
        <f t="shared" si="43"/>
        <v>Yes</v>
      </c>
    </row>
    <row r="111" spans="1:12" ht="25.5" x14ac:dyDescent="0.2">
      <c r="A111" s="4" t="s">
        <v>972</v>
      </c>
      <c r="B111" s="49" t="s">
        <v>217</v>
      </c>
      <c r="C111" s="13">
        <v>48.705755783000001</v>
      </c>
      <c r="D111" s="11" t="str">
        <f t="shared" si="40"/>
        <v>N/A</v>
      </c>
      <c r="E111" s="13">
        <v>48.134673366999998</v>
      </c>
      <c r="F111" s="11" t="str">
        <f t="shared" si="41"/>
        <v>N/A</v>
      </c>
      <c r="G111" s="13">
        <v>47.208226119999999</v>
      </c>
      <c r="H111" s="11" t="str">
        <f t="shared" si="42"/>
        <v>N/A</v>
      </c>
      <c r="I111" s="12">
        <v>-1.17</v>
      </c>
      <c r="J111" s="12">
        <v>-1.92</v>
      </c>
      <c r="K111" s="49" t="s">
        <v>734</v>
      </c>
      <c r="L111" s="9" t="str">
        <f t="shared" si="43"/>
        <v>Yes</v>
      </c>
    </row>
    <row r="112" spans="1:12" ht="25.5" x14ac:dyDescent="0.2">
      <c r="A112" s="4" t="s">
        <v>973</v>
      </c>
      <c r="B112" s="49" t="s">
        <v>217</v>
      </c>
      <c r="C112" s="13">
        <v>50.759548144</v>
      </c>
      <c r="D112" s="11" t="str">
        <f t="shared" si="40"/>
        <v>N/A</v>
      </c>
      <c r="E112" s="13">
        <v>51.315577888999997</v>
      </c>
      <c r="F112" s="11" t="str">
        <f t="shared" si="41"/>
        <v>N/A</v>
      </c>
      <c r="G112" s="13">
        <v>52.248779485999997</v>
      </c>
      <c r="H112" s="11" t="str">
        <f t="shared" si="42"/>
        <v>N/A</v>
      </c>
      <c r="I112" s="12">
        <v>1.095</v>
      </c>
      <c r="J112" s="12">
        <v>1.819</v>
      </c>
      <c r="K112" s="49" t="s">
        <v>734</v>
      </c>
      <c r="L112" s="9" t="str">
        <f t="shared" si="43"/>
        <v>Yes</v>
      </c>
    </row>
    <row r="113" spans="1:12" ht="25.5" x14ac:dyDescent="0.2">
      <c r="A113" s="4" t="s">
        <v>974</v>
      </c>
      <c r="B113" s="49" t="s">
        <v>217</v>
      </c>
      <c r="C113" s="13">
        <v>0.1785906401</v>
      </c>
      <c r="D113" s="11" t="str">
        <f t="shared" si="40"/>
        <v>N/A</v>
      </c>
      <c r="E113" s="13">
        <v>0.18391959799999999</v>
      </c>
      <c r="F113" s="11" t="str">
        <f t="shared" si="41"/>
        <v>N/A</v>
      </c>
      <c r="G113" s="13">
        <v>0.1673009754</v>
      </c>
      <c r="H113" s="11" t="str">
        <f t="shared" si="42"/>
        <v>N/A</v>
      </c>
      <c r="I113" s="12">
        <v>2.984</v>
      </c>
      <c r="J113" s="12">
        <v>-9.0399999999999991</v>
      </c>
      <c r="K113" s="49" t="s">
        <v>734</v>
      </c>
      <c r="L113" s="9" t="str">
        <f t="shared" si="43"/>
        <v>Yes</v>
      </c>
    </row>
    <row r="114" spans="1:12" ht="25.5" x14ac:dyDescent="0.2">
      <c r="A114" s="4" t="s">
        <v>975</v>
      </c>
      <c r="B114" s="49" t="s">
        <v>217</v>
      </c>
      <c r="C114" s="13">
        <v>0.35610543300000003</v>
      </c>
      <c r="D114" s="11" t="str">
        <f t="shared" si="40"/>
        <v>N/A</v>
      </c>
      <c r="E114" s="13">
        <v>0.36582914570000002</v>
      </c>
      <c r="F114" s="11" t="str">
        <f t="shared" si="41"/>
        <v>N/A</v>
      </c>
      <c r="G114" s="13">
        <v>0.37569341849999999</v>
      </c>
      <c r="H114" s="11" t="str">
        <f t="shared" si="42"/>
        <v>N/A</v>
      </c>
      <c r="I114" s="12">
        <v>2.7309999999999999</v>
      </c>
      <c r="J114" s="12">
        <v>2.6960000000000002</v>
      </c>
      <c r="K114" s="49" t="s">
        <v>734</v>
      </c>
      <c r="L114" s="9" t="str">
        <f t="shared" si="43"/>
        <v>Yes</v>
      </c>
    </row>
    <row r="115" spans="1:12" x14ac:dyDescent="0.2">
      <c r="A115" s="2" t="s">
        <v>976</v>
      </c>
      <c r="B115" s="49" t="s">
        <v>290</v>
      </c>
      <c r="C115" s="13">
        <v>99.996546304999995</v>
      </c>
      <c r="D115" s="45" t="str">
        <f>IF($B115="N/A","N/A",IF(C115&gt;=99,"Yes","No"))</f>
        <v>Yes</v>
      </c>
      <c r="E115" s="13">
        <v>100</v>
      </c>
      <c r="F115" s="45" t="str">
        <f>IF($B115="N/A","N/A",IF(E115&gt;=99,"Yes","No"))</f>
        <v>Yes</v>
      </c>
      <c r="G115" s="13">
        <v>99.854834335999996</v>
      </c>
      <c r="H115" s="45" t="str">
        <f>IF($B115="N/A","N/A",IF(G115&gt;=99,"Yes","No"))</f>
        <v>Yes</v>
      </c>
      <c r="I115" s="12">
        <v>3.5000000000000001E-3</v>
      </c>
      <c r="J115" s="12">
        <v>-0.14499999999999999</v>
      </c>
      <c r="K115" s="49" t="s">
        <v>733</v>
      </c>
      <c r="L115" s="9" t="str">
        <f t="shared" ref="L115:L149" si="44">IF(J115="Div by 0", "N/A", IF(K115="N/A","N/A", IF(J115&gt;VALUE(MID(K115,1,2)), "No", IF(J115&lt;-1*VALUE(MID(K115,1,2)), "No", "Yes"))))</f>
        <v>Yes</v>
      </c>
    </row>
    <row r="116" spans="1:12" x14ac:dyDescent="0.2">
      <c r="A116" s="2" t="s">
        <v>977</v>
      </c>
      <c r="B116" s="49" t="s">
        <v>217</v>
      </c>
      <c r="C116" s="13">
        <v>0.83488243159999997</v>
      </c>
      <c r="D116" s="45" t="str">
        <f>IF($B116="N/A","N/A",IF(C116&gt;10,"No",IF(C116&lt;-10,"No","Yes")))</f>
        <v>N/A</v>
      </c>
      <c r="E116" s="13">
        <v>1.0338273246</v>
      </c>
      <c r="F116" s="45" t="str">
        <f>IF($B116="N/A","N/A",IF(E116&gt;10,"No",IF(E116&lt;-10,"No","Yes")))</f>
        <v>N/A</v>
      </c>
      <c r="G116" s="13">
        <v>0.675343994</v>
      </c>
      <c r="H116" s="45" t="str">
        <f>IF($B116="N/A","N/A",IF(G116&gt;10,"No",IF(G116&lt;-10,"No","Yes")))</f>
        <v>N/A</v>
      </c>
      <c r="I116" s="12">
        <v>23.83</v>
      </c>
      <c r="J116" s="12">
        <v>-34.700000000000003</v>
      </c>
      <c r="K116" s="49" t="s">
        <v>733</v>
      </c>
      <c r="L116" s="9" t="str">
        <f t="shared" si="44"/>
        <v>No</v>
      </c>
    </row>
    <row r="117" spans="1:12" x14ac:dyDescent="0.2">
      <c r="A117" s="3" t="s">
        <v>978</v>
      </c>
      <c r="B117" s="49" t="s">
        <v>284</v>
      </c>
      <c r="C117" s="8">
        <v>98.297656533999998</v>
      </c>
      <c r="D117" s="45" t="str">
        <f>IF($B117="N/A","N/A",IF(C117&gt;=98,"Yes","No"))</f>
        <v>Yes</v>
      </c>
      <c r="E117" s="8">
        <v>98.321439561999995</v>
      </c>
      <c r="F117" s="45" t="str">
        <f>IF($B117="N/A","N/A",IF(E117&gt;=98,"Yes","No"))</f>
        <v>Yes</v>
      </c>
      <c r="G117" s="8">
        <v>97.707919387000004</v>
      </c>
      <c r="H117" s="45" t="str">
        <f>IF($B117="N/A","N/A",IF(G117&gt;=98,"Yes","No"))</f>
        <v>No</v>
      </c>
      <c r="I117" s="12">
        <v>2.4199999999999999E-2</v>
      </c>
      <c r="J117" s="12">
        <v>-0.624</v>
      </c>
      <c r="K117" s="46" t="s">
        <v>733</v>
      </c>
      <c r="L117" s="9" t="str">
        <f t="shared" si="44"/>
        <v>Yes</v>
      </c>
    </row>
    <row r="118" spans="1:12" x14ac:dyDescent="0.2">
      <c r="A118" s="3" t="s">
        <v>979</v>
      </c>
      <c r="B118" s="49" t="s">
        <v>291</v>
      </c>
      <c r="C118" s="8">
        <v>99.493341190999999</v>
      </c>
      <c r="D118" s="45" t="str">
        <f>IF($B118="N/A","N/A",IF(C118&gt;=80,"Yes","No"))</f>
        <v>Yes</v>
      </c>
      <c r="E118" s="8">
        <v>99.551327047000001</v>
      </c>
      <c r="F118" s="45" t="str">
        <f>IF($B118="N/A","N/A",IF(E118&gt;=80,"Yes","No"))</f>
        <v>Yes</v>
      </c>
      <c r="G118" s="8">
        <v>99.087439427000007</v>
      </c>
      <c r="H118" s="45" t="str">
        <f>IF($B118="N/A","N/A",IF(G118&gt;=80,"Yes","No"))</f>
        <v>Yes</v>
      </c>
      <c r="I118" s="12">
        <v>5.8299999999999998E-2</v>
      </c>
      <c r="J118" s="12">
        <v>-0.46600000000000003</v>
      </c>
      <c r="K118" s="46" t="s">
        <v>733</v>
      </c>
      <c r="L118" s="9" t="str">
        <f t="shared" si="44"/>
        <v>Yes</v>
      </c>
    </row>
    <row r="119" spans="1:12" ht="25.5" x14ac:dyDescent="0.2">
      <c r="A119" s="2" t="s">
        <v>980</v>
      </c>
      <c r="B119" s="49" t="s">
        <v>292</v>
      </c>
      <c r="C119" s="13">
        <v>100</v>
      </c>
      <c r="D119" s="45" t="str">
        <f>IF($B119="N/A","N/A",IF(C119&gt;=100,"Yes","No"))</f>
        <v>Yes</v>
      </c>
      <c r="E119" s="13">
        <v>100</v>
      </c>
      <c r="F119" s="45" t="str">
        <f t="shared" ref="F119:F120" si="45">IF($B119="N/A","N/A",IF(E119&gt;=100,"Yes","No"))</f>
        <v>Yes</v>
      </c>
      <c r="G119" s="13">
        <v>100</v>
      </c>
      <c r="H119" s="45" t="str">
        <f t="shared" ref="H119:H120" si="46">IF($B119="N/A","N/A",IF(G119&gt;=100,"Yes","No"))</f>
        <v>Yes</v>
      </c>
      <c r="I119" s="12">
        <v>0</v>
      </c>
      <c r="J119" s="12">
        <v>0</v>
      </c>
      <c r="K119" s="46" t="s">
        <v>732</v>
      </c>
      <c r="L119" s="9" t="str">
        <f t="shared" si="44"/>
        <v>Yes</v>
      </c>
    </row>
    <row r="120" spans="1:12" ht="25.5" x14ac:dyDescent="0.2">
      <c r="A120" s="3" t="s">
        <v>981</v>
      </c>
      <c r="B120" s="49" t="s">
        <v>292</v>
      </c>
      <c r="C120" s="13">
        <v>100</v>
      </c>
      <c r="D120" s="45" t="str">
        <f>IF($B120="N/A","N/A",IF(C120&gt;=100,"Yes","No"))</f>
        <v>Yes</v>
      </c>
      <c r="E120" s="13">
        <v>100</v>
      </c>
      <c r="F120" s="45" t="str">
        <f t="shared" si="45"/>
        <v>Yes</v>
      </c>
      <c r="G120" s="13">
        <v>100</v>
      </c>
      <c r="H120" s="45" t="str">
        <f t="shared" si="46"/>
        <v>Yes</v>
      </c>
      <c r="I120" s="12">
        <v>0</v>
      </c>
      <c r="J120" s="12">
        <v>0</v>
      </c>
      <c r="K120" s="46" t="s">
        <v>732</v>
      </c>
      <c r="L120" s="9" t="str">
        <f t="shared" si="44"/>
        <v>Yes</v>
      </c>
    </row>
    <row r="121" spans="1:12" ht="25.5" x14ac:dyDescent="0.2">
      <c r="A121" s="2" t="s">
        <v>982</v>
      </c>
      <c r="B121" s="49" t="s">
        <v>217</v>
      </c>
      <c r="C121" s="13">
        <v>88.570720832000006</v>
      </c>
      <c r="D121" s="36" t="s">
        <v>735</v>
      </c>
      <c r="E121" s="13">
        <v>90.906062625000004</v>
      </c>
      <c r="F121" s="36" t="s">
        <v>735</v>
      </c>
      <c r="G121" s="13">
        <v>91.891028566000003</v>
      </c>
      <c r="H121" s="45" t="str">
        <f>IF($B121="N/A","N/A",IF(G121&lt;100,"No",IF(G121=100,"No","Yes")))</f>
        <v>N/A</v>
      </c>
      <c r="I121" s="12">
        <v>2.637</v>
      </c>
      <c r="J121" s="12">
        <v>1.083</v>
      </c>
      <c r="K121" s="46" t="s">
        <v>732</v>
      </c>
      <c r="L121" s="9" t="str">
        <f t="shared" si="44"/>
        <v>Yes</v>
      </c>
    </row>
    <row r="122" spans="1:12" ht="25.5" x14ac:dyDescent="0.2">
      <c r="A122" s="2" t="s">
        <v>983</v>
      </c>
      <c r="B122" s="35" t="s">
        <v>217</v>
      </c>
      <c r="C122" s="13">
        <v>100</v>
      </c>
      <c r="D122" s="45" t="str">
        <f>IF($B122="N/A","N/A",IF(C122&gt;10,"No",IF(C122&lt;-10,"No","Yes")))</f>
        <v>N/A</v>
      </c>
      <c r="E122" s="13">
        <v>99.966815995000005</v>
      </c>
      <c r="F122" s="45" t="str">
        <f>IF($B122="N/A","N/A",IF(E122&gt;10,"No",IF(E122&lt;-10,"No","Yes")))</f>
        <v>N/A</v>
      </c>
      <c r="G122" s="13">
        <v>99.993715039999998</v>
      </c>
      <c r="H122" s="45" t="str">
        <f>IF($B122="N/A","N/A",IF(G122&gt;10,"No",IF(G122&lt;-10,"No","Yes")))</f>
        <v>N/A</v>
      </c>
      <c r="I122" s="12">
        <v>-3.3000000000000002E-2</v>
      </c>
      <c r="J122" s="12">
        <v>2.69E-2</v>
      </c>
      <c r="K122" s="46" t="s">
        <v>732</v>
      </c>
      <c r="L122" s="9" t="str">
        <f>IF(J122="Div by 0", "N/A", IF(OR(J122="N/A",K122="N/A"),"N/A", IF(J122&gt;VALUE(MID(K122,1,2)), "No", IF(J122&lt;-1*VALUE(MID(K122,1,2)), "No", "Yes"))))</f>
        <v>Yes</v>
      </c>
    </row>
    <row r="123" spans="1:12" x14ac:dyDescent="0.2">
      <c r="A123" s="7" t="s">
        <v>100</v>
      </c>
      <c r="B123" s="35" t="s">
        <v>217</v>
      </c>
      <c r="C123" s="36">
        <v>57909</v>
      </c>
      <c r="D123" s="45" t="str">
        <f t="shared" ref="D123:D149" si="47">IF($B123="N/A","N/A",IF(C123&gt;10,"No",IF(C123&lt;-10,"No","Yes")))</f>
        <v>N/A</v>
      </c>
      <c r="E123" s="36">
        <v>61522</v>
      </c>
      <c r="F123" s="45" t="str">
        <f t="shared" ref="F123:F149" si="48">IF($B123="N/A","N/A",IF(E123&gt;10,"No",IF(E123&lt;-10,"No","Yes")))</f>
        <v>N/A</v>
      </c>
      <c r="G123" s="36">
        <v>62687</v>
      </c>
      <c r="H123" s="45" t="str">
        <f t="shared" ref="H123:H149" si="49">IF($B123="N/A","N/A",IF(G123&gt;10,"No",IF(G123&lt;-10,"No","Yes")))</f>
        <v>N/A</v>
      </c>
      <c r="I123" s="12">
        <v>6.2389999999999999</v>
      </c>
      <c r="J123" s="12">
        <v>1.8939999999999999</v>
      </c>
      <c r="K123" s="46" t="s">
        <v>733</v>
      </c>
      <c r="L123" s="9" t="str">
        <f t="shared" si="44"/>
        <v>Yes</v>
      </c>
    </row>
    <row r="124" spans="1:12" x14ac:dyDescent="0.2">
      <c r="A124" s="2" t="s">
        <v>984</v>
      </c>
      <c r="B124" s="35" t="s">
        <v>217</v>
      </c>
      <c r="C124" s="36">
        <v>6722</v>
      </c>
      <c r="D124" s="45" t="str">
        <f t="shared" si="47"/>
        <v>N/A</v>
      </c>
      <c r="E124" s="36">
        <v>6515</v>
      </c>
      <c r="F124" s="45" t="str">
        <f t="shared" si="48"/>
        <v>N/A</v>
      </c>
      <c r="G124" s="36">
        <v>6693</v>
      </c>
      <c r="H124" s="45" t="str">
        <f t="shared" si="49"/>
        <v>N/A</v>
      </c>
      <c r="I124" s="12">
        <v>-3.08</v>
      </c>
      <c r="J124" s="12">
        <v>2.7320000000000002</v>
      </c>
      <c r="K124" s="46" t="s">
        <v>733</v>
      </c>
      <c r="L124" s="9" t="str">
        <f t="shared" si="44"/>
        <v>Yes</v>
      </c>
    </row>
    <row r="125" spans="1:12" x14ac:dyDescent="0.2">
      <c r="A125" s="2" t="s">
        <v>985</v>
      </c>
      <c r="B125" s="35" t="s">
        <v>217</v>
      </c>
      <c r="C125" s="36">
        <v>3966</v>
      </c>
      <c r="D125" s="45" t="str">
        <f t="shared" si="47"/>
        <v>N/A</v>
      </c>
      <c r="E125" s="36">
        <v>3932</v>
      </c>
      <c r="F125" s="45" t="str">
        <f t="shared" si="48"/>
        <v>N/A</v>
      </c>
      <c r="G125" s="36">
        <v>3988</v>
      </c>
      <c r="H125" s="45" t="str">
        <f t="shared" si="49"/>
        <v>N/A</v>
      </c>
      <c r="I125" s="12">
        <v>-0.85699999999999998</v>
      </c>
      <c r="J125" s="12">
        <v>1.4239999999999999</v>
      </c>
      <c r="K125" s="46" t="s">
        <v>733</v>
      </c>
      <c r="L125" s="9" t="str">
        <f t="shared" si="44"/>
        <v>Yes</v>
      </c>
    </row>
    <row r="126" spans="1:12" x14ac:dyDescent="0.2">
      <c r="A126" s="2" t="s">
        <v>986</v>
      </c>
      <c r="B126" s="35" t="s">
        <v>217</v>
      </c>
      <c r="C126" s="36">
        <v>41606</v>
      </c>
      <c r="D126" s="45" t="str">
        <f t="shared" si="47"/>
        <v>N/A</v>
      </c>
      <c r="E126" s="36">
        <v>45510</v>
      </c>
      <c r="F126" s="45" t="str">
        <f t="shared" si="48"/>
        <v>N/A</v>
      </c>
      <c r="G126" s="36">
        <v>46639</v>
      </c>
      <c r="H126" s="45" t="str">
        <f t="shared" si="49"/>
        <v>N/A</v>
      </c>
      <c r="I126" s="12">
        <v>9.3829999999999991</v>
      </c>
      <c r="J126" s="12">
        <v>2.4809999999999999</v>
      </c>
      <c r="K126" s="46" t="s">
        <v>733</v>
      </c>
      <c r="L126" s="9" t="str">
        <f t="shared" si="44"/>
        <v>Yes</v>
      </c>
    </row>
    <row r="127" spans="1:12" x14ac:dyDescent="0.2">
      <c r="A127" s="2" t="s">
        <v>987</v>
      </c>
      <c r="B127" s="35" t="s">
        <v>217</v>
      </c>
      <c r="C127" s="36">
        <v>5615</v>
      </c>
      <c r="D127" s="45" t="str">
        <f t="shared" si="47"/>
        <v>N/A</v>
      </c>
      <c r="E127" s="36">
        <v>5565</v>
      </c>
      <c r="F127" s="45" t="str">
        <f t="shared" si="48"/>
        <v>N/A</v>
      </c>
      <c r="G127" s="36">
        <v>5367</v>
      </c>
      <c r="H127" s="45" t="str">
        <f t="shared" si="49"/>
        <v>N/A</v>
      </c>
      <c r="I127" s="12">
        <v>-0.89</v>
      </c>
      <c r="J127" s="12">
        <v>-3.56</v>
      </c>
      <c r="K127" s="46" t="s">
        <v>733</v>
      </c>
      <c r="L127" s="9" t="str">
        <f t="shared" si="44"/>
        <v>Yes</v>
      </c>
    </row>
    <row r="128" spans="1:12" x14ac:dyDescent="0.2">
      <c r="A128" s="2" t="s">
        <v>988</v>
      </c>
      <c r="B128" s="35" t="s">
        <v>217</v>
      </c>
      <c r="C128" s="36">
        <v>0</v>
      </c>
      <c r="D128" s="45" t="str">
        <f t="shared" si="47"/>
        <v>N/A</v>
      </c>
      <c r="E128" s="36">
        <v>0</v>
      </c>
      <c r="F128" s="45" t="str">
        <f t="shared" si="48"/>
        <v>N/A</v>
      </c>
      <c r="G128" s="36">
        <v>0</v>
      </c>
      <c r="H128" s="45" t="str">
        <f t="shared" si="49"/>
        <v>N/A</v>
      </c>
      <c r="I128" s="12" t="s">
        <v>1744</v>
      </c>
      <c r="J128" s="12" t="s">
        <v>1744</v>
      </c>
      <c r="K128" s="46" t="s">
        <v>733</v>
      </c>
      <c r="L128" s="9" t="str">
        <f t="shared" si="44"/>
        <v>N/A</v>
      </c>
    </row>
    <row r="129" spans="1:12" x14ac:dyDescent="0.2">
      <c r="A129" s="7" t="s">
        <v>101</v>
      </c>
      <c r="B129" s="35" t="s">
        <v>217</v>
      </c>
      <c r="C129" s="36">
        <v>61326</v>
      </c>
      <c r="D129" s="45" t="str">
        <f t="shared" si="47"/>
        <v>N/A</v>
      </c>
      <c r="E129" s="36">
        <v>64711</v>
      </c>
      <c r="F129" s="45" t="str">
        <f t="shared" si="48"/>
        <v>N/A</v>
      </c>
      <c r="G129" s="36">
        <v>67225</v>
      </c>
      <c r="H129" s="45" t="str">
        <f t="shared" si="49"/>
        <v>N/A</v>
      </c>
      <c r="I129" s="12">
        <v>5.52</v>
      </c>
      <c r="J129" s="12">
        <v>3.8849999999999998</v>
      </c>
      <c r="K129" s="46" t="s">
        <v>733</v>
      </c>
      <c r="L129" s="9" t="str">
        <f t="shared" si="44"/>
        <v>Yes</v>
      </c>
    </row>
    <row r="130" spans="1:12" x14ac:dyDescent="0.2">
      <c r="A130" s="2" t="s">
        <v>989</v>
      </c>
      <c r="B130" s="35" t="s">
        <v>217</v>
      </c>
      <c r="C130" s="36">
        <v>32843</v>
      </c>
      <c r="D130" s="45" t="str">
        <f t="shared" si="47"/>
        <v>N/A</v>
      </c>
      <c r="E130" s="36">
        <v>33258</v>
      </c>
      <c r="F130" s="45" t="str">
        <f t="shared" si="48"/>
        <v>N/A</v>
      </c>
      <c r="G130" s="36">
        <v>34137</v>
      </c>
      <c r="H130" s="45" t="str">
        <f t="shared" si="49"/>
        <v>N/A</v>
      </c>
      <c r="I130" s="12">
        <v>1.264</v>
      </c>
      <c r="J130" s="12">
        <v>2.6429999999999998</v>
      </c>
      <c r="K130" s="46" t="s">
        <v>733</v>
      </c>
      <c r="L130" s="9" t="str">
        <f t="shared" si="44"/>
        <v>Yes</v>
      </c>
    </row>
    <row r="131" spans="1:12" x14ac:dyDescent="0.2">
      <c r="A131" s="2" t="s">
        <v>990</v>
      </c>
      <c r="B131" s="35" t="s">
        <v>217</v>
      </c>
      <c r="C131" s="36">
        <v>950</v>
      </c>
      <c r="D131" s="45" t="str">
        <f t="shared" si="47"/>
        <v>N/A</v>
      </c>
      <c r="E131" s="36">
        <v>887</v>
      </c>
      <c r="F131" s="45" t="str">
        <f t="shared" si="48"/>
        <v>N/A</v>
      </c>
      <c r="G131" s="36">
        <v>827</v>
      </c>
      <c r="H131" s="45" t="str">
        <f t="shared" si="49"/>
        <v>N/A</v>
      </c>
      <c r="I131" s="12">
        <v>-6.63</v>
      </c>
      <c r="J131" s="12">
        <v>-6.76</v>
      </c>
      <c r="K131" s="46" t="s">
        <v>733</v>
      </c>
      <c r="L131" s="9" t="str">
        <f t="shared" si="44"/>
        <v>Yes</v>
      </c>
    </row>
    <row r="132" spans="1:12" x14ac:dyDescent="0.2">
      <c r="A132" s="2" t="s">
        <v>991</v>
      </c>
      <c r="B132" s="35" t="s">
        <v>217</v>
      </c>
      <c r="C132" s="36">
        <v>23271</v>
      </c>
      <c r="D132" s="45" t="str">
        <f t="shared" si="47"/>
        <v>N/A</v>
      </c>
      <c r="E132" s="36">
        <v>26573</v>
      </c>
      <c r="F132" s="45" t="str">
        <f t="shared" si="48"/>
        <v>N/A</v>
      </c>
      <c r="G132" s="36">
        <v>27569</v>
      </c>
      <c r="H132" s="45" t="str">
        <f t="shared" si="49"/>
        <v>N/A</v>
      </c>
      <c r="I132" s="12">
        <v>14.19</v>
      </c>
      <c r="J132" s="12">
        <v>3.7480000000000002</v>
      </c>
      <c r="K132" s="46" t="s">
        <v>733</v>
      </c>
      <c r="L132" s="9" t="str">
        <f t="shared" si="44"/>
        <v>Yes</v>
      </c>
    </row>
    <row r="133" spans="1:12" x14ac:dyDescent="0.2">
      <c r="A133" s="2" t="s">
        <v>992</v>
      </c>
      <c r="B133" s="35" t="s">
        <v>217</v>
      </c>
      <c r="C133" s="36">
        <v>4262</v>
      </c>
      <c r="D133" s="45" t="str">
        <f t="shared" si="47"/>
        <v>N/A</v>
      </c>
      <c r="E133" s="36">
        <v>3993</v>
      </c>
      <c r="F133" s="45" t="str">
        <f t="shared" si="48"/>
        <v>N/A</v>
      </c>
      <c r="G133" s="36">
        <v>4692</v>
      </c>
      <c r="H133" s="45" t="str">
        <f t="shared" si="49"/>
        <v>N/A</v>
      </c>
      <c r="I133" s="12">
        <v>-6.31</v>
      </c>
      <c r="J133" s="12">
        <v>17.510000000000002</v>
      </c>
      <c r="K133" s="46" t="s">
        <v>733</v>
      </c>
      <c r="L133" s="9" t="str">
        <f t="shared" si="44"/>
        <v>No</v>
      </c>
    </row>
    <row r="134" spans="1:12" x14ac:dyDescent="0.2">
      <c r="A134" s="2" t="s">
        <v>993</v>
      </c>
      <c r="B134" s="35" t="s">
        <v>217</v>
      </c>
      <c r="C134" s="36">
        <v>0</v>
      </c>
      <c r="D134" s="45" t="str">
        <f t="shared" si="47"/>
        <v>N/A</v>
      </c>
      <c r="E134" s="36">
        <v>0</v>
      </c>
      <c r="F134" s="45" t="str">
        <f t="shared" si="48"/>
        <v>N/A</v>
      </c>
      <c r="G134" s="36">
        <v>0</v>
      </c>
      <c r="H134" s="45" t="str">
        <f t="shared" si="49"/>
        <v>N/A</v>
      </c>
      <c r="I134" s="12" t="s">
        <v>1744</v>
      </c>
      <c r="J134" s="12" t="s">
        <v>1744</v>
      </c>
      <c r="K134" s="46" t="s">
        <v>733</v>
      </c>
      <c r="L134" s="9" t="str">
        <f t="shared" si="44"/>
        <v>N/A</v>
      </c>
    </row>
    <row r="135" spans="1:12" x14ac:dyDescent="0.2">
      <c r="A135" s="7" t="s">
        <v>104</v>
      </c>
      <c r="B135" s="35" t="s">
        <v>217</v>
      </c>
      <c r="C135" s="36">
        <v>132112</v>
      </c>
      <c r="D135" s="45" t="str">
        <f t="shared" si="47"/>
        <v>N/A</v>
      </c>
      <c r="E135" s="36">
        <v>136486</v>
      </c>
      <c r="F135" s="45" t="str">
        <f t="shared" si="48"/>
        <v>N/A</v>
      </c>
      <c r="G135" s="36">
        <v>140920</v>
      </c>
      <c r="H135" s="45" t="str">
        <f t="shared" si="49"/>
        <v>N/A</v>
      </c>
      <c r="I135" s="12">
        <v>3.3109999999999999</v>
      </c>
      <c r="J135" s="12">
        <v>3.2490000000000001</v>
      </c>
      <c r="K135" s="46" t="s">
        <v>733</v>
      </c>
      <c r="L135" s="9" t="str">
        <f t="shared" si="44"/>
        <v>Yes</v>
      </c>
    </row>
    <row r="136" spans="1:12" x14ac:dyDescent="0.2">
      <c r="A136" s="2" t="s">
        <v>994</v>
      </c>
      <c r="B136" s="35" t="s">
        <v>217</v>
      </c>
      <c r="C136" s="36">
        <v>0</v>
      </c>
      <c r="D136" s="45" t="str">
        <f t="shared" si="47"/>
        <v>N/A</v>
      </c>
      <c r="E136" s="36">
        <v>0</v>
      </c>
      <c r="F136" s="45" t="str">
        <f t="shared" si="48"/>
        <v>N/A</v>
      </c>
      <c r="G136" s="36">
        <v>0</v>
      </c>
      <c r="H136" s="45" t="str">
        <f t="shared" si="49"/>
        <v>N/A</v>
      </c>
      <c r="I136" s="12" t="s">
        <v>1744</v>
      </c>
      <c r="J136" s="12" t="s">
        <v>1744</v>
      </c>
      <c r="K136" s="46" t="s">
        <v>733</v>
      </c>
      <c r="L136" s="9" t="str">
        <f t="shared" si="44"/>
        <v>N/A</v>
      </c>
    </row>
    <row r="137" spans="1:12" x14ac:dyDescent="0.2">
      <c r="A137" s="2" t="s">
        <v>995</v>
      </c>
      <c r="B137" s="35" t="s">
        <v>217</v>
      </c>
      <c r="C137" s="36">
        <v>0</v>
      </c>
      <c r="D137" s="45" t="str">
        <f t="shared" si="47"/>
        <v>N/A</v>
      </c>
      <c r="E137" s="36">
        <v>0</v>
      </c>
      <c r="F137" s="45" t="str">
        <f t="shared" si="48"/>
        <v>N/A</v>
      </c>
      <c r="G137" s="36">
        <v>0</v>
      </c>
      <c r="H137" s="45" t="str">
        <f t="shared" si="49"/>
        <v>N/A</v>
      </c>
      <c r="I137" s="12" t="s">
        <v>1744</v>
      </c>
      <c r="J137" s="12" t="s">
        <v>1744</v>
      </c>
      <c r="K137" s="46" t="s">
        <v>733</v>
      </c>
      <c r="L137" s="9" t="str">
        <f t="shared" si="44"/>
        <v>N/A</v>
      </c>
    </row>
    <row r="138" spans="1:12" x14ac:dyDescent="0.2">
      <c r="A138" s="2" t="s">
        <v>996</v>
      </c>
      <c r="B138" s="35" t="s">
        <v>217</v>
      </c>
      <c r="C138" s="36">
        <v>695</v>
      </c>
      <c r="D138" s="45" t="str">
        <f t="shared" si="47"/>
        <v>N/A</v>
      </c>
      <c r="E138" s="36">
        <v>649</v>
      </c>
      <c r="F138" s="45" t="str">
        <f t="shared" si="48"/>
        <v>N/A</v>
      </c>
      <c r="G138" s="36">
        <v>607</v>
      </c>
      <c r="H138" s="45" t="str">
        <f t="shared" si="49"/>
        <v>N/A</v>
      </c>
      <c r="I138" s="12">
        <v>-6.62</v>
      </c>
      <c r="J138" s="12">
        <v>-6.47</v>
      </c>
      <c r="K138" s="46" t="s">
        <v>733</v>
      </c>
      <c r="L138" s="9" t="str">
        <f t="shared" si="44"/>
        <v>Yes</v>
      </c>
    </row>
    <row r="139" spans="1:12" x14ac:dyDescent="0.2">
      <c r="A139" s="2" t="s">
        <v>997</v>
      </c>
      <c r="B139" s="35" t="s">
        <v>217</v>
      </c>
      <c r="C139" s="36">
        <v>105341</v>
      </c>
      <c r="D139" s="45" t="str">
        <f t="shared" si="47"/>
        <v>N/A</v>
      </c>
      <c r="E139" s="36">
        <v>110632</v>
      </c>
      <c r="F139" s="45" t="str">
        <f t="shared" si="48"/>
        <v>N/A</v>
      </c>
      <c r="G139" s="36">
        <v>113384</v>
      </c>
      <c r="H139" s="45" t="str">
        <f t="shared" si="49"/>
        <v>N/A</v>
      </c>
      <c r="I139" s="12">
        <v>5.0229999999999997</v>
      </c>
      <c r="J139" s="12">
        <v>2.488</v>
      </c>
      <c r="K139" s="46" t="s">
        <v>733</v>
      </c>
      <c r="L139" s="9" t="str">
        <f t="shared" si="44"/>
        <v>Yes</v>
      </c>
    </row>
    <row r="140" spans="1:12" x14ac:dyDescent="0.2">
      <c r="A140" s="2" t="s">
        <v>998</v>
      </c>
      <c r="B140" s="35" t="s">
        <v>217</v>
      </c>
      <c r="C140" s="36">
        <v>21473</v>
      </c>
      <c r="D140" s="45" t="str">
        <f t="shared" si="47"/>
        <v>N/A</v>
      </c>
      <c r="E140" s="36">
        <v>20494</v>
      </c>
      <c r="F140" s="45" t="str">
        <f t="shared" si="48"/>
        <v>N/A</v>
      </c>
      <c r="G140" s="36">
        <v>23530</v>
      </c>
      <c r="H140" s="45" t="str">
        <f t="shared" si="49"/>
        <v>N/A</v>
      </c>
      <c r="I140" s="12">
        <v>-4.5599999999999996</v>
      </c>
      <c r="J140" s="12">
        <v>14.81</v>
      </c>
      <c r="K140" s="46" t="s">
        <v>733</v>
      </c>
      <c r="L140" s="9" t="str">
        <f t="shared" si="44"/>
        <v>No</v>
      </c>
    </row>
    <row r="141" spans="1:12" x14ac:dyDescent="0.2">
      <c r="A141" s="2" t="s">
        <v>999</v>
      </c>
      <c r="B141" s="35" t="s">
        <v>217</v>
      </c>
      <c r="C141" s="36">
        <v>4602</v>
      </c>
      <c r="D141" s="45" t="str">
        <f t="shared" si="47"/>
        <v>N/A</v>
      </c>
      <c r="E141" s="36">
        <v>4710</v>
      </c>
      <c r="F141" s="45" t="str">
        <f t="shared" si="48"/>
        <v>N/A</v>
      </c>
      <c r="G141" s="36">
        <v>3396</v>
      </c>
      <c r="H141" s="45" t="str">
        <f t="shared" si="49"/>
        <v>N/A</v>
      </c>
      <c r="I141" s="12">
        <v>2.347</v>
      </c>
      <c r="J141" s="12">
        <v>-27.9</v>
      </c>
      <c r="K141" s="46" t="s">
        <v>733</v>
      </c>
      <c r="L141" s="9" t="str">
        <f t="shared" si="44"/>
        <v>No</v>
      </c>
    </row>
    <row r="142" spans="1:12" x14ac:dyDescent="0.2">
      <c r="A142" s="2" t="s">
        <v>1000</v>
      </c>
      <c r="B142" s="35" t="s">
        <v>217</v>
      </c>
      <c r="C142" s="36">
        <v>11</v>
      </c>
      <c r="D142" s="45" t="str">
        <f t="shared" si="47"/>
        <v>N/A</v>
      </c>
      <c r="E142" s="36">
        <v>11</v>
      </c>
      <c r="F142" s="45" t="str">
        <f t="shared" si="48"/>
        <v>N/A</v>
      </c>
      <c r="G142" s="36">
        <v>11</v>
      </c>
      <c r="H142" s="45" t="str">
        <f t="shared" si="49"/>
        <v>N/A</v>
      </c>
      <c r="I142" s="12">
        <v>0</v>
      </c>
      <c r="J142" s="12">
        <v>200</v>
      </c>
      <c r="K142" s="46" t="s">
        <v>733</v>
      </c>
      <c r="L142" s="9" t="str">
        <f t="shared" si="44"/>
        <v>No</v>
      </c>
    </row>
    <row r="143" spans="1:12" x14ac:dyDescent="0.2">
      <c r="A143" s="7" t="s">
        <v>105</v>
      </c>
      <c r="B143" s="35" t="s">
        <v>217</v>
      </c>
      <c r="C143" s="36">
        <v>105199</v>
      </c>
      <c r="D143" s="45" t="str">
        <f t="shared" si="47"/>
        <v>N/A</v>
      </c>
      <c r="E143" s="36">
        <v>105422</v>
      </c>
      <c r="F143" s="45" t="str">
        <f t="shared" si="48"/>
        <v>N/A</v>
      </c>
      <c r="G143" s="36">
        <v>116595</v>
      </c>
      <c r="H143" s="45" t="str">
        <f t="shared" si="49"/>
        <v>N/A</v>
      </c>
      <c r="I143" s="12">
        <v>0.21199999999999999</v>
      </c>
      <c r="J143" s="12">
        <v>10.6</v>
      </c>
      <c r="K143" s="46" t="s">
        <v>733</v>
      </c>
      <c r="L143" s="9" t="str">
        <f t="shared" si="44"/>
        <v>No</v>
      </c>
    </row>
    <row r="144" spans="1:12" x14ac:dyDescent="0.2">
      <c r="A144" s="2" t="s">
        <v>1001</v>
      </c>
      <c r="B144" s="35" t="s">
        <v>217</v>
      </c>
      <c r="C144" s="36">
        <v>29998</v>
      </c>
      <c r="D144" s="45" t="str">
        <f t="shared" si="47"/>
        <v>N/A</v>
      </c>
      <c r="E144" s="36">
        <v>31101</v>
      </c>
      <c r="F144" s="45" t="str">
        <f t="shared" si="48"/>
        <v>N/A</v>
      </c>
      <c r="G144" s="36">
        <v>33142</v>
      </c>
      <c r="H144" s="45" t="str">
        <f t="shared" si="49"/>
        <v>N/A</v>
      </c>
      <c r="I144" s="12">
        <v>3.677</v>
      </c>
      <c r="J144" s="12">
        <v>6.5620000000000003</v>
      </c>
      <c r="K144" s="46" t="s">
        <v>733</v>
      </c>
      <c r="L144" s="9" t="str">
        <f t="shared" si="44"/>
        <v>Yes</v>
      </c>
    </row>
    <row r="145" spans="1:12" x14ac:dyDescent="0.2">
      <c r="A145" s="2" t="s">
        <v>1002</v>
      </c>
      <c r="B145" s="35" t="s">
        <v>217</v>
      </c>
      <c r="C145" s="36">
        <v>0</v>
      </c>
      <c r="D145" s="45" t="str">
        <f t="shared" si="47"/>
        <v>N/A</v>
      </c>
      <c r="E145" s="36">
        <v>0</v>
      </c>
      <c r="F145" s="45" t="str">
        <f t="shared" si="48"/>
        <v>N/A</v>
      </c>
      <c r="G145" s="36">
        <v>0</v>
      </c>
      <c r="H145" s="45" t="str">
        <f t="shared" si="49"/>
        <v>N/A</v>
      </c>
      <c r="I145" s="12" t="s">
        <v>1744</v>
      </c>
      <c r="J145" s="12" t="s">
        <v>1744</v>
      </c>
      <c r="K145" s="46" t="s">
        <v>733</v>
      </c>
      <c r="L145" s="9" t="str">
        <f t="shared" si="44"/>
        <v>N/A</v>
      </c>
    </row>
    <row r="146" spans="1:12" x14ac:dyDescent="0.2">
      <c r="A146" s="2" t="s">
        <v>1003</v>
      </c>
      <c r="B146" s="35" t="s">
        <v>217</v>
      </c>
      <c r="C146" s="36">
        <v>562</v>
      </c>
      <c r="D146" s="45" t="str">
        <f t="shared" si="47"/>
        <v>N/A</v>
      </c>
      <c r="E146" s="36">
        <v>487</v>
      </c>
      <c r="F146" s="45" t="str">
        <f t="shared" si="48"/>
        <v>N/A</v>
      </c>
      <c r="G146" s="36">
        <v>456</v>
      </c>
      <c r="H146" s="45" t="str">
        <f t="shared" si="49"/>
        <v>N/A</v>
      </c>
      <c r="I146" s="12">
        <v>-13.3</v>
      </c>
      <c r="J146" s="12">
        <v>-6.37</v>
      </c>
      <c r="K146" s="46" t="s">
        <v>733</v>
      </c>
      <c r="L146" s="9" t="str">
        <f t="shared" si="44"/>
        <v>Yes</v>
      </c>
    </row>
    <row r="147" spans="1:12" x14ac:dyDescent="0.2">
      <c r="A147" s="2" t="s">
        <v>1004</v>
      </c>
      <c r="B147" s="35" t="s">
        <v>217</v>
      </c>
      <c r="C147" s="36">
        <v>2117</v>
      </c>
      <c r="D147" s="45" t="str">
        <f t="shared" si="47"/>
        <v>N/A</v>
      </c>
      <c r="E147" s="36">
        <v>2097</v>
      </c>
      <c r="F147" s="45" t="str">
        <f t="shared" si="48"/>
        <v>N/A</v>
      </c>
      <c r="G147" s="36">
        <v>2414</v>
      </c>
      <c r="H147" s="45" t="str">
        <f t="shared" si="49"/>
        <v>N/A</v>
      </c>
      <c r="I147" s="12">
        <v>-0.94499999999999995</v>
      </c>
      <c r="J147" s="12">
        <v>15.12</v>
      </c>
      <c r="K147" s="46" t="s">
        <v>733</v>
      </c>
      <c r="L147" s="9" t="str">
        <f t="shared" si="44"/>
        <v>No</v>
      </c>
    </row>
    <row r="148" spans="1:12" x14ac:dyDescent="0.2">
      <c r="A148" s="2" t="s">
        <v>1005</v>
      </c>
      <c r="B148" s="35" t="s">
        <v>217</v>
      </c>
      <c r="C148" s="36">
        <v>54645</v>
      </c>
      <c r="D148" s="45" t="str">
        <f t="shared" si="47"/>
        <v>N/A</v>
      </c>
      <c r="E148" s="36">
        <v>58093</v>
      </c>
      <c r="F148" s="45" t="str">
        <f t="shared" si="48"/>
        <v>N/A</v>
      </c>
      <c r="G148" s="36">
        <v>60449</v>
      </c>
      <c r="H148" s="45" t="str">
        <f t="shared" si="49"/>
        <v>N/A</v>
      </c>
      <c r="I148" s="12">
        <v>6.31</v>
      </c>
      <c r="J148" s="12">
        <v>4.056</v>
      </c>
      <c r="K148" s="46" t="s">
        <v>733</v>
      </c>
      <c r="L148" s="9" t="str">
        <f t="shared" si="44"/>
        <v>Yes</v>
      </c>
    </row>
    <row r="149" spans="1:12" x14ac:dyDescent="0.2">
      <c r="A149" s="2" t="s">
        <v>1006</v>
      </c>
      <c r="B149" s="35" t="s">
        <v>217</v>
      </c>
      <c r="C149" s="36">
        <v>17877</v>
      </c>
      <c r="D149" s="45" t="str">
        <f t="shared" si="47"/>
        <v>N/A</v>
      </c>
      <c r="E149" s="36">
        <v>13644</v>
      </c>
      <c r="F149" s="45" t="str">
        <f t="shared" si="48"/>
        <v>N/A</v>
      </c>
      <c r="G149" s="36">
        <v>20134</v>
      </c>
      <c r="H149" s="45" t="str">
        <f t="shared" si="49"/>
        <v>N/A</v>
      </c>
      <c r="I149" s="12">
        <v>-23.7</v>
      </c>
      <c r="J149" s="12">
        <v>47.57</v>
      </c>
      <c r="K149" s="46" t="s">
        <v>733</v>
      </c>
      <c r="L149" s="9" t="str">
        <f t="shared" si="44"/>
        <v>No</v>
      </c>
    </row>
    <row r="150" spans="1:12" ht="25.5" x14ac:dyDescent="0.2">
      <c r="A150" s="16" t="s">
        <v>1007</v>
      </c>
      <c r="B150" s="1" t="s">
        <v>217</v>
      </c>
      <c r="C150" s="1">
        <v>0</v>
      </c>
      <c r="D150" s="11" t="str">
        <f t="shared" ref="D150:D155" si="50">IF($B150="N/A","N/A",IF(C150&gt;10,"No",IF(C150&lt;-10,"No","Yes")))</f>
        <v>N/A</v>
      </c>
      <c r="E150" s="1">
        <v>0</v>
      </c>
      <c r="F150" s="11" t="str">
        <f t="shared" ref="F150:F155" si="51">IF($B150="N/A","N/A",IF(E150&gt;10,"No",IF(E150&lt;-10,"No","Yes")))</f>
        <v>N/A</v>
      </c>
      <c r="G150" s="1">
        <v>0</v>
      </c>
      <c r="H150" s="11" t="str">
        <f t="shared" ref="H150:H155" si="52">IF($B150="N/A","N/A",IF(G150&gt;10,"No",IF(G150&lt;-10,"No","Yes")))</f>
        <v>N/A</v>
      </c>
      <c r="I150" s="58" t="s">
        <v>1744</v>
      </c>
      <c r="J150" s="58" t="s">
        <v>1744</v>
      </c>
      <c r="K150" s="46" t="s">
        <v>732</v>
      </c>
      <c r="L150" s="9" t="str">
        <f t="shared" ref="L150:L155" si="53">IF(J150="Div by 0", "N/A", IF(K150="N/A","N/A", IF(J150&gt;VALUE(MID(K150,1,2)), "No", IF(J150&lt;-1*VALUE(MID(K150,1,2)), "No", "Yes"))))</f>
        <v>N/A</v>
      </c>
    </row>
    <row r="151" spans="1:12" x14ac:dyDescent="0.2">
      <c r="A151" s="6" t="s">
        <v>330</v>
      </c>
      <c r="B151" s="49" t="s">
        <v>217</v>
      </c>
      <c r="C151" s="13">
        <v>0</v>
      </c>
      <c r="D151" s="11" t="str">
        <f t="shared" si="50"/>
        <v>N/A</v>
      </c>
      <c r="E151" s="13">
        <v>0</v>
      </c>
      <c r="F151" s="11" t="str">
        <f t="shared" si="51"/>
        <v>N/A</v>
      </c>
      <c r="G151" s="13">
        <v>0</v>
      </c>
      <c r="H151" s="11" t="str">
        <f t="shared" si="52"/>
        <v>N/A</v>
      </c>
      <c r="I151" s="58" t="s">
        <v>1744</v>
      </c>
      <c r="J151" s="58" t="s">
        <v>1744</v>
      </c>
      <c r="K151" s="46" t="s">
        <v>732</v>
      </c>
      <c r="L151" s="9" t="str">
        <f t="shared" si="53"/>
        <v>N/A</v>
      </c>
    </row>
    <row r="152" spans="1:12" x14ac:dyDescent="0.2">
      <c r="A152" s="2" t="s">
        <v>331</v>
      </c>
      <c r="B152" s="49" t="s">
        <v>217</v>
      </c>
      <c r="C152" s="13">
        <v>0</v>
      </c>
      <c r="D152" s="11" t="str">
        <f t="shared" si="50"/>
        <v>N/A</v>
      </c>
      <c r="E152" s="13">
        <v>0</v>
      </c>
      <c r="F152" s="11" t="str">
        <f t="shared" si="51"/>
        <v>N/A</v>
      </c>
      <c r="G152" s="13">
        <v>0</v>
      </c>
      <c r="H152" s="11" t="str">
        <f t="shared" si="52"/>
        <v>N/A</v>
      </c>
      <c r="I152" s="58" t="s">
        <v>1744</v>
      </c>
      <c r="J152" s="58" t="s">
        <v>1744</v>
      </c>
      <c r="K152" s="46" t="s">
        <v>732</v>
      </c>
      <c r="L152" s="9" t="str">
        <f t="shared" si="53"/>
        <v>N/A</v>
      </c>
    </row>
    <row r="153" spans="1:12" x14ac:dyDescent="0.2">
      <c r="A153" s="2" t="s">
        <v>332</v>
      </c>
      <c r="B153" s="49" t="s">
        <v>217</v>
      </c>
      <c r="C153" s="13">
        <v>0</v>
      </c>
      <c r="D153" s="11" t="str">
        <f t="shared" si="50"/>
        <v>N/A</v>
      </c>
      <c r="E153" s="13">
        <v>0</v>
      </c>
      <c r="F153" s="11" t="str">
        <f t="shared" si="51"/>
        <v>N/A</v>
      </c>
      <c r="G153" s="13">
        <v>0</v>
      </c>
      <c r="H153" s="11" t="str">
        <f t="shared" si="52"/>
        <v>N/A</v>
      </c>
      <c r="I153" s="58" t="s">
        <v>1744</v>
      </c>
      <c r="J153" s="58" t="s">
        <v>1744</v>
      </c>
      <c r="K153" s="46" t="s">
        <v>732</v>
      </c>
      <c r="L153" s="9" t="str">
        <f t="shared" si="53"/>
        <v>N/A</v>
      </c>
    </row>
    <row r="154" spans="1:12" x14ac:dyDescent="0.2">
      <c r="A154" s="2" t="s">
        <v>333</v>
      </c>
      <c r="B154" s="49" t="s">
        <v>217</v>
      </c>
      <c r="C154" s="13">
        <v>0</v>
      </c>
      <c r="D154" s="11" t="str">
        <f t="shared" si="50"/>
        <v>N/A</v>
      </c>
      <c r="E154" s="13">
        <v>0</v>
      </c>
      <c r="F154" s="11" t="str">
        <f t="shared" si="51"/>
        <v>N/A</v>
      </c>
      <c r="G154" s="13">
        <v>0</v>
      </c>
      <c r="H154" s="11" t="str">
        <f t="shared" si="52"/>
        <v>N/A</v>
      </c>
      <c r="I154" s="58" t="s">
        <v>1744</v>
      </c>
      <c r="J154" s="58" t="s">
        <v>1744</v>
      </c>
      <c r="K154" s="46" t="s">
        <v>732</v>
      </c>
      <c r="L154" s="9" t="str">
        <f t="shared" si="53"/>
        <v>N/A</v>
      </c>
    </row>
    <row r="155" spans="1:12" x14ac:dyDescent="0.2">
      <c r="A155" s="2" t="s">
        <v>334</v>
      </c>
      <c r="B155" s="49" t="s">
        <v>217</v>
      </c>
      <c r="C155" s="13">
        <v>0</v>
      </c>
      <c r="D155" s="11" t="str">
        <f t="shared" si="50"/>
        <v>N/A</v>
      </c>
      <c r="E155" s="13">
        <v>0</v>
      </c>
      <c r="F155" s="11" t="str">
        <f t="shared" si="51"/>
        <v>N/A</v>
      </c>
      <c r="G155" s="13">
        <v>0</v>
      </c>
      <c r="H155" s="11" t="str">
        <f t="shared" si="52"/>
        <v>N/A</v>
      </c>
      <c r="I155" s="58" t="s">
        <v>1744</v>
      </c>
      <c r="J155" s="58" t="s">
        <v>1744</v>
      </c>
      <c r="K155" s="46" t="s">
        <v>732</v>
      </c>
      <c r="L155" s="9" t="str">
        <f t="shared" si="53"/>
        <v>N/A</v>
      </c>
    </row>
    <row r="156" spans="1:12" x14ac:dyDescent="0.2">
      <c r="A156" s="16" t="s">
        <v>1008</v>
      </c>
      <c r="B156" s="35" t="s">
        <v>217</v>
      </c>
      <c r="C156" s="36">
        <v>0</v>
      </c>
      <c r="D156" s="45" t="str">
        <f t="shared" ref="D156:D162" si="54">IF($B156="N/A","N/A",IF(C156&gt;10,"No",IF(C156&lt;-10,"No","Yes")))</f>
        <v>N/A</v>
      </c>
      <c r="E156" s="36">
        <v>0</v>
      </c>
      <c r="F156" s="45" t="str">
        <f t="shared" ref="F156:F162" si="55">IF($B156="N/A","N/A",IF(E156&gt;10,"No",IF(E156&lt;-10,"No","Yes")))</f>
        <v>N/A</v>
      </c>
      <c r="G156" s="36">
        <v>0</v>
      </c>
      <c r="H156" s="45" t="str">
        <f t="shared" ref="H156:H162" si="56">IF($B156="N/A","N/A",IF(G156&gt;10,"No",IF(G156&lt;-10,"No","Yes")))</f>
        <v>N/A</v>
      </c>
      <c r="I156" s="12" t="s">
        <v>1744</v>
      </c>
      <c r="J156" s="12" t="s">
        <v>1744</v>
      </c>
      <c r="K156" s="46" t="s">
        <v>732</v>
      </c>
      <c r="L156" s="9" t="str">
        <f t="shared" ref="L156:L163" si="57">IF(J156="Div by 0", "N/A", IF(K156="N/A","N/A", IF(J156&gt;VALUE(MID(K156,1,2)), "No", IF(J156&lt;-1*VALUE(MID(K156,1,2)), "No", "Yes"))))</f>
        <v>N/A</v>
      </c>
    </row>
    <row r="157" spans="1:12" x14ac:dyDescent="0.2">
      <c r="A157" s="6" t="s">
        <v>1009</v>
      </c>
      <c r="B157" s="35" t="s">
        <v>217</v>
      </c>
      <c r="C157" s="8">
        <v>0</v>
      </c>
      <c r="D157" s="45" t="str">
        <f t="shared" si="54"/>
        <v>N/A</v>
      </c>
      <c r="E157" s="8">
        <v>0</v>
      </c>
      <c r="F157" s="45" t="str">
        <f t="shared" si="55"/>
        <v>N/A</v>
      </c>
      <c r="G157" s="8">
        <v>0</v>
      </c>
      <c r="H157" s="45" t="str">
        <f t="shared" si="56"/>
        <v>N/A</v>
      </c>
      <c r="I157" s="12" t="s">
        <v>1744</v>
      </c>
      <c r="J157" s="12" t="s">
        <v>1744</v>
      </c>
      <c r="K157" s="46" t="s">
        <v>732</v>
      </c>
      <c r="L157" s="9" t="str">
        <f t="shared" si="57"/>
        <v>N/A</v>
      </c>
    </row>
    <row r="158" spans="1:12" x14ac:dyDescent="0.2">
      <c r="A158" s="16" t="s">
        <v>1010</v>
      </c>
      <c r="B158" s="35" t="s">
        <v>217</v>
      </c>
      <c r="C158" s="8">
        <v>0</v>
      </c>
      <c r="D158" s="45" t="str">
        <f t="shared" si="54"/>
        <v>N/A</v>
      </c>
      <c r="E158" s="8">
        <v>0</v>
      </c>
      <c r="F158" s="45" t="str">
        <f t="shared" si="55"/>
        <v>N/A</v>
      </c>
      <c r="G158" s="8">
        <v>0</v>
      </c>
      <c r="H158" s="45" t="str">
        <f t="shared" si="56"/>
        <v>N/A</v>
      </c>
      <c r="I158" s="12" t="s">
        <v>1744</v>
      </c>
      <c r="J158" s="12" t="s">
        <v>1744</v>
      </c>
      <c r="K158" s="46" t="s">
        <v>732</v>
      </c>
      <c r="L158" s="9" t="str">
        <f t="shared" si="57"/>
        <v>N/A</v>
      </c>
    </row>
    <row r="159" spans="1:12" x14ac:dyDescent="0.2">
      <c r="A159" s="16" t="s">
        <v>1011</v>
      </c>
      <c r="B159" s="35" t="s">
        <v>217</v>
      </c>
      <c r="C159" s="8">
        <v>0</v>
      </c>
      <c r="D159" s="45" t="str">
        <f t="shared" si="54"/>
        <v>N/A</v>
      </c>
      <c r="E159" s="8">
        <v>0</v>
      </c>
      <c r="F159" s="45" t="str">
        <f t="shared" si="55"/>
        <v>N/A</v>
      </c>
      <c r="G159" s="8">
        <v>0</v>
      </c>
      <c r="H159" s="45" t="str">
        <f t="shared" si="56"/>
        <v>N/A</v>
      </c>
      <c r="I159" s="12" t="s">
        <v>1744</v>
      </c>
      <c r="J159" s="12" t="s">
        <v>1744</v>
      </c>
      <c r="K159" s="46" t="s">
        <v>732</v>
      </c>
      <c r="L159" s="9" t="str">
        <f t="shared" si="57"/>
        <v>N/A</v>
      </c>
    </row>
    <row r="160" spans="1:12" x14ac:dyDescent="0.2">
      <c r="A160" s="16" t="s">
        <v>1012</v>
      </c>
      <c r="B160" s="35" t="s">
        <v>217</v>
      </c>
      <c r="C160" s="8">
        <v>0</v>
      </c>
      <c r="D160" s="45" t="str">
        <f t="shared" si="54"/>
        <v>N/A</v>
      </c>
      <c r="E160" s="8">
        <v>0</v>
      </c>
      <c r="F160" s="45" t="str">
        <f t="shared" si="55"/>
        <v>N/A</v>
      </c>
      <c r="G160" s="8">
        <v>0</v>
      </c>
      <c r="H160" s="45" t="str">
        <f t="shared" si="56"/>
        <v>N/A</v>
      </c>
      <c r="I160" s="12" t="s">
        <v>1744</v>
      </c>
      <c r="J160" s="12" t="s">
        <v>1744</v>
      </c>
      <c r="K160" s="46" t="s">
        <v>732</v>
      </c>
      <c r="L160" s="9" t="str">
        <f t="shared" si="57"/>
        <v>N/A</v>
      </c>
    </row>
    <row r="161" spans="1:12" x14ac:dyDescent="0.2">
      <c r="A161" s="16" t="s">
        <v>1013</v>
      </c>
      <c r="B161" s="35" t="s">
        <v>217</v>
      </c>
      <c r="C161" s="8">
        <v>0</v>
      </c>
      <c r="D161" s="45" t="str">
        <f t="shared" si="54"/>
        <v>N/A</v>
      </c>
      <c r="E161" s="8">
        <v>0</v>
      </c>
      <c r="F161" s="45" t="str">
        <f t="shared" si="55"/>
        <v>N/A</v>
      </c>
      <c r="G161" s="8">
        <v>0</v>
      </c>
      <c r="H161" s="45" t="str">
        <f t="shared" si="56"/>
        <v>N/A</v>
      </c>
      <c r="I161" s="12" t="s">
        <v>1744</v>
      </c>
      <c r="J161" s="12" t="s">
        <v>1744</v>
      </c>
      <c r="K161" s="46" t="s">
        <v>732</v>
      </c>
      <c r="L161" s="9" t="str">
        <f t="shared" si="57"/>
        <v>N/A</v>
      </c>
    </row>
    <row r="162" spans="1:12" x14ac:dyDescent="0.2">
      <c r="A162" s="2" t="s">
        <v>1014</v>
      </c>
      <c r="B162" s="35" t="s">
        <v>217</v>
      </c>
      <c r="C162" s="36">
        <v>0</v>
      </c>
      <c r="D162" s="45" t="str">
        <f t="shared" si="54"/>
        <v>N/A</v>
      </c>
      <c r="E162" s="36">
        <v>0</v>
      </c>
      <c r="F162" s="45" t="str">
        <f t="shared" si="55"/>
        <v>N/A</v>
      </c>
      <c r="G162" s="36">
        <v>0</v>
      </c>
      <c r="H162" s="45" t="str">
        <f t="shared" si="56"/>
        <v>N/A</v>
      </c>
      <c r="I162" s="12" t="s">
        <v>1744</v>
      </c>
      <c r="J162" s="12" t="s">
        <v>1744</v>
      </c>
      <c r="K162" s="46" t="s">
        <v>732</v>
      </c>
      <c r="L162" s="9" t="str">
        <f t="shared" si="57"/>
        <v>N/A</v>
      </c>
    </row>
    <row r="163" spans="1:12" ht="25.5" x14ac:dyDescent="0.2">
      <c r="A163" s="16" t="s">
        <v>1015</v>
      </c>
      <c r="B163" s="35" t="s">
        <v>217</v>
      </c>
      <c r="C163" s="36">
        <v>5647</v>
      </c>
      <c r="D163" s="45" t="str">
        <f>IF($B163="N/A","N/A",IF(C163&gt;10,"No",IF(C163&lt;-10,"No","Yes")))</f>
        <v>N/A</v>
      </c>
      <c r="E163" s="36">
        <v>5895</v>
      </c>
      <c r="F163" s="45" t="str">
        <f>IF($B163="N/A","N/A",IF(E163&gt;10,"No",IF(E163&lt;-10,"No","Yes")))</f>
        <v>N/A</v>
      </c>
      <c r="G163" s="36">
        <v>5847</v>
      </c>
      <c r="H163" s="45" t="str">
        <f>IF($B163="N/A","N/A",IF(G163&gt;10,"No",IF(G163&lt;-10,"No","Yes")))</f>
        <v>N/A</v>
      </c>
      <c r="I163" s="12">
        <v>4.3920000000000003</v>
      </c>
      <c r="J163" s="12">
        <v>-0.81399999999999995</v>
      </c>
      <c r="K163" s="46" t="s">
        <v>732</v>
      </c>
      <c r="L163" s="9" t="str">
        <f t="shared" si="57"/>
        <v>Yes</v>
      </c>
    </row>
    <row r="164" spans="1:12" x14ac:dyDescent="0.2">
      <c r="A164" s="4" t="s">
        <v>1016</v>
      </c>
      <c r="B164" s="35" t="s">
        <v>217</v>
      </c>
      <c r="C164" s="36">
        <v>5647</v>
      </c>
      <c r="D164" s="45" t="str">
        <f t="shared" ref="D164:D238" si="58">IF($B164="N/A","N/A",IF(C164&gt;10,"No",IF(C164&lt;-10,"No","Yes")))</f>
        <v>N/A</v>
      </c>
      <c r="E164" s="36">
        <v>5895</v>
      </c>
      <c r="F164" s="45" t="str">
        <f t="shared" ref="F164:F238" si="59">IF($B164="N/A","N/A",IF(E164&gt;10,"No",IF(E164&lt;-10,"No","Yes")))</f>
        <v>N/A</v>
      </c>
      <c r="G164" s="36">
        <v>5847</v>
      </c>
      <c r="H164" s="45" t="str">
        <f t="shared" ref="H164:H227" si="60">IF($B164="N/A","N/A",IF(G164&gt;10,"No",IF(G164&lt;-10,"No","Yes")))</f>
        <v>N/A</v>
      </c>
      <c r="I164" s="12">
        <v>4.3920000000000003</v>
      </c>
      <c r="J164" s="12">
        <v>-0.81399999999999995</v>
      </c>
      <c r="K164" s="46" t="s">
        <v>732</v>
      </c>
      <c r="L164" s="9" t="str">
        <f t="shared" ref="L164:L227" si="61">IF(J164="Div by 0", "N/A", IF(K164="N/A","N/A", IF(J164&gt;VALUE(MID(K164,1,2)), "No", IF(J164&lt;-1*VALUE(MID(K164,1,2)), "No", "Yes"))))</f>
        <v>Yes</v>
      </c>
    </row>
    <row r="165" spans="1:12" x14ac:dyDescent="0.2">
      <c r="A165" s="62" t="s">
        <v>71</v>
      </c>
      <c r="B165" s="35" t="s">
        <v>217</v>
      </c>
      <c r="C165" s="8">
        <v>1.583806858</v>
      </c>
      <c r="D165" s="45" t="str">
        <f t="shared" si="58"/>
        <v>N/A</v>
      </c>
      <c r="E165" s="8">
        <v>1.6012886367000001</v>
      </c>
      <c r="F165" s="45" t="str">
        <f t="shared" si="59"/>
        <v>N/A</v>
      </c>
      <c r="G165" s="8">
        <v>1.5091875373000001</v>
      </c>
      <c r="H165" s="45" t="str">
        <f t="shared" si="60"/>
        <v>N/A</v>
      </c>
      <c r="I165" s="12">
        <v>1.1040000000000001</v>
      </c>
      <c r="J165" s="12">
        <v>-5.75</v>
      </c>
      <c r="K165" s="46" t="s">
        <v>732</v>
      </c>
      <c r="L165" s="9" t="str">
        <f t="shared" si="61"/>
        <v>Yes</v>
      </c>
    </row>
    <row r="166" spans="1:12" x14ac:dyDescent="0.2">
      <c r="A166" s="4" t="s">
        <v>111</v>
      </c>
      <c r="B166" s="35" t="s">
        <v>217</v>
      </c>
      <c r="C166" s="8">
        <v>1.9202541919</v>
      </c>
      <c r="D166" s="45" t="str">
        <f t="shared" si="58"/>
        <v>N/A</v>
      </c>
      <c r="E166" s="8">
        <v>1.9326419817</v>
      </c>
      <c r="F166" s="45" t="str">
        <f t="shared" si="59"/>
        <v>N/A</v>
      </c>
      <c r="G166" s="8">
        <v>2.0036052132000002</v>
      </c>
      <c r="H166" s="45" t="str">
        <f t="shared" si="60"/>
        <v>N/A</v>
      </c>
      <c r="I166" s="12">
        <v>0.64510000000000001</v>
      </c>
      <c r="J166" s="12">
        <v>3.6720000000000002</v>
      </c>
      <c r="K166" s="46" t="s">
        <v>732</v>
      </c>
      <c r="L166" s="9" t="str">
        <f t="shared" si="61"/>
        <v>Yes</v>
      </c>
    </row>
    <row r="167" spans="1:12" x14ac:dyDescent="0.2">
      <c r="A167" s="4" t="s">
        <v>112</v>
      </c>
      <c r="B167" s="35" t="s">
        <v>217</v>
      </c>
      <c r="C167" s="8">
        <v>7.2921762384999997</v>
      </c>
      <c r="D167" s="45" t="str">
        <f t="shared" si="58"/>
        <v>N/A</v>
      </c>
      <c r="E167" s="8">
        <v>7.1950672991999998</v>
      </c>
      <c r="F167" s="45" t="str">
        <f t="shared" si="59"/>
        <v>N/A</v>
      </c>
      <c r="G167" s="8">
        <v>6.7772406098999998</v>
      </c>
      <c r="H167" s="45" t="str">
        <f t="shared" si="60"/>
        <v>N/A</v>
      </c>
      <c r="I167" s="12">
        <v>-1.33</v>
      </c>
      <c r="J167" s="12">
        <v>-5.81</v>
      </c>
      <c r="K167" s="46" t="s">
        <v>732</v>
      </c>
      <c r="L167" s="9" t="str">
        <f t="shared" si="61"/>
        <v>Yes</v>
      </c>
    </row>
    <row r="168" spans="1:12" x14ac:dyDescent="0.2">
      <c r="A168" s="4" t="s">
        <v>113</v>
      </c>
      <c r="B168" s="35" t="s">
        <v>217</v>
      </c>
      <c r="C168" s="8">
        <v>1.6652537200000001E-2</v>
      </c>
      <c r="D168" s="45" t="str">
        <f t="shared" si="58"/>
        <v>N/A</v>
      </c>
      <c r="E168" s="8">
        <v>1.24554899E-2</v>
      </c>
      <c r="F168" s="45" t="str">
        <f t="shared" si="59"/>
        <v>N/A</v>
      </c>
      <c r="G168" s="8">
        <v>1.0644337199999999E-2</v>
      </c>
      <c r="H168" s="45" t="str">
        <f t="shared" si="60"/>
        <v>N/A</v>
      </c>
      <c r="I168" s="12">
        <v>-25.2</v>
      </c>
      <c r="J168" s="12">
        <v>-14.5</v>
      </c>
      <c r="K168" s="46" t="s">
        <v>732</v>
      </c>
      <c r="L168" s="9" t="str">
        <f t="shared" si="61"/>
        <v>Yes</v>
      </c>
    </row>
    <row r="169" spans="1:12" x14ac:dyDescent="0.2">
      <c r="A169" s="4" t="s">
        <v>114</v>
      </c>
      <c r="B169" s="35" t="s">
        <v>217</v>
      </c>
      <c r="C169" s="8">
        <v>3.8973754499999999E-2</v>
      </c>
      <c r="D169" s="45" t="str">
        <f t="shared" si="58"/>
        <v>N/A</v>
      </c>
      <c r="E169" s="8">
        <v>3.1302764099999998E-2</v>
      </c>
      <c r="F169" s="45" t="str">
        <f t="shared" si="59"/>
        <v>N/A</v>
      </c>
      <c r="G169" s="8">
        <v>1.7153394200000002E-2</v>
      </c>
      <c r="H169" s="45" t="str">
        <f t="shared" si="60"/>
        <v>N/A</v>
      </c>
      <c r="I169" s="12">
        <v>-19.7</v>
      </c>
      <c r="J169" s="12">
        <v>-45.2</v>
      </c>
      <c r="K169" s="46" t="s">
        <v>732</v>
      </c>
      <c r="L169" s="9" t="str">
        <f t="shared" si="61"/>
        <v>No</v>
      </c>
    </row>
    <row r="170" spans="1:12" x14ac:dyDescent="0.2">
      <c r="A170" s="4" t="s">
        <v>428</v>
      </c>
      <c r="B170" s="35" t="s">
        <v>217</v>
      </c>
      <c r="C170" s="36">
        <v>1075</v>
      </c>
      <c r="D170" s="45" t="str">
        <f>IF($B170="N/A","N/A",IF(C170&gt;10,"No",IF(C170&lt;-10,"No","Yes")))</f>
        <v>N/A</v>
      </c>
      <c r="E170" s="36">
        <v>1156</v>
      </c>
      <c r="F170" s="45" t="str">
        <f>IF($B170="N/A","N/A",IF(E170&gt;10,"No",IF(E170&lt;-10,"No","Yes")))</f>
        <v>N/A</v>
      </c>
      <c r="G170" s="36">
        <v>1217</v>
      </c>
      <c r="H170" s="45" t="str">
        <f>IF($B170="N/A","N/A",IF(G170&gt;10,"No",IF(G170&lt;-10,"No","Yes")))</f>
        <v>N/A</v>
      </c>
      <c r="I170" s="12">
        <v>7.5350000000000001</v>
      </c>
      <c r="J170" s="12">
        <v>5.2770000000000001</v>
      </c>
      <c r="K170" s="46" t="s">
        <v>732</v>
      </c>
      <c r="L170" s="9" t="str">
        <f t="shared" si="61"/>
        <v>Yes</v>
      </c>
    </row>
    <row r="171" spans="1:12" x14ac:dyDescent="0.2">
      <c r="A171" s="4" t="s">
        <v>429</v>
      </c>
      <c r="B171" s="35" t="s">
        <v>217</v>
      </c>
      <c r="C171" s="36">
        <v>37</v>
      </c>
      <c r="D171" s="45" t="str">
        <f>IF($B171="N/A","N/A",IF(C171&gt;10,"No",IF(C171&lt;-10,"No","Yes")))</f>
        <v>N/A</v>
      </c>
      <c r="E171" s="36">
        <v>33</v>
      </c>
      <c r="F171" s="45" t="str">
        <f>IF($B171="N/A","N/A",IF(E171&gt;10,"No",IF(E171&lt;-10,"No","Yes")))</f>
        <v>N/A</v>
      </c>
      <c r="G171" s="36">
        <v>39</v>
      </c>
      <c r="H171" s="45" t="str">
        <f>IF($B171="N/A","N/A",IF(G171&gt;10,"No",IF(G171&lt;-10,"No","Yes")))</f>
        <v>N/A</v>
      </c>
      <c r="I171" s="12">
        <v>-10.8</v>
      </c>
      <c r="J171" s="12">
        <v>18.18</v>
      </c>
      <c r="K171" s="46" t="s">
        <v>732</v>
      </c>
      <c r="L171" s="9" t="str">
        <f t="shared" si="61"/>
        <v>Yes</v>
      </c>
    </row>
    <row r="172" spans="1:12" x14ac:dyDescent="0.2">
      <c r="A172" s="4" t="s">
        <v>430</v>
      </c>
      <c r="B172" s="35" t="s">
        <v>217</v>
      </c>
      <c r="C172" s="36">
        <v>2847</v>
      </c>
      <c r="D172" s="45" t="str">
        <f>IF($B172="N/A","N/A",IF(C172&gt;10,"No",IF(C172&lt;-10,"No","Yes")))</f>
        <v>N/A</v>
      </c>
      <c r="E172" s="36">
        <v>3003</v>
      </c>
      <c r="F172" s="45" t="str">
        <f>IF($B172="N/A","N/A",IF(E172&gt;10,"No",IF(E172&lt;-10,"No","Yes")))</f>
        <v>N/A</v>
      </c>
      <c r="G172" s="36">
        <v>3008</v>
      </c>
      <c r="H172" s="45" t="str">
        <f>IF($B172="N/A","N/A",IF(G172&gt;10,"No",IF(G172&lt;-10,"No","Yes")))</f>
        <v>N/A</v>
      </c>
      <c r="I172" s="12">
        <v>5.4790000000000001</v>
      </c>
      <c r="J172" s="12">
        <v>0.16650000000000001</v>
      </c>
      <c r="K172" s="46" t="s">
        <v>732</v>
      </c>
      <c r="L172" s="9" t="str">
        <f t="shared" si="61"/>
        <v>Yes</v>
      </c>
    </row>
    <row r="173" spans="1:12" x14ac:dyDescent="0.2">
      <c r="A173" s="4" t="s">
        <v>431</v>
      </c>
      <c r="B173" s="35" t="s">
        <v>217</v>
      </c>
      <c r="C173" s="36">
        <v>1625</v>
      </c>
      <c r="D173" s="45" t="str">
        <f>IF($B173="N/A","N/A",IF(C173&gt;10,"No",IF(C173&lt;-10,"No","Yes")))</f>
        <v>N/A</v>
      </c>
      <c r="E173" s="36">
        <v>1653</v>
      </c>
      <c r="F173" s="45" t="str">
        <f>IF($B173="N/A","N/A",IF(E173&gt;10,"No",IF(E173&lt;-10,"No","Yes")))</f>
        <v>N/A</v>
      </c>
      <c r="G173" s="36">
        <v>1548</v>
      </c>
      <c r="H173" s="45" t="str">
        <f>IF($B173="N/A","N/A",IF(G173&gt;10,"No",IF(G173&lt;-10,"No","Yes")))</f>
        <v>N/A</v>
      </c>
      <c r="I173" s="12">
        <v>1.7230000000000001</v>
      </c>
      <c r="J173" s="12">
        <v>-6.35</v>
      </c>
      <c r="K173" s="46" t="s">
        <v>732</v>
      </c>
      <c r="L173" s="9" t="str">
        <f t="shared" si="61"/>
        <v>Yes</v>
      </c>
    </row>
    <row r="174" spans="1:12" x14ac:dyDescent="0.2">
      <c r="A174" s="4" t="s">
        <v>432</v>
      </c>
      <c r="B174" s="35" t="s">
        <v>217</v>
      </c>
      <c r="C174" s="36">
        <v>63</v>
      </c>
      <c r="D174" s="45" t="str">
        <f>IF($B174="N/A","N/A",IF(C174&gt;10,"No",IF(C174&lt;-10,"No","Yes")))</f>
        <v>N/A</v>
      </c>
      <c r="E174" s="36">
        <v>50</v>
      </c>
      <c r="F174" s="45" t="str">
        <f>IF($B174="N/A","N/A",IF(E174&gt;10,"No",IF(E174&lt;-10,"No","Yes")))</f>
        <v>N/A</v>
      </c>
      <c r="G174" s="36">
        <v>35</v>
      </c>
      <c r="H174" s="45" t="str">
        <f>IF($B174="N/A","N/A",IF(G174&gt;10,"No",IF(G174&lt;-10,"No","Yes")))</f>
        <v>N/A</v>
      </c>
      <c r="I174" s="12">
        <v>-20.6</v>
      </c>
      <c r="J174" s="12">
        <v>-30</v>
      </c>
      <c r="K174" s="46" t="s">
        <v>732</v>
      </c>
      <c r="L174" s="9" t="str">
        <f t="shared" si="61"/>
        <v>Yes</v>
      </c>
    </row>
    <row r="175" spans="1:12" x14ac:dyDescent="0.2">
      <c r="A175" s="6" t="s">
        <v>1017</v>
      </c>
      <c r="B175" s="35" t="s">
        <v>217</v>
      </c>
      <c r="C175" s="36">
        <v>898</v>
      </c>
      <c r="D175" s="45" t="str">
        <f t="shared" si="58"/>
        <v>N/A</v>
      </c>
      <c r="E175" s="36">
        <v>898</v>
      </c>
      <c r="F175" s="45" t="str">
        <f t="shared" si="59"/>
        <v>N/A</v>
      </c>
      <c r="G175" s="36">
        <v>1393</v>
      </c>
      <c r="H175" s="45" t="str">
        <f t="shared" si="60"/>
        <v>N/A</v>
      </c>
      <c r="I175" s="12">
        <v>0</v>
      </c>
      <c r="J175" s="12">
        <v>55.12</v>
      </c>
      <c r="K175" s="46" t="s">
        <v>732</v>
      </c>
      <c r="L175" s="9" t="str">
        <f t="shared" si="61"/>
        <v>No</v>
      </c>
    </row>
    <row r="176" spans="1:12" x14ac:dyDescent="0.2">
      <c r="A176" s="4" t="s">
        <v>1018</v>
      </c>
      <c r="B176" s="35" t="s">
        <v>217</v>
      </c>
      <c r="C176" s="36">
        <v>744</v>
      </c>
      <c r="D176" s="45" t="str">
        <f>IF($B176="N/A","N/A",IF(C176&gt;10,"No",IF(C176&lt;-10,"No","Yes")))</f>
        <v>N/A</v>
      </c>
      <c r="E176" s="36">
        <v>754</v>
      </c>
      <c r="F176" s="45" t="str">
        <f>IF($B176="N/A","N/A",IF(E176&gt;10,"No",IF(E176&lt;-10,"No","Yes")))</f>
        <v>N/A</v>
      </c>
      <c r="G176" s="36">
        <v>783</v>
      </c>
      <c r="H176" s="45" t="str">
        <f>IF($B176="N/A","N/A",IF(G176&gt;10,"No",IF(G176&lt;-10,"No","Yes")))</f>
        <v>N/A</v>
      </c>
      <c r="I176" s="12">
        <v>1.3440000000000001</v>
      </c>
      <c r="J176" s="12">
        <v>3.8460000000000001</v>
      </c>
      <c r="K176" s="46" t="s">
        <v>732</v>
      </c>
      <c r="L176" s="9" t="str">
        <f t="shared" si="61"/>
        <v>Yes</v>
      </c>
    </row>
    <row r="177" spans="1:12" x14ac:dyDescent="0.2">
      <c r="A177" s="4" t="s">
        <v>1019</v>
      </c>
      <c r="B177" s="35" t="s">
        <v>217</v>
      </c>
      <c r="C177" s="36">
        <v>37</v>
      </c>
      <c r="D177" s="45" t="str">
        <f>IF($B177="N/A","N/A",IF(C177&gt;10,"No",IF(C177&lt;-10,"No","Yes")))</f>
        <v>N/A</v>
      </c>
      <c r="E177" s="36">
        <v>32</v>
      </c>
      <c r="F177" s="45" t="str">
        <f>IF($B177="N/A","N/A",IF(E177&gt;10,"No",IF(E177&lt;-10,"No","Yes")))</f>
        <v>N/A</v>
      </c>
      <c r="G177" s="36">
        <v>38</v>
      </c>
      <c r="H177" s="45" t="str">
        <f>IF($B177="N/A","N/A",IF(G177&gt;10,"No",IF(G177&lt;-10,"No","Yes")))</f>
        <v>N/A</v>
      </c>
      <c r="I177" s="12">
        <v>-13.5</v>
      </c>
      <c r="J177" s="12">
        <v>18.75</v>
      </c>
      <c r="K177" s="46" t="s">
        <v>732</v>
      </c>
      <c r="L177" s="9" t="str">
        <f t="shared" si="61"/>
        <v>Yes</v>
      </c>
    </row>
    <row r="178" spans="1:12" ht="25.5" x14ac:dyDescent="0.2">
      <c r="A178" s="4" t="s">
        <v>1020</v>
      </c>
      <c r="B178" s="35" t="s">
        <v>217</v>
      </c>
      <c r="C178" s="36">
        <v>68</v>
      </c>
      <c r="D178" s="45" t="str">
        <f>IF($B178="N/A","N/A",IF(C178&gt;10,"No",IF(C178&lt;-10,"No","Yes")))</f>
        <v>N/A</v>
      </c>
      <c r="E178" s="36">
        <v>65</v>
      </c>
      <c r="F178" s="45" t="str">
        <f>IF($B178="N/A","N/A",IF(E178&gt;10,"No",IF(E178&lt;-10,"No","Yes")))</f>
        <v>N/A</v>
      </c>
      <c r="G178" s="36">
        <v>346</v>
      </c>
      <c r="H178" s="45" t="str">
        <f>IF($B178="N/A","N/A",IF(G178&gt;10,"No",IF(G178&lt;-10,"No","Yes")))</f>
        <v>N/A</v>
      </c>
      <c r="I178" s="12">
        <v>-4.41</v>
      </c>
      <c r="J178" s="12">
        <v>432.3</v>
      </c>
      <c r="K178" s="46" t="s">
        <v>732</v>
      </c>
      <c r="L178" s="9" t="str">
        <f t="shared" si="61"/>
        <v>No</v>
      </c>
    </row>
    <row r="179" spans="1:12" ht="25.5" x14ac:dyDescent="0.2">
      <c r="A179" s="4" t="s">
        <v>1021</v>
      </c>
      <c r="B179" s="35" t="s">
        <v>217</v>
      </c>
      <c r="C179" s="36">
        <v>47</v>
      </c>
      <c r="D179" s="45" t="str">
        <f>IF($B179="N/A","N/A",IF(C179&gt;10,"No",IF(C179&lt;-10,"No","Yes")))</f>
        <v>N/A</v>
      </c>
      <c r="E179" s="36">
        <v>47</v>
      </c>
      <c r="F179" s="45" t="str">
        <f>IF($B179="N/A","N/A",IF(E179&gt;10,"No",IF(E179&lt;-10,"No","Yes")))</f>
        <v>N/A</v>
      </c>
      <c r="G179" s="36">
        <v>219</v>
      </c>
      <c r="H179" s="45" t="str">
        <f>IF($B179="N/A","N/A",IF(G179&gt;10,"No",IF(G179&lt;-10,"No","Yes")))</f>
        <v>N/A</v>
      </c>
      <c r="I179" s="12">
        <v>0</v>
      </c>
      <c r="J179" s="12">
        <v>366</v>
      </c>
      <c r="K179" s="46" t="s">
        <v>732</v>
      </c>
      <c r="L179" s="9" t="str">
        <f t="shared" si="61"/>
        <v>No</v>
      </c>
    </row>
    <row r="180" spans="1:12" ht="25.5" x14ac:dyDescent="0.2">
      <c r="A180" s="4" t="s">
        <v>1022</v>
      </c>
      <c r="B180" s="35" t="s">
        <v>217</v>
      </c>
      <c r="C180" s="36">
        <v>11</v>
      </c>
      <c r="D180" s="45" t="str">
        <f>IF($B180="N/A","N/A",IF(C180&gt;10,"No",IF(C180&lt;-10,"No","Yes")))</f>
        <v>N/A</v>
      </c>
      <c r="E180" s="36">
        <v>0</v>
      </c>
      <c r="F180" s="45" t="str">
        <f>IF($B180="N/A","N/A",IF(E180&gt;10,"No",IF(E180&lt;-10,"No","Yes")))</f>
        <v>N/A</v>
      </c>
      <c r="G180" s="36">
        <v>11</v>
      </c>
      <c r="H180" s="45" t="str">
        <f>IF($B180="N/A","N/A",IF(G180&gt;10,"No",IF(G180&lt;-10,"No","Yes")))</f>
        <v>N/A</v>
      </c>
      <c r="I180" s="12">
        <v>-100</v>
      </c>
      <c r="J180" s="12" t="s">
        <v>1744</v>
      </c>
      <c r="K180" s="46" t="s">
        <v>732</v>
      </c>
      <c r="L180" s="9" t="str">
        <f t="shared" si="61"/>
        <v>N/A</v>
      </c>
    </row>
    <row r="181" spans="1:12" x14ac:dyDescent="0.2">
      <c r="A181" s="6" t="s">
        <v>1023</v>
      </c>
      <c r="B181" s="35" t="s">
        <v>217</v>
      </c>
      <c r="C181" s="36">
        <v>0</v>
      </c>
      <c r="D181" s="45" t="str">
        <f t="shared" si="58"/>
        <v>N/A</v>
      </c>
      <c r="E181" s="36">
        <v>0</v>
      </c>
      <c r="F181" s="45" t="str">
        <f t="shared" si="59"/>
        <v>N/A</v>
      </c>
      <c r="G181" s="36">
        <v>0</v>
      </c>
      <c r="H181" s="45" t="str">
        <f t="shared" si="60"/>
        <v>N/A</v>
      </c>
      <c r="I181" s="12" t="s">
        <v>1744</v>
      </c>
      <c r="J181" s="12" t="s">
        <v>1744</v>
      </c>
      <c r="K181" s="46" t="s">
        <v>732</v>
      </c>
      <c r="L181" s="9" t="str">
        <f t="shared" si="61"/>
        <v>N/A</v>
      </c>
    </row>
    <row r="182" spans="1:12" x14ac:dyDescent="0.2">
      <c r="A182" s="4" t="s">
        <v>1024</v>
      </c>
      <c r="B182" s="35" t="s">
        <v>217</v>
      </c>
      <c r="C182" s="36">
        <v>0</v>
      </c>
      <c r="D182" s="45" t="str">
        <f t="shared" si="58"/>
        <v>N/A</v>
      </c>
      <c r="E182" s="36">
        <v>0</v>
      </c>
      <c r="F182" s="45" t="str">
        <f t="shared" si="59"/>
        <v>N/A</v>
      </c>
      <c r="G182" s="36">
        <v>0</v>
      </c>
      <c r="H182" s="45" t="str">
        <f t="shared" si="60"/>
        <v>N/A</v>
      </c>
      <c r="I182" s="12" t="s">
        <v>1744</v>
      </c>
      <c r="J182" s="12" t="s">
        <v>1744</v>
      </c>
      <c r="K182" s="46" t="s">
        <v>732</v>
      </c>
      <c r="L182" s="9" t="str">
        <f t="shared" si="61"/>
        <v>N/A</v>
      </c>
    </row>
    <row r="183" spans="1:12" x14ac:dyDescent="0.2">
      <c r="A183" s="4" t="s">
        <v>1025</v>
      </c>
      <c r="B183" s="35" t="s">
        <v>217</v>
      </c>
      <c r="C183" s="36">
        <v>0</v>
      </c>
      <c r="D183" s="45" t="str">
        <f t="shared" si="58"/>
        <v>N/A</v>
      </c>
      <c r="E183" s="36">
        <v>0</v>
      </c>
      <c r="F183" s="45" t="str">
        <f t="shared" si="59"/>
        <v>N/A</v>
      </c>
      <c r="G183" s="36">
        <v>0</v>
      </c>
      <c r="H183" s="45" t="str">
        <f t="shared" si="60"/>
        <v>N/A</v>
      </c>
      <c r="I183" s="12" t="s">
        <v>1744</v>
      </c>
      <c r="J183" s="12" t="s">
        <v>1744</v>
      </c>
      <c r="K183" s="46" t="s">
        <v>732</v>
      </c>
      <c r="L183" s="9" t="str">
        <f t="shared" si="61"/>
        <v>N/A</v>
      </c>
    </row>
    <row r="184" spans="1:12" x14ac:dyDescent="0.2">
      <c r="A184" s="4" t="s">
        <v>1026</v>
      </c>
      <c r="B184" s="35" t="s">
        <v>217</v>
      </c>
      <c r="C184" s="36">
        <v>0</v>
      </c>
      <c r="D184" s="45" t="str">
        <f t="shared" si="58"/>
        <v>N/A</v>
      </c>
      <c r="E184" s="36">
        <v>0</v>
      </c>
      <c r="F184" s="45" t="str">
        <f t="shared" si="59"/>
        <v>N/A</v>
      </c>
      <c r="G184" s="36">
        <v>0</v>
      </c>
      <c r="H184" s="45" t="str">
        <f t="shared" si="60"/>
        <v>N/A</v>
      </c>
      <c r="I184" s="12" t="s">
        <v>1744</v>
      </c>
      <c r="J184" s="12" t="s">
        <v>1744</v>
      </c>
      <c r="K184" s="46" t="s">
        <v>732</v>
      </c>
      <c r="L184" s="9" t="str">
        <f t="shared" si="61"/>
        <v>N/A</v>
      </c>
    </row>
    <row r="185" spans="1:12" x14ac:dyDescent="0.2">
      <c r="A185" s="4" t="s">
        <v>1027</v>
      </c>
      <c r="B185" s="35" t="s">
        <v>217</v>
      </c>
      <c r="C185" s="36">
        <v>0</v>
      </c>
      <c r="D185" s="45" t="str">
        <f t="shared" si="58"/>
        <v>N/A</v>
      </c>
      <c r="E185" s="36">
        <v>0</v>
      </c>
      <c r="F185" s="45" t="str">
        <f t="shared" si="59"/>
        <v>N/A</v>
      </c>
      <c r="G185" s="36">
        <v>0</v>
      </c>
      <c r="H185" s="45" t="str">
        <f t="shared" si="60"/>
        <v>N/A</v>
      </c>
      <c r="I185" s="12" t="s">
        <v>1744</v>
      </c>
      <c r="J185" s="12" t="s">
        <v>1744</v>
      </c>
      <c r="K185" s="46" t="s">
        <v>732</v>
      </c>
      <c r="L185" s="9" t="str">
        <f t="shared" si="61"/>
        <v>N/A</v>
      </c>
    </row>
    <row r="186" spans="1:12" x14ac:dyDescent="0.2">
      <c r="A186" s="4" t="s">
        <v>1028</v>
      </c>
      <c r="B186" s="35" t="s">
        <v>217</v>
      </c>
      <c r="C186" s="36">
        <v>0</v>
      </c>
      <c r="D186" s="45" t="str">
        <f t="shared" si="58"/>
        <v>N/A</v>
      </c>
      <c r="E186" s="36">
        <v>0</v>
      </c>
      <c r="F186" s="45" t="str">
        <f t="shared" si="59"/>
        <v>N/A</v>
      </c>
      <c r="G186" s="36">
        <v>0</v>
      </c>
      <c r="H186" s="45" t="str">
        <f t="shared" si="60"/>
        <v>N/A</v>
      </c>
      <c r="I186" s="12" t="s">
        <v>1744</v>
      </c>
      <c r="J186" s="12" t="s">
        <v>1744</v>
      </c>
      <c r="K186" s="46" t="s">
        <v>732</v>
      </c>
      <c r="L186" s="9" t="str">
        <f t="shared" si="61"/>
        <v>N/A</v>
      </c>
    </row>
    <row r="187" spans="1:12" x14ac:dyDescent="0.2">
      <c r="A187" s="6" t="s">
        <v>1029</v>
      </c>
      <c r="B187" s="49" t="s">
        <v>217</v>
      </c>
      <c r="C187" s="1">
        <v>669</v>
      </c>
      <c r="D187" s="11" t="str">
        <f t="shared" si="58"/>
        <v>N/A</v>
      </c>
      <c r="E187" s="1">
        <v>659</v>
      </c>
      <c r="F187" s="11" t="str">
        <f t="shared" si="59"/>
        <v>N/A</v>
      </c>
      <c r="G187" s="1">
        <v>214</v>
      </c>
      <c r="H187" s="11" t="str">
        <f t="shared" si="60"/>
        <v>N/A</v>
      </c>
      <c r="I187" s="58">
        <v>-1.49</v>
      </c>
      <c r="J187" s="58">
        <v>-67.5</v>
      </c>
      <c r="K187" s="49" t="s">
        <v>732</v>
      </c>
      <c r="L187" s="11" t="str">
        <f t="shared" si="61"/>
        <v>No</v>
      </c>
    </row>
    <row r="188" spans="1:12" x14ac:dyDescent="0.2">
      <c r="A188" s="4" t="s">
        <v>1030</v>
      </c>
      <c r="B188" s="35" t="s">
        <v>217</v>
      </c>
      <c r="C188" s="36">
        <v>11</v>
      </c>
      <c r="D188" s="45" t="str">
        <f t="shared" si="58"/>
        <v>N/A</v>
      </c>
      <c r="E188" s="36">
        <v>11</v>
      </c>
      <c r="F188" s="45" t="str">
        <f t="shared" si="59"/>
        <v>N/A</v>
      </c>
      <c r="G188" s="36">
        <v>11</v>
      </c>
      <c r="H188" s="45" t="str">
        <f t="shared" si="60"/>
        <v>N/A</v>
      </c>
      <c r="I188" s="12">
        <v>11.11</v>
      </c>
      <c r="J188" s="12">
        <v>-20</v>
      </c>
      <c r="K188" s="46" t="s">
        <v>732</v>
      </c>
      <c r="L188" s="9" t="str">
        <f t="shared" si="61"/>
        <v>Yes</v>
      </c>
    </row>
    <row r="189" spans="1:12" x14ac:dyDescent="0.2">
      <c r="A189" s="4" t="s">
        <v>1031</v>
      </c>
      <c r="B189" s="35" t="s">
        <v>217</v>
      </c>
      <c r="C189" s="36">
        <v>0</v>
      </c>
      <c r="D189" s="45" t="str">
        <f t="shared" si="58"/>
        <v>N/A</v>
      </c>
      <c r="E189" s="36">
        <v>11</v>
      </c>
      <c r="F189" s="45" t="str">
        <f t="shared" si="59"/>
        <v>N/A</v>
      </c>
      <c r="G189" s="36">
        <v>0</v>
      </c>
      <c r="H189" s="45" t="str">
        <f t="shared" si="60"/>
        <v>N/A</v>
      </c>
      <c r="I189" s="12" t="s">
        <v>1744</v>
      </c>
      <c r="J189" s="12">
        <v>-100</v>
      </c>
      <c r="K189" s="46" t="s">
        <v>732</v>
      </c>
      <c r="L189" s="9" t="str">
        <f t="shared" si="61"/>
        <v>No</v>
      </c>
    </row>
    <row r="190" spans="1:12" ht="25.5" x14ac:dyDescent="0.2">
      <c r="A190" s="4" t="s">
        <v>1032</v>
      </c>
      <c r="B190" s="35" t="s">
        <v>217</v>
      </c>
      <c r="C190" s="36">
        <v>374</v>
      </c>
      <c r="D190" s="45" t="str">
        <f t="shared" si="58"/>
        <v>N/A</v>
      </c>
      <c r="E190" s="36">
        <v>389</v>
      </c>
      <c r="F190" s="45" t="str">
        <f t="shared" si="59"/>
        <v>N/A</v>
      </c>
      <c r="G190" s="36">
        <v>141</v>
      </c>
      <c r="H190" s="45" t="str">
        <f t="shared" si="60"/>
        <v>N/A</v>
      </c>
      <c r="I190" s="12">
        <v>4.0110000000000001</v>
      </c>
      <c r="J190" s="12">
        <v>-63.8</v>
      </c>
      <c r="K190" s="46" t="s">
        <v>732</v>
      </c>
      <c r="L190" s="9" t="str">
        <f t="shared" si="61"/>
        <v>No</v>
      </c>
    </row>
    <row r="191" spans="1:12" ht="25.5" x14ac:dyDescent="0.2">
      <c r="A191" s="4" t="s">
        <v>1033</v>
      </c>
      <c r="B191" s="35" t="s">
        <v>217</v>
      </c>
      <c r="C191" s="36">
        <v>257</v>
      </c>
      <c r="D191" s="45" t="str">
        <f t="shared" si="58"/>
        <v>N/A</v>
      </c>
      <c r="E191" s="36">
        <v>235</v>
      </c>
      <c r="F191" s="45" t="str">
        <f t="shared" si="59"/>
        <v>N/A</v>
      </c>
      <c r="G191" s="36">
        <v>60</v>
      </c>
      <c r="H191" s="45" t="str">
        <f t="shared" si="60"/>
        <v>N/A</v>
      </c>
      <c r="I191" s="12">
        <v>-8.56</v>
      </c>
      <c r="J191" s="12">
        <v>-74.5</v>
      </c>
      <c r="K191" s="46" t="s">
        <v>732</v>
      </c>
      <c r="L191" s="9" t="str">
        <f t="shared" si="61"/>
        <v>No</v>
      </c>
    </row>
    <row r="192" spans="1:12" ht="25.5" x14ac:dyDescent="0.2">
      <c r="A192" s="4" t="s">
        <v>1034</v>
      </c>
      <c r="B192" s="35" t="s">
        <v>217</v>
      </c>
      <c r="C192" s="36">
        <v>29</v>
      </c>
      <c r="D192" s="45" t="str">
        <f t="shared" si="58"/>
        <v>N/A</v>
      </c>
      <c r="E192" s="36">
        <v>24</v>
      </c>
      <c r="F192" s="45" t="str">
        <f t="shared" si="59"/>
        <v>N/A</v>
      </c>
      <c r="G192" s="36">
        <v>11</v>
      </c>
      <c r="H192" s="45" t="str">
        <f t="shared" si="60"/>
        <v>N/A</v>
      </c>
      <c r="I192" s="12">
        <v>-17.2</v>
      </c>
      <c r="J192" s="12">
        <v>-79.2</v>
      </c>
      <c r="K192" s="46" t="s">
        <v>732</v>
      </c>
      <c r="L192" s="9" t="str">
        <f t="shared" si="61"/>
        <v>No</v>
      </c>
    </row>
    <row r="193" spans="1:12" x14ac:dyDescent="0.2">
      <c r="A193" s="6" t="s">
        <v>1035</v>
      </c>
      <c r="B193" s="49" t="s">
        <v>217</v>
      </c>
      <c r="C193" s="1">
        <v>0</v>
      </c>
      <c r="D193" s="11" t="str">
        <f t="shared" si="58"/>
        <v>N/A</v>
      </c>
      <c r="E193" s="1">
        <v>0</v>
      </c>
      <c r="F193" s="11" t="str">
        <f t="shared" si="59"/>
        <v>N/A</v>
      </c>
      <c r="G193" s="1">
        <v>0</v>
      </c>
      <c r="H193" s="11" t="str">
        <f t="shared" si="60"/>
        <v>N/A</v>
      </c>
      <c r="I193" s="58" t="s">
        <v>1744</v>
      </c>
      <c r="J193" s="58" t="s">
        <v>1744</v>
      </c>
      <c r="K193" s="49" t="s">
        <v>732</v>
      </c>
      <c r="L193" s="11" t="str">
        <f t="shared" si="61"/>
        <v>N/A</v>
      </c>
    </row>
    <row r="194" spans="1:12" ht="25.5" x14ac:dyDescent="0.2">
      <c r="A194" s="4" t="s">
        <v>1036</v>
      </c>
      <c r="B194" s="35" t="s">
        <v>217</v>
      </c>
      <c r="C194" s="36">
        <v>0</v>
      </c>
      <c r="D194" s="45" t="str">
        <f t="shared" si="58"/>
        <v>N/A</v>
      </c>
      <c r="E194" s="36">
        <v>0</v>
      </c>
      <c r="F194" s="45" t="str">
        <f t="shared" si="59"/>
        <v>N/A</v>
      </c>
      <c r="G194" s="36">
        <v>0</v>
      </c>
      <c r="H194" s="45" t="str">
        <f t="shared" si="60"/>
        <v>N/A</v>
      </c>
      <c r="I194" s="12" t="s">
        <v>1744</v>
      </c>
      <c r="J194" s="12" t="s">
        <v>1744</v>
      </c>
      <c r="K194" s="46" t="s">
        <v>732</v>
      </c>
      <c r="L194" s="9" t="str">
        <f t="shared" si="61"/>
        <v>N/A</v>
      </c>
    </row>
    <row r="195" spans="1:12" ht="25.5" x14ac:dyDescent="0.2">
      <c r="A195" s="4" t="s">
        <v>1037</v>
      </c>
      <c r="B195" s="35" t="s">
        <v>217</v>
      </c>
      <c r="C195" s="36">
        <v>0</v>
      </c>
      <c r="D195" s="45" t="str">
        <f t="shared" si="58"/>
        <v>N/A</v>
      </c>
      <c r="E195" s="36">
        <v>0</v>
      </c>
      <c r="F195" s="45" t="str">
        <f t="shared" si="59"/>
        <v>N/A</v>
      </c>
      <c r="G195" s="36">
        <v>0</v>
      </c>
      <c r="H195" s="45" t="str">
        <f t="shared" si="60"/>
        <v>N/A</v>
      </c>
      <c r="I195" s="12" t="s">
        <v>1744</v>
      </c>
      <c r="J195" s="12" t="s">
        <v>1744</v>
      </c>
      <c r="K195" s="46" t="s">
        <v>732</v>
      </c>
      <c r="L195" s="9" t="str">
        <f t="shared" si="61"/>
        <v>N/A</v>
      </c>
    </row>
    <row r="196" spans="1:12" ht="25.5" x14ac:dyDescent="0.2">
      <c r="A196" s="4" t="s">
        <v>1038</v>
      </c>
      <c r="B196" s="35" t="s">
        <v>217</v>
      </c>
      <c r="C196" s="36">
        <v>0</v>
      </c>
      <c r="D196" s="45" t="str">
        <f t="shared" si="58"/>
        <v>N/A</v>
      </c>
      <c r="E196" s="36">
        <v>0</v>
      </c>
      <c r="F196" s="45" t="str">
        <f t="shared" si="59"/>
        <v>N/A</v>
      </c>
      <c r="G196" s="36">
        <v>0</v>
      </c>
      <c r="H196" s="45" t="str">
        <f t="shared" si="60"/>
        <v>N/A</v>
      </c>
      <c r="I196" s="12" t="s">
        <v>1744</v>
      </c>
      <c r="J196" s="12" t="s">
        <v>1744</v>
      </c>
      <c r="K196" s="46" t="s">
        <v>732</v>
      </c>
      <c r="L196" s="9" t="str">
        <f t="shared" si="61"/>
        <v>N/A</v>
      </c>
    </row>
    <row r="197" spans="1:12" ht="25.5" x14ac:dyDescent="0.2">
      <c r="A197" s="4" t="s">
        <v>1039</v>
      </c>
      <c r="B197" s="35" t="s">
        <v>217</v>
      </c>
      <c r="C197" s="36">
        <v>0</v>
      </c>
      <c r="D197" s="45" t="str">
        <f t="shared" si="58"/>
        <v>N/A</v>
      </c>
      <c r="E197" s="36">
        <v>0</v>
      </c>
      <c r="F197" s="45" t="str">
        <f t="shared" si="59"/>
        <v>N/A</v>
      </c>
      <c r="G197" s="36">
        <v>0</v>
      </c>
      <c r="H197" s="45" t="str">
        <f t="shared" si="60"/>
        <v>N/A</v>
      </c>
      <c r="I197" s="12" t="s">
        <v>1744</v>
      </c>
      <c r="J197" s="12" t="s">
        <v>1744</v>
      </c>
      <c r="K197" s="46" t="s">
        <v>732</v>
      </c>
      <c r="L197" s="9" t="str">
        <f t="shared" si="61"/>
        <v>N/A</v>
      </c>
    </row>
    <row r="198" spans="1:12" ht="25.5" x14ac:dyDescent="0.2">
      <c r="A198" s="4" t="s">
        <v>1040</v>
      </c>
      <c r="B198" s="35" t="s">
        <v>217</v>
      </c>
      <c r="C198" s="36">
        <v>0</v>
      </c>
      <c r="D198" s="45" t="str">
        <f t="shared" si="58"/>
        <v>N/A</v>
      </c>
      <c r="E198" s="36">
        <v>0</v>
      </c>
      <c r="F198" s="45" t="str">
        <f t="shared" si="59"/>
        <v>N/A</v>
      </c>
      <c r="G198" s="36">
        <v>0</v>
      </c>
      <c r="H198" s="45" t="str">
        <f t="shared" si="60"/>
        <v>N/A</v>
      </c>
      <c r="I198" s="12" t="s">
        <v>1744</v>
      </c>
      <c r="J198" s="12" t="s">
        <v>1744</v>
      </c>
      <c r="K198" s="46" t="s">
        <v>732</v>
      </c>
      <c r="L198" s="9" t="str">
        <f t="shared" si="61"/>
        <v>N/A</v>
      </c>
    </row>
    <row r="199" spans="1:12" x14ac:dyDescent="0.2">
      <c r="A199" s="6" t="s">
        <v>1041</v>
      </c>
      <c r="B199" s="49" t="s">
        <v>217</v>
      </c>
      <c r="C199" s="1">
        <v>0</v>
      </c>
      <c r="D199" s="11" t="str">
        <f t="shared" si="58"/>
        <v>N/A</v>
      </c>
      <c r="E199" s="1">
        <v>0</v>
      </c>
      <c r="F199" s="11" t="str">
        <f t="shared" si="59"/>
        <v>N/A</v>
      </c>
      <c r="G199" s="1">
        <v>0</v>
      </c>
      <c r="H199" s="11" t="str">
        <f t="shared" si="60"/>
        <v>N/A</v>
      </c>
      <c r="I199" s="58" t="s">
        <v>1744</v>
      </c>
      <c r="J199" s="58" t="s">
        <v>1744</v>
      </c>
      <c r="K199" s="49" t="s">
        <v>732</v>
      </c>
      <c r="L199" s="11" t="str">
        <f t="shared" si="61"/>
        <v>N/A</v>
      </c>
    </row>
    <row r="200" spans="1:12" ht="25.5" x14ac:dyDescent="0.2">
      <c r="A200" s="4" t="s">
        <v>1042</v>
      </c>
      <c r="B200" s="35" t="s">
        <v>217</v>
      </c>
      <c r="C200" s="36">
        <v>0</v>
      </c>
      <c r="D200" s="45" t="str">
        <f t="shared" si="58"/>
        <v>N/A</v>
      </c>
      <c r="E200" s="36">
        <v>0</v>
      </c>
      <c r="F200" s="45" t="str">
        <f t="shared" si="59"/>
        <v>N/A</v>
      </c>
      <c r="G200" s="36">
        <v>0</v>
      </c>
      <c r="H200" s="45" t="str">
        <f t="shared" si="60"/>
        <v>N/A</v>
      </c>
      <c r="I200" s="12" t="s">
        <v>1744</v>
      </c>
      <c r="J200" s="12" t="s">
        <v>1744</v>
      </c>
      <c r="K200" s="46" t="s">
        <v>732</v>
      </c>
      <c r="L200" s="9" t="str">
        <f t="shared" si="61"/>
        <v>N/A</v>
      </c>
    </row>
    <row r="201" spans="1:12" ht="25.5" x14ac:dyDescent="0.2">
      <c r="A201" s="4" t="s">
        <v>1043</v>
      </c>
      <c r="B201" s="35" t="s">
        <v>217</v>
      </c>
      <c r="C201" s="36">
        <v>0</v>
      </c>
      <c r="D201" s="45" t="str">
        <f t="shared" si="58"/>
        <v>N/A</v>
      </c>
      <c r="E201" s="36">
        <v>0</v>
      </c>
      <c r="F201" s="45" t="str">
        <f t="shared" si="59"/>
        <v>N/A</v>
      </c>
      <c r="G201" s="36">
        <v>0</v>
      </c>
      <c r="H201" s="45" t="str">
        <f t="shared" si="60"/>
        <v>N/A</v>
      </c>
      <c r="I201" s="12" t="s">
        <v>1744</v>
      </c>
      <c r="J201" s="12" t="s">
        <v>1744</v>
      </c>
      <c r="K201" s="46" t="s">
        <v>732</v>
      </c>
      <c r="L201" s="9" t="str">
        <f t="shared" si="61"/>
        <v>N/A</v>
      </c>
    </row>
    <row r="202" spans="1:12" ht="25.5" x14ac:dyDescent="0.2">
      <c r="A202" s="4" t="s">
        <v>1044</v>
      </c>
      <c r="B202" s="35" t="s">
        <v>217</v>
      </c>
      <c r="C202" s="36">
        <v>0</v>
      </c>
      <c r="D202" s="45" t="str">
        <f t="shared" si="58"/>
        <v>N/A</v>
      </c>
      <c r="E202" s="36">
        <v>0</v>
      </c>
      <c r="F202" s="45" t="str">
        <f t="shared" si="59"/>
        <v>N/A</v>
      </c>
      <c r="G202" s="36">
        <v>0</v>
      </c>
      <c r="H202" s="45" t="str">
        <f t="shared" si="60"/>
        <v>N/A</v>
      </c>
      <c r="I202" s="12" t="s">
        <v>1744</v>
      </c>
      <c r="J202" s="12" t="s">
        <v>1744</v>
      </c>
      <c r="K202" s="46" t="s">
        <v>732</v>
      </c>
      <c r="L202" s="9" t="str">
        <f t="shared" si="61"/>
        <v>N/A</v>
      </c>
    </row>
    <row r="203" spans="1:12" ht="25.5" x14ac:dyDescent="0.2">
      <c r="A203" s="4" t="s">
        <v>1045</v>
      </c>
      <c r="B203" s="35" t="s">
        <v>217</v>
      </c>
      <c r="C203" s="36">
        <v>0</v>
      </c>
      <c r="D203" s="45" t="str">
        <f t="shared" si="58"/>
        <v>N/A</v>
      </c>
      <c r="E203" s="36">
        <v>0</v>
      </c>
      <c r="F203" s="45" t="str">
        <f t="shared" si="59"/>
        <v>N/A</v>
      </c>
      <c r="G203" s="36">
        <v>0</v>
      </c>
      <c r="H203" s="45" t="str">
        <f t="shared" si="60"/>
        <v>N/A</v>
      </c>
      <c r="I203" s="12" t="s">
        <v>1744</v>
      </c>
      <c r="J203" s="12" t="s">
        <v>1744</v>
      </c>
      <c r="K203" s="46" t="s">
        <v>732</v>
      </c>
      <c r="L203" s="9" t="str">
        <f t="shared" si="61"/>
        <v>N/A</v>
      </c>
    </row>
    <row r="204" spans="1:12" ht="25.5" x14ac:dyDescent="0.2">
      <c r="A204" s="4" t="s">
        <v>1046</v>
      </c>
      <c r="B204" s="35" t="s">
        <v>217</v>
      </c>
      <c r="C204" s="36">
        <v>0</v>
      </c>
      <c r="D204" s="45" t="str">
        <f t="shared" si="58"/>
        <v>N/A</v>
      </c>
      <c r="E204" s="36">
        <v>0</v>
      </c>
      <c r="F204" s="45" t="str">
        <f t="shared" si="59"/>
        <v>N/A</v>
      </c>
      <c r="G204" s="36">
        <v>0</v>
      </c>
      <c r="H204" s="45" t="str">
        <f t="shared" si="60"/>
        <v>N/A</v>
      </c>
      <c r="I204" s="12" t="s">
        <v>1744</v>
      </c>
      <c r="J204" s="12" t="s">
        <v>1744</v>
      </c>
      <c r="K204" s="46" t="s">
        <v>732</v>
      </c>
      <c r="L204" s="9" t="str">
        <f t="shared" si="61"/>
        <v>N/A</v>
      </c>
    </row>
    <row r="205" spans="1:12" x14ac:dyDescent="0.2">
      <c r="A205" s="6" t="s">
        <v>1047</v>
      </c>
      <c r="B205" s="49" t="s">
        <v>217</v>
      </c>
      <c r="C205" s="1">
        <v>2920</v>
      </c>
      <c r="D205" s="11" t="str">
        <f t="shared" si="58"/>
        <v>N/A</v>
      </c>
      <c r="E205" s="1">
        <v>2874</v>
      </c>
      <c r="F205" s="11" t="str">
        <f t="shared" si="59"/>
        <v>N/A</v>
      </c>
      <c r="G205" s="1">
        <v>2862</v>
      </c>
      <c r="H205" s="11" t="str">
        <f t="shared" si="60"/>
        <v>N/A</v>
      </c>
      <c r="I205" s="58">
        <v>-1.58</v>
      </c>
      <c r="J205" s="58">
        <v>-0.41799999999999998</v>
      </c>
      <c r="K205" s="49" t="s">
        <v>732</v>
      </c>
      <c r="L205" s="11" t="str">
        <f t="shared" si="61"/>
        <v>Yes</v>
      </c>
    </row>
    <row r="206" spans="1:12" x14ac:dyDescent="0.2">
      <c r="A206" s="4" t="s">
        <v>1048</v>
      </c>
      <c r="B206" s="35" t="s">
        <v>217</v>
      </c>
      <c r="C206" s="36">
        <v>289</v>
      </c>
      <c r="D206" s="45" t="str">
        <f t="shared" si="58"/>
        <v>N/A</v>
      </c>
      <c r="E206" s="36">
        <v>298</v>
      </c>
      <c r="F206" s="45" t="str">
        <f t="shared" si="59"/>
        <v>N/A</v>
      </c>
      <c r="G206" s="36">
        <v>327</v>
      </c>
      <c r="H206" s="45" t="str">
        <f t="shared" si="60"/>
        <v>N/A</v>
      </c>
      <c r="I206" s="12">
        <v>3.1139999999999999</v>
      </c>
      <c r="J206" s="12">
        <v>9.7319999999999993</v>
      </c>
      <c r="K206" s="46" t="s">
        <v>732</v>
      </c>
      <c r="L206" s="9" t="str">
        <f t="shared" si="61"/>
        <v>Yes</v>
      </c>
    </row>
    <row r="207" spans="1:12" x14ac:dyDescent="0.2">
      <c r="A207" s="4" t="s">
        <v>1049</v>
      </c>
      <c r="B207" s="35" t="s">
        <v>217</v>
      </c>
      <c r="C207" s="36">
        <v>0</v>
      </c>
      <c r="D207" s="45" t="str">
        <f t="shared" si="58"/>
        <v>N/A</v>
      </c>
      <c r="E207" s="36">
        <v>0</v>
      </c>
      <c r="F207" s="45" t="str">
        <f t="shared" si="59"/>
        <v>N/A</v>
      </c>
      <c r="G207" s="36">
        <v>11</v>
      </c>
      <c r="H207" s="45" t="str">
        <f t="shared" si="60"/>
        <v>N/A</v>
      </c>
      <c r="I207" s="12" t="s">
        <v>1744</v>
      </c>
      <c r="J207" s="12" t="s">
        <v>1744</v>
      </c>
      <c r="K207" s="46" t="s">
        <v>732</v>
      </c>
      <c r="L207" s="9" t="str">
        <f t="shared" si="61"/>
        <v>N/A</v>
      </c>
    </row>
    <row r="208" spans="1:12" ht="25.5" x14ac:dyDescent="0.2">
      <c r="A208" s="4" t="s">
        <v>1050</v>
      </c>
      <c r="B208" s="35" t="s">
        <v>217</v>
      </c>
      <c r="C208" s="36">
        <v>1763</v>
      </c>
      <c r="D208" s="45" t="str">
        <f t="shared" si="58"/>
        <v>N/A</v>
      </c>
      <c r="E208" s="36">
        <v>1777</v>
      </c>
      <c r="F208" s="45" t="str">
        <f t="shared" si="59"/>
        <v>N/A</v>
      </c>
      <c r="G208" s="36">
        <v>1762</v>
      </c>
      <c r="H208" s="45" t="str">
        <f t="shared" si="60"/>
        <v>N/A</v>
      </c>
      <c r="I208" s="12">
        <v>0.79410000000000003</v>
      </c>
      <c r="J208" s="12">
        <v>-0.84399999999999997</v>
      </c>
      <c r="K208" s="46" t="s">
        <v>732</v>
      </c>
      <c r="L208" s="9" t="str">
        <f t="shared" si="61"/>
        <v>Yes</v>
      </c>
    </row>
    <row r="209" spans="1:12" ht="25.5" x14ac:dyDescent="0.2">
      <c r="A209" s="4" t="s">
        <v>1051</v>
      </c>
      <c r="B209" s="35" t="s">
        <v>217</v>
      </c>
      <c r="C209" s="36">
        <v>851</v>
      </c>
      <c r="D209" s="45" t="str">
        <f t="shared" si="58"/>
        <v>N/A</v>
      </c>
      <c r="E209" s="36">
        <v>793</v>
      </c>
      <c r="F209" s="45" t="str">
        <f t="shared" si="59"/>
        <v>N/A</v>
      </c>
      <c r="G209" s="36">
        <v>763</v>
      </c>
      <c r="H209" s="45" t="str">
        <f t="shared" si="60"/>
        <v>N/A</v>
      </c>
      <c r="I209" s="12">
        <v>-6.82</v>
      </c>
      <c r="J209" s="12">
        <v>-3.78</v>
      </c>
      <c r="K209" s="46" t="s">
        <v>732</v>
      </c>
      <c r="L209" s="9" t="str">
        <f t="shared" si="61"/>
        <v>Yes</v>
      </c>
    </row>
    <row r="210" spans="1:12" ht="25.5" x14ac:dyDescent="0.2">
      <c r="A210" s="4" t="s">
        <v>1052</v>
      </c>
      <c r="B210" s="35" t="s">
        <v>217</v>
      </c>
      <c r="C210" s="36">
        <v>17</v>
      </c>
      <c r="D210" s="45" t="str">
        <f t="shared" si="58"/>
        <v>N/A</v>
      </c>
      <c r="E210" s="36">
        <v>11</v>
      </c>
      <c r="F210" s="45" t="str">
        <f t="shared" si="59"/>
        <v>N/A</v>
      </c>
      <c r="G210" s="36">
        <v>11</v>
      </c>
      <c r="H210" s="45" t="str">
        <f t="shared" si="60"/>
        <v>N/A</v>
      </c>
      <c r="I210" s="12">
        <v>-64.7</v>
      </c>
      <c r="J210" s="12">
        <v>50</v>
      </c>
      <c r="K210" s="46" t="s">
        <v>732</v>
      </c>
      <c r="L210" s="9" t="str">
        <f t="shared" si="61"/>
        <v>No</v>
      </c>
    </row>
    <row r="211" spans="1:12" x14ac:dyDescent="0.2">
      <c r="A211" s="6" t="s">
        <v>1053</v>
      </c>
      <c r="B211" s="35" t="s">
        <v>217</v>
      </c>
      <c r="C211" s="36">
        <v>0</v>
      </c>
      <c r="D211" s="45" t="str">
        <f t="shared" si="58"/>
        <v>N/A</v>
      </c>
      <c r="E211" s="36">
        <v>0</v>
      </c>
      <c r="F211" s="45" t="str">
        <f t="shared" si="59"/>
        <v>N/A</v>
      </c>
      <c r="G211" s="36">
        <v>0</v>
      </c>
      <c r="H211" s="45" t="str">
        <f t="shared" si="60"/>
        <v>N/A</v>
      </c>
      <c r="I211" s="12" t="s">
        <v>1744</v>
      </c>
      <c r="J211" s="12" t="s">
        <v>1744</v>
      </c>
      <c r="K211" s="46" t="s">
        <v>732</v>
      </c>
      <c r="L211" s="9" t="str">
        <f t="shared" si="61"/>
        <v>N/A</v>
      </c>
    </row>
    <row r="212" spans="1:12" ht="25.5" x14ac:dyDescent="0.2">
      <c r="A212" s="4" t="s">
        <v>1054</v>
      </c>
      <c r="B212" s="35" t="s">
        <v>217</v>
      </c>
      <c r="C212" s="36">
        <v>0</v>
      </c>
      <c r="D212" s="45" t="str">
        <f t="shared" si="58"/>
        <v>N/A</v>
      </c>
      <c r="E212" s="36">
        <v>0</v>
      </c>
      <c r="F212" s="45" t="str">
        <f t="shared" si="59"/>
        <v>N/A</v>
      </c>
      <c r="G212" s="36">
        <v>0</v>
      </c>
      <c r="H212" s="45" t="str">
        <f t="shared" si="60"/>
        <v>N/A</v>
      </c>
      <c r="I212" s="12" t="s">
        <v>1744</v>
      </c>
      <c r="J212" s="12" t="s">
        <v>1744</v>
      </c>
      <c r="K212" s="46" t="s">
        <v>732</v>
      </c>
      <c r="L212" s="9" t="str">
        <f t="shared" si="61"/>
        <v>N/A</v>
      </c>
    </row>
    <row r="213" spans="1:12" x14ac:dyDescent="0.2">
      <c r="A213" s="4" t="s">
        <v>1055</v>
      </c>
      <c r="B213" s="35" t="s">
        <v>217</v>
      </c>
      <c r="C213" s="36">
        <v>0</v>
      </c>
      <c r="D213" s="45" t="str">
        <f t="shared" si="58"/>
        <v>N/A</v>
      </c>
      <c r="E213" s="36">
        <v>0</v>
      </c>
      <c r="F213" s="45" t="str">
        <f t="shared" si="59"/>
        <v>N/A</v>
      </c>
      <c r="G213" s="36">
        <v>0</v>
      </c>
      <c r="H213" s="45" t="str">
        <f t="shared" si="60"/>
        <v>N/A</v>
      </c>
      <c r="I213" s="12" t="s">
        <v>1744</v>
      </c>
      <c r="J213" s="12" t="s">
        <v>1744</v>
      </c>
      <c r="K213" s="46" t="s">
        <v>732</v>
      </c>
      <c r="L213" s="9" t="str">
        <f t="shared" si="61"/>
        <v>N/A</v>
      </c>
    </row>
    <row r="214" spans="1:12" ht="25.5" x14ac:dyDescent="0.2">
      <c r="A214" s="4" t="s">
        <v>1056</v>
      </c>
      <c r="B214" s="35" t="s">
        <v>217</v>
      </c>
      <c r="C214" s="36">
        <v>0</v>
      </c>
      <c r="D214" s="45" t="str">
        <f t="shared" si="58"/>
        <v>N/A</v>
      </c>
      <c r="E214" s="36">
        <v>0</v>
      </c>
      <c r="F214" s="45" t="str">
        <f t="shared" si="59"/>
        <v>N/A</v>
      </c>
      <c r="G214" s="36">
        <v>0</v>
      </c>
      <c r="H214" s="45" t="str">
        <f t="shared" si="60"/>
        <v>N/A</v>
      </c>
      <c r="I214" s="12" t="s">
        <v>1744</v>
      </c>
      <c r="J214" s="12" t="s">
        <v>1744</v>
      </c>
      <c r="K214" s="46" t="s">
        <v>732</v>
      </c>
      <c r="L214" s="9" t="str">
        <f t="shared" si="61"/>
        <v>N/A</v>
      </c>
    </row>
    <row r="215" spans="1:12" ht="25.5" x14ac:dyDescent="0.2">
      <c r="A215" s="4" t="s">
        <v>1057</v>
      </c>
      <c r="B215" s="35" t="s">
        <v>217</v>
      </c>
      <c r="C215" s="36">
        <v>0</v>
      </c>
      <c r="D215" s="45" t="str">
        <f t="shared" si="58"/>
        <v>N/A</v>
      </c>
      <c r="E215" s="36">
        <v>0</v>
      </c>
      <c r="F215" s="45" t="str">
        <f t="shared" si="59"/>
        <v>N/A</v>
      </c>
      <c r="G215" s="36">
        <v>0</v>
      </c>
      <c r="H215" s="45" t="str">
        <f t="shared" si="60"/>
        <v>N/A</v>
      </c>
      <c r="I215" s="12" t="s">
        <v>1744</v>
      </c>
      <c r="J215" s="12" t="s">
        <v>1744</v>
      </c>
      <c r="K215" s="46" t="s">
        <v>732</v>
      </c>
      <c r="L215" s="9" t="str">
        <f t="shared" si="61"/>
        <v>N/A</v>
      </c>
    </row>
    <row r="216" spans="1:12" ht="25.5" x14ac:dyDescent="0.2">
      <c r="A216" s="4" t="s">
        <v>1058</v>
      </c>
      <c r="B216" s="35" t="s">
        <v>217</v>
      </c>
      <c r="C216" s="36">
        <v>0</v>
      </c>
      <c r="D216" s="45" t="str">
        <f t="shared" si="58"/>
        <v>N/A</v>
      </c>
      <c r="E216" s="36">
        <v>0</v>
      </c>
      <c r="F216" s="45" t="str">
        <f t="shared" si="59"/>
        <v>N/A</v>
      </c>
      <c r="G216" s="36">
        <v>0</v>
      </c>
      <c r="H216" s="45" t="str">
        <f t="shared" si="60"/>
        <v>N/A</v>
      </c>
      <c r="I216" s="12" t="s">
        <v>1744</v>
      </c>
      <c r="J216" s="12" t="s">
        <v>1744</v>
      </c>
      <c r="K216" s="46" t="s">
        <v>732</v>
      </c>
      <c r="L216" s="9" t="str">
        <f t="shared" si="61"/>
        <v>N/A</v>
      </c>
    </row>
    <row r="217" spans="1:12" x14ac:dyDescent="0.2">
      <c r="A217" s="6" t="s">
        <v>1059</v>
      </c>
      <c r="B217" s="35" t="s">
        <v>217</v>
      </c>
      <c r="C217" s="36">
        <v>0</v>
      </c>
      <c r="D217" s="45" t="str">
        <f t="shared" si="58"/>
        <v>N/A</v>
      </c>
      <c r="E217" s="36">
        <v>0</v>
      </c>
      <c r="F217" s="45" t="str">
        <f t="shared" si="59"/>
        <v>N/A</v>
      </c>
      <c r="G217" s="36">
        <v>0</v>
      </c>
      <c r="H217" s="45" t="str">
        <f t="shared" si="60"/>
        <v>N/A</v>
      </c>
      <c r="I217" s="12" t="s">
        <v>1744</v>
      </c>
      <c r="J217" s="12" t="s">
        <v>1744</v>
      </c>
      <c r="K217" s="46" t="s">
        <v>732</v>
      </c>
      <c r="L217" s="9" t="str">
        <f t="shared" si="61"/>
        <v>N/A</v>
      </c>
    </row>
    <row r="218" spans="1:12" ht="25.5" x14ac:dyDescent="0.2">
      <c r="A218" s="4" t="s">
        <v>1060</v>
      </c>
      <c r="B218" s="35" t="s">
        <v>217</v>
      </c>
      <c r="C218" s="36">
        <v>0</v>
      </c>
      <c r="D218" s="45" t="str">
        <f t="shared" si="58"/>
        <v>N/A</v>
      </c>
      <c r="E218" s="36">
        <v>0</v>
      </c>
      <c r="F218" s="45" t="str">
        <f t="shared" si="59"/>
        <v>N/A</v>
      </c>
      <c r="G218" s="36">
        <v>0</v>
      </c>
      <c r="H218" s="45" t="str">
        <f t="shared" si="60"/>
        <v>N/A</v>
      </c>
      <c r="I218" s="12" t="s">
        <v>1744</v>
      </c>
      <c r="J218" s="12" t="s">
        <v>1744</v>
      </c>
      <c r="K218" s="46" t="s">
        <v>732</v>
      </c>
      <c r="L218" s="9" t="str">
        <f t="shared" si="61"/>
        <v>N/A</v>
      </c>
    </row>
    <row r="219" spans="1:12" ht="25.5" x14ac:dyDescent="0.2">
      <c r="A219" s="4" t="s">
        <v>1061</v>
      </c>
      <c r="B219" s="35" t="s">
        <v>217</v>
      </c>
      <c r="C219" s="36">
        <v>0</v>
      </c>
      <c r="D219" s="45" t="str">
        <f t="shared" si="58"/>
        <v>N/A</v>
      </c>
      <c r="E219" s="36">
        <v>0</v>
      </c>
      <c r="F219" s="45" t="str">
        <f t="shared" si="59"/>
        <v>N/A</v>
      </c>
      <c r="G219" s="36">
        <v>0</v>
      </c>
      <c r="H219" s="45" t="str">
        <f t="shared" si="60"/>
        <v>N/A</v>
      </c>
      <c r="I219" s="12" t="s">
        <v>1744</v>
      </c>
      <c r="J219" s="12" t="s">
        <v>1744</v>
      </c>
      <c r="K219" s="46" t="s">
        <v>732</v>
      </c>
      <c r="L219" s="9" t="str">
        <f t="shared" si="61"/>
        <v>N/A</v>
      </c>
    </row>
    <row r="220" spans="1:12" ht="25.5" x14ac:dyDescent="0.2">
      <c r="A220" s="4" t="s">
        <v>1062</v>
      </c>
      <c r="B220" s="35" t="s">
        <v>217</v>
      </c>
      <c r="C220" s="36">
        <v>0</v>
      </c>
      <c r="D220" s="45" t="str">
        <f t="shared" si="58"/>
        <v>N/A</v>
      </c>
      <c r="E220" s="36">
        <v>0</v>
      </c>
      <c r="F220" s="45" t="str">
        <f t="shared" si="59"/>
        <v>N/A</v>
      </c>
      <c r="G220" s="36">
        <v>0</v>
      </c>
      <c r="H220" s="45" t="str">
        <f t="shared" si="60"/>
        <v>N/A</v>
      </c>
      <c r="I220" s="12" t="s">
        <v>1744</v>
      </c>
      <c r="J220" s="12" t="s">
        <v>1744</v>
      </c>
      <c r="K220" s="46" t="s">
        <v>732</v>
      </c>
      <c r="L220" s="9" t="str">
        <f t="shared" si="61"/>
        <v>N/A</v>
      </c>
    </row>
    <row r="221" spans="1:12" ht="25.5" x14ac:dyDescent="0.2">
      <c r="A221" s="4" t="s">
        <v>1063</v>
      </c>
      <c r="B221" s="35" t="s">
        <v>217</v>
      </c>
      <c r="C221" s="36">
        <v>0</v>
      </c>
      <c r="D221" s="45" t="str">
        <f t="shared" si="58"/>
        <v>N/A</v>
      </c>
      <c r="E221" s="36">
        <v>0</v>
      </c>
      <c r="F221" s="45" t="str">
        <f t="shared" si="59"/>
        <v>N/A</v>
      </c>
      <c r="G221" s="36">
        <v>0</v>
      </c>
      <c r="H221" s="45" t="str">
        <f t="shared" si="60"/>
        <v>N/A</v>
      </c>
      <c r="I221" s="12" t="s">
        <v>1744</v>
      </c>
      <c r="J221" s="12" t="s">
        <v>1744</v>
      </c>
      <c r="K221" s="46" t="s">
        <v>732</v>
      </c>
      <c r="L221" s="9" t="str">
        <f t="shared" si="61"/>
        <v>N/A</v>
      </c>
    </row>
    <row r="222" spans="1:12" ht="25.5" x14ac:dyDescent="0.2">
      <c r="A222" s="4" t="s">
        <v>1064</v>
      </c>
      <c r="B222" s="35" t="s">
        <v>217</v>
      </c>
      <c r="C222" s="36">
        <v>0</v>
      </c>
      <c r="D222" s="45" t="str">
        <f t="shared" si="58"/>
        <v>N/A</v>
      </c>
      <c r="E222" s="36">
        <v>0</v>
      </c>
      <c r="F222" s="45" t="str">
        <f t="shared" si="59"/>
        <v>N/A</v>
      </c>
      <c r="G222" s="36">
        <v>0</v>
      </c>
      <c r="H222" s="45" t="str">
        <f t="shared" si="60"/>
        <v>N/A</v>
      </c>
      <c r="I222" s="12" t="s">
        <v>1744</v>
      </c>
      <c r="J222" s="12" t="s">
        <v>1744</v>
      </c>
      <c r="K222" s="46" t="s">
        <v>732</v>
      </c>
      <c r="L222" s="9" t="str">
        <f t="shared" si="61"/>
        <v>N/A</v>
      </c>
    </row>
    <row r="223" spans="1:12" x14ac:dyDescent="0.2">
      <c r="A223" s="6" t="s">
        <v>1065</v>
      </c>
      <c r="B223" s="35" t="s">
        <v>217</v>
      </c>
      <c r="C223" s="36">
        <v>1160</v>
      </c>
      <c r="D223" s="45" t="str">
        <f t="shared" si="58"/>
        <v>N/A</v>
      </c>
      <c r="E223" s="36">
        <v>1464</v>
      </c>
      <c r="F223" s="45" t="str">
        <f t="shared" si="59"/>
        <v>N/A</v>
      </c>
      <c r="G223" s="36">
        <v>1378</v>
      </c>
      <c r="H223" s="45" t="str">
        <f t="shared" si="60"/>
        <v>N/A</v>
      </c>
      <c r="I223" s="12">
        <v>26.21</v>
      </c>
      <c r="J223" s="12">
        <v>-5.87</v>
      </c>
      <c r="K223" s="46" t="s">
        <v>732</v>
      </c>
      <c r="L223" s="9" t="str">
        <f t="shared" si="61"/>
        <v>Yes</v>
      </c>
    </row>
    <row r="224" spans="1:12" ht="25.5" x14ac:dyDescent="0.2">
      <c r="A224" s="16" t="s">
        <v>1066</v>
      </c>
      <c r="B224" s="35" t="s">
        <v>217</v>
      </c>
      <c r="C224" s="36">
        <v>33</v>
      </c>
      <c r="D224" s="45" t="str">
        <f t="shared" si="58"/>
        <v>N/A</v>
      </c>
      <c r="E224" s="36">
        <v>94</v>
      </c>
      <c r="F224" s="45" t="str">
        <f t="shared" si="59"/>
        <v>N/A</v>
      </c>
      <c r="G224" s="36">
        <v>99</v>
      </c>
      <c r="H224" s="45" t="str">
        <f t="shared" si="60"/>
        <v>N/A</v>
      </c>
      <c r="I224" s="12">
        <v>184.8</v>
      </c>
      <c r="J224" s="12">
        <v>5.319</v>
      </c>
      <c r="K224" s="46" t="s">
        <v>732</v>
      </c>
      <c r="L224" s="9" t="str">
        <f t="shared" si="61"/>
        <v>Yes</v>
      </c>
    </row>
    <row r="225" spans="1:12" ht="25.5" x14ac:dyDescent="0.2">
      <c r="A225" s="16" t="s">
        <v>1067</v>
      </c>
      <c r="B225" s="35" t="s">
        <v>217</v>
      </c>
      <c r="C225" s="36">
        <v>0</v>
      </c>
      <c r="D225" s="45" t="str">
        <f t="shared" si="58"/>
        <v>N/A</v>
      </c>
      <c r="E225" s="36">
        <v>0</v>
      </c>
      <c r="F225" s="45" t="str">
        <f t="shared" si="59"/>
        <v>N/A</v>
      </c>
      <c r="G225" s="36">
        <v>0</v>
      </c>
      <c r="H225" s="45" t="str">
        <f t="shared" si="60"/>
        <v>N/A</v>
      </c>
      <c r="I225" s="12" t="s">
        <v>1744</v>
      </c>
      <c r="J225" s="12" t="s">
        <v>1744</v>
      </c>
      <c r="K225" s="46" t="s">
        <v>732</v>
      </c>
      <c r="L225" s="9" t="str">
        <f t="shared" si="61"/>
        <v>N/A</v>
      </c>
    </row>
    <row r="226" spans="1:12" ht="25.5" x14ac:dyDescent="0.2">
      <c r="A226" s="16" t="s">
        <v>1068</v>
      </c>
      <c r="B226" s="35" t="s">
        <v>217</v>
      </c>
      <c r="C226" s="36">
        <v>642</v>
      </c>
      <c r="D226" s="45" t="str">
        <f t="shared" si="58"/>
        <v>N/A</v>
      </c>
      <c r="E226" s="36">
        <v>772</v>
      </c>
      <c r="F226" s="45" t="str">
        <f t="shared" si="59"/>
        <v>N/A</v>
      </c>
      <c r="G226" s="36">
        <v>759</v>
      </c>
      <c r="H226" s="45" t="str">
        <f t="shared" si="60"/>
        <v>N/A</v>
      </c>
      <c r="I226" s="12">
        <v>20.25</v>
      </c>
      <c r="J226" s="12">
        <v>-1.68</v>
      </c>
      <c r="K226" s="46" t="s">
        <v>732</v>
      </c>
      <c r="L226" s="9" t="str">
        <f t="shared" si="61"/>
        <v>Yes</v>
      </c>
    </row>
    <row r="227" spans="1:12" ht="25.5" x14ac:dyDescent="0.2">
      <c r="A227" s="16" t="s">
        <v>1069</v>
      </c>
      <c r="B227" s="35" t="s">
        <v>217</v>
      </c>
      <c r="C227" s="36">
        <v>470</v>
      </c>
      <c r="D227" s="45" t="str">
        <f t="shared" si="58"/>
        <v>N/A</v>
      </c>
      <c r="E227" s="36">
        <v>578</v>
      </c>
      <c r="F227" s="45" t="str">
        <f t="shared" si="59"/>
        <v>N/A</v>
      </c>
      <c r="G227" s="36">
        <v>506</v>
      </c>
      <c r="H227" s="45" t="str">
        <f t="shared" si="60"/>
        <v>N/A</v>
      </c>
      <c r="I227" s="12">
        <v>22.98</v>
      </c>
      <c r="J227" s="12">
        <v>-12.5</v>
      </c>
      <c r="K227" s="46" t="s">
        <v>732</v>
      </c>
      <c r="L227" s="9" t="str">
        <f t="shared" si="61"/>
        <v>Yes</v>
      </c>
    </row>
    <row r="228" spans="1:12" ht="25.5" x14ac:dyDescent="0.2">
      <c r="A228" s="16" t="s">
        <v>1070</v>
      </c>
      <c r="B228" s="35" t="s">
        <v>217</v>
      </c>
      <c r="C228" s="36">
        <v>15</v>
      </c>
      <c r="D228" s="45" t="str">
        <f t="shared" si="58"/>
        <v>N/A</v>
      </c>
      <c r="E228" s="36">
        <v>20</v>
      </c>
      <c r="F228" s="45" t="str">
        <f t="shared" si="59"/>
        <v>N/A</v>
      </c>
      <c r="G228" s="36">
        <v>14</v>
      </c>
      <c r="H228" s="45" t="str">
        <f t="shared" ref="H228:H234" si="62">IF($B228="N/A","N/A",IF(G228&gt;10,"No",IF(G228&lt;-10,"No","Yes")))</f>
        <v>N/A</v>
      </c>
      <c r="I228" s="12">
        <v>33.33</v>
      </c>
      <c r="J228" s="12">
        <v>-30</v>
      </c>
      <c r="K228" s="46" t="s">
        <v>732</v>
      </c>
      <c r="L228" s="9" t="str">
        <f t="shared" ref="L228:L239" si="63">IF(J228="Div by 0", "N/A", IF(K228="N/A","N/A", IF(J228&gt;VALUE(MID(K228,1,2)), "No", IF(J228&lt;-1*VALUE(MID(K228,1,2)), "No", "Yes"))))</f>
        <v>Yes</v>
      </c>
    </row>
    <row r="229" spans="1:12" x14ac:dyDescent="0.2">
      <c r="A229" s="6" t="s">
        <v>1071</v>
      </c>
      <c r="B229" s="35" t="s">
        <v>217</v>
      </c>
      <c r="C229" s="36">
        <v>0</v>
      </c>
      <c r="D229" s="45" t="str">
        <f t="shared" si="58"/>
        <v>N/A</v>
      </c>
      <c r="E229" s="36">
        <v>0</v>
      </c>
      <c r="F229" s="45" t="str">
        <f t="shared" si="59"/>
        <v>N/A</v>
      </c>
      <c r="G229" s="36">
        <v>0</v>
      </c>
      <c r="H229" s="45" t="str">
        <f t="shared" si="62"/>
        <v>N/A</v>
      </c>
      <c r="I229" s="12" t="s">
        <v>1744</v>
      </c>
      <c r="J229" s="12" t="s">
        <v>1744</v>
      </c>
      <c r="K229" s="46" t="s">
        <v>732</v>
      </c>
      <c r="L229" s="9" t="str">
        <f t="shared" si="63"/>
        <v>N/A</v>
      </c>
    </row>
    <row r="230" spans="1:12" ht="25.5" x14ac:dyDescent="0.2">
      <c r="A230" s="16" t="s">
        <v>1072</v>
      </c>
      <c r="B230" s="35" t="s">
        <v>217</v>
      </c>
      <c r="C230" s="36">
        <v>0</v>
      </c>
      <c r="D230" s="45" t="str">
        <f t="shared" si="58"/>
        <v>N/A</v>
      </c>
      <c r="E230" s="36">
        <v>0</v>
      </c>
      <c r="F230" s="45" t="str">
        <f t="shared" si="59"/>
        <v>N/A</v>
      </c>
      <c r="G230" s="36">
        <v>0</v>
      </c>
      <c r="H230" s="45" t="str">
        <f t="shared" si="62"/>
        <v>N/A</v>
      </c>
      <c r="I230" s="12" t="s">
        <v>1744</v>
      </c>
      <c r="J230" s="12" t="s">
        <v>1744</v>
      </c>
      <c r="K230" s="46" t="s">
        <v>732</v>
      </c>
      <c r="L230" s="9" t="str">
        <f t="shared" si="63"/>
        <v>N/A</v>
      </c>
    </row>
    <row r="231" spans="1:12" ht="25.5" x14ac:dyDescent="0.2">
      <c r="A231" s="16" t="s">
        <v>1073</v>
      </c>
      <c r="B231" s="35" t="s">
        <v>217</v>
      </c>
      <c r="C231" s="36">
        <v>0</v>
      </c>
      <c r="D231" s="45" t="str">
        <f t="shared" si="58"/>
        <v>N/A</v>
      </c>
      <c r="E231" s="36">
        <v>0</v>
      </c>
      <c r="F231" s="45" t="str">
        <f t="shared" si="59"/>
        <v>N/A</v>
      </c>
      <c r="G231" s="36">
        <v>0</v>
      </c>
      <c r="H231" s="45" t="str">
        <f t="shared" si="62"/>
        <v>N/A</v>
      </c>
      <c r="I231" s="12" t="s">
        <v>1744</v>
      </c>
      <c r="J231" s="12" t="s">
        <v>1744</v>
      </c>
      <c r="K231" s="46" t="s">
        <v>732</v>
      </c>
      <c r="L231" s="9" t="str">
        <f t="shared" si="63"/>
        <v>N/A</v>
      </c>
    </row>
    <row r="232" spans="1:12" ht="25.5" x14ac:dyDescent="0.2">
      <c r="A232" s="16" t="s">
        <v>1074</v>
      </c>
      <c r="B232" s="35" t="s">
        <v>217</v>
      </c>
      <c r="C232" s="36">
        <v>0</v>
      </c>
      <c r="D232" s="45" t="str">
        <f t="shared" si="58"/>
        <v>N/A</v>
      </c>
      <c r="E232" s="36">
        <v>0</v>
      </c>
      <c r="F232" s="45" t="str">
        <f t="shared" si="59"/>
        <v>N/A</v>
      </c>
      <c r="G232" s="36">
        <v>0</v>
      </c>
      <c r="H232" s="45" t="str">
        <f t="shared" si="62"/>
        <v>N/A</v>
      </c>
      <c r="I232" s="12" t="s">
        <v>1744</v>
      </c>
      <c r="J232" s="12" t="s">
        <v>1744</v>
      </c>
      <c r="K232" s="46" t="s">
        <v>732</v>
      </c>
      <c r="L232" s="9" t="str">
        <f t="shared" si="63"/>
        <v>N/A</v>
      </c>
    </row>
    <row r="233" spans="1:12" ht="25.5" x14ac:dyDescent="0.2">
      <c r="A233" s="16" t="s">
        <v>1075</v>
      </c>
      <c r="B233" s="35" t="s">
        <v>217</v>
      </c>
      <c r="C233" s="36">
        <v>0</v>
      </c>
      <c r="D233" s="45" t="str">
        <f t="shared" si="58"/>
        <v>N/A</v>
      </c>
      <c r="E233" s="36">
        <v>0</v>
      </c>
      <c r="F233" s="45" t="str">
        <f t="shared" si="59"/>
        <v>N/A</v>
      </c>
      <c r="G233" s="36">
        <v>0</v>
      </c>
      <c r="H233" s="45" t="str">
        <f t="shared" si="62"/>
        <v>N/A</v>
      </c>
      <c r="I233" s="12" t="s">
        <v>1744</v>
      </c>
      <c r="J233" s="12" t="s">
        <v>1744</v>
      </c>
      <c r="K233" s="46" t="s">
        <v>732</v>
      </c>
      <c r="L233" s="9" t="str">
        <f t="shared" si="63"/>
        <v>N/A</v>
      </c>
    </row>
    <row r="234" spans="1:12" ht="25.5" x14ac:dyDescent="0.2">
      <c r="A234" s="16" t="s">
        <v>1076</v>
      </c>
      <c r="B234" s="35" t="s">
        <v>217</v>
      </c>
      <c r="C234" s="36">
        <v>0</v>
      </c>
      <c r="D234" s="45" t="str">
        <f t="shared" si="58"/>
        <v>N/A</v>
      </c>
      <c r="E234" s="36">
        <v>0</v>
      </c>
      <c r="F234" s="45" t="str">
        <f t="shared" si="59"/>
        <v>N/A</v>
      </c>
      <c r="G234" s="36">
        <v>0</v>
      </c>
      <c r="H234" s="45" t="str">
        <f t="shared" si="62"/>
        <v>N/A</v>
      </c>
      <c r="I234" s="12" t="s">
        <v>1744</v>
      </c>
      <c r="J234" s="12" t="s">
        <v>1744</v>
      </c>
      <c r="K234" s="46" t="s">
        <v>732</v>
      </c>
      <c r="L234" s="9" t="str">
        <f t="shared" si="63"/>
        <v>N/A</v>
      </c>
    </row>
    <row r="235" spans="1:12" x14ac:dyDescent="0.2">
      <c r="A235" s="16" t="s">
        <v>1077</v>
      </c>
      <c r="B235" s="35" t="s">
        <v>293</v>
      </c>
      <c r="C235" s="8">
        <v>100</v>
      </c>
      <c r="D235" s="45" t="str">
        <f>IF($B235="N/A","N/A",IF(C235&lt;15,"Yes","No"))</f>
        <v>No</v>
      </c>
      <c r="E235" s="8">
        <v>100</v>
      </c>
      <c r="F235" s="45" t="str">
        <f>IF($B235="N/A","N/A",IF(E235&lt;15,"Yes","No"))</f>
        <v>No</v>
      </c>
      <c r="G235" s="8">
        <v>100</v>
      </c>
      <c r="H235" s="45" t="str">
        <f>IF($B235="N/A","N/A",IF(G235&lt;15,"Yes","No"))</f>
        <v>No</v>
      </c>
      <c r="I235" s="12">
        <v>0</v>
      </c>
      <c r="J235" s="12">
        <v>0</v>
      </c>
      <c r="K235" s="46" t="s">
        <v>732</v>
      </c>
      <c r="L235" s="9" t="str">
        <f t="shared" si="63"/>
        <v>Yes</v>
      </c>
    </row>
    <row r="236" spans="1:12" x14ac:dyDescent="0.2">
      <c r="A236" s="16" t="s">
        <v>1078</v>
      </c>
      <c r="B236" s="35" t="s">
        <v>217</v>
      </c>
      <c r="C236" s="36" t="s">
        <v>217</v>
      </c>
      <c r="D236" s="45" t="str">
        <f t="shared" ref="D236" si="64">IF($B236="N/A","N/A",IF(C236&gt;10,"No",IF(C236&lt;-10,"No","Yes")))</f>
        <v>N/A</v>
      </c>
      <c r="E236" s="36" t="s">
        <v>217</v>
      </c>
      <c r="F236" s="45" t="str">
        <f t="shared" ref="F236" si="65">IF($B236="N/A","N/A",IF(E236&gt;10,"No",IF(E236&lt;-10,"No","Yes")))</f>
        <v>N/A</v>
      </c>
      <c r="G236" s="36">
        <v>0</v>
      </c>
      <c r="H236" s="45" t="str">
        <f t="shared" ref="H236" si="66">IF($B236="N/A","N/A",IF(G236&gt;10,"No",IF(G236&lt;-10,"No","Yes")))</f>
        <v>N/A</v>
      </c>
      <c r="I236" s="12" t="s">
        <v>217</v>
      </c>
      <c r="J236" s="12" t="s">
        <v>217</v>
      </c>
      <c r="K236" s="46" t="s">
        <v>732</v>
      </c>
      <c r="L236" s="9" t="str">
        <f t="shared" si="63"/>
        <v>No</v>
      </c>
    </row>
    <row r="237" spans="1:12" ht="25.5" x14ac:dyDescent="0.2">
      <c r="A237" s="16" t="s">
        <v>1079</v>
      </c>
      <c r="B237" s="35" t="s">
        <v>283</v>
      </c>
      <c r="C237" s="8" t="s">
        <v>1744</v>
      </c>
      <c r="D237" s="45" t="str">
        <f>IF($B237="N/A","N/A",IF(C237&lt;10,"Yes","No"))</f>
        <v>No</v>
      </c>
      <c r="E237" s="8" t="s">
        <v>1744</v>
      </c>
      <c r="F237" s="45" t="str">
        <f>IF($B237="N/A","N/A",IF(E237&lt;10,"Yes","No"))</f>
        <v>No</v>
      </c>
      <c r="G237" s="8" t="s">
        <v>1744</v>
      </c>
      <c r="H237" s="45" t="str">
        <f>IF($B237="N/A","N/A",IF(G237&lt;10,"Yes","No"))</f>
        <v>No</v>
      </c>
      <c r="I237" s="12" t="s">
        <v>1744</v>
      </c>
      <c r="J237" s="12" t="s">
        <v>1744</v>
      </c>
      <c r="K237" s="46" t="s">
        <v>732</v>
      </c>
      <c r="L237" s="9" t="str">
        <f t="shared" si="63"/>
        <v>N/A</v>
      </c>
    </row>
    <row r="238" spans="1:12" x14ac:dyDescent="0.2">
      <c r="A238" s="2" t="s">
        <v>72</v>
      </c>
      <c r="B238" s="35" t="s">
        <v>217</v>
      </c>
      <c r="C238" s="8">
        <v>0</v>
      </c>
      <c r="D238" s="45" t="str">
        <f t="shared" si="58"/>
        <v>N/A</v>
      </c>
      <c r="E238" s="8">
        <v>0</v>
      </c>
      <c r="F238" s="45" t="str">
        <f t="shared" si="59"/>
        <v>N/A</v>
      </c>
      <c r="G238" s="8">
        <v>0</v>
      </c>
      <c r="H238" s="45" t="str">
        <f>IF($B238="N/A","N/A",IF(G238&gt;10,"No",IF(G238&lt;-10,"No","Yes")))</f>
        <v>N/A</v>
      </c>
      <c r="I238" s="12" t="s">
        <v>1744</v>
      </c>
      <c r="J238" s="12" t="s">
        <v>1744</v>
      </c>
      <c r="K238" s="46" t="s">
        <v>732</v>
      </c>
      <c r="L238" s="9" t="str">
        <f t="shared" si="63"/>
        <v>N/A</v>
      </c>
    </row>
    <row r="239" spans="1:12" ht="25.5" x14ac:dyDescent="0.2">
      <c r="A239" s="16" t="s">
        <v>1080</v>
      </c>
      <c r="B239" s="35" t="s">
        <v>293</v>
      </c>
      <c r="C239" s="9">
        <v>100</v>
      </c>
      <c r="D239" s="45" t="str">
        <f>IF($B239="N/A","N/A",IF(C239&lt;15,"Yes","No"))</f>
        <v>No</v>
      </c>
      <c r="E239" s="9">
        <v>100</v>
      </c>
      <c r="F239" s="45" t="str">
        <f>IF($B239="N/A","N/A",IF(E239&lt;15,"Yes","No"))</f>
        <v>No</v>
      </c>
      <c r="G239" s="9">
        <v>100</v>
      </c>
      <c r="H239" s="45" t="str">
        <f>IF($B239="N/A","N/A",IF(G239&lt;15,"Yes","No"))</f>
        <v>No</v>
      </c>
      <c r="I239" s="12">
        <v>0</v>
      </c>
      <c r="J239" s="12">
        <v>0</v>
      </c>
      <c r="K239" s="46" t="s">
        <v>732</v>
      </c>
      <c r="L239" s="9" t="str">
        <f t="shared" si="63"/>
        <v>Yes</v>
      </c>
    </row>
    <row r="240" spans="1:12" ht="25.5" x14ac:dyDescent="0.2">
      <c r="A240" s="16" t="s">
        <v>156</v>
      </c>
      <c r="B240" s="35" t="s">
        <v>217</v>
      </c>
      <c r="C240" s="36">
        <v>91</v>
      </c>
      <c r="D240" s="45" t="str">
        <f>IF($B240="N/A","N/A",IF(C240&gt;10,"No",IF(C240&lt;-10,"No","Yes")))</f>
        <v>N/A</v>
      </c>
      <c r="E240" s="36">
        <v>60</v>
      </c>
      <c r="F240" s="45" t="str">
        <f>IF($B240="N/A","N/A",IF(E240&gt;10,"No",IF(E240&lt;-10,"No","Yes")))</f>
        <v>N/A</v>
      </c>
      <c r="G240" s="36">
        <v>475</v>
      </c>
      <c r="H240" s="45" t="str">
        <f>IF($B240="N/A","N/A",IF(G240&gt;10,"No",IF(G240&lt;-10,"No","Yes")))</f>
        <v>N/A</v>
      </c>
      <c r="I240" s="12">
        <v>-34.1</v>
      </c>
      <c r="J240" s="12">
        <v>691.7</v>
      </c>
      <c r="K240" s="46" t="s">
        <v>732</v>
      </c>
      <c r="L240" s="9" t="str">
        <f>IF(J240="Div by 0", "N/A", IF(K240="N/A","N/A", IF(J240&gt;VALUE(MID(K240,1,2)), "No", IF(J240&lt;-1*VALUE(MID(K240,1,2)), "No", "Yes"))))</f>
        <v>No</v>
      </c>
    </row>
    <row r="241" spans="1:12" x14ac:dyDescent="0.2">
      <c r="A241" s="16" t="s">
        <v>1081</v>
      </c>
      <c r="B241" s="35" t="s">
        <v>217</v>
      </c>
      <c r="C241" s="36">
        <v>0</v>
      </c>
      <c r="D241" s="45" t="str">
        <f t="shared" ref="D241" si="67">IF($B241="N/A","N/A",IF(C241&gt;10,"No",IF(C241&lt;-10,"No","Yes")))</f>
        <v>N/A</v>
      </c>
      <c r="E241" s="36">
        <v>0</v>
      </c>
      <c r="F241" s="45" t="str">
        <f t="shared" ref="F241" si="68">IF($B241="N/A","N/A",IF(E241&gt;10,"No",IF(E241&lt;-10,"No","Yes")))</f>
        <v>N/A</v>
      </c>
      <c r="G241" s="36">
        <v>0</v>
      </c>
      <c r="H241" s="45" t="str">
        <f>IF($B241="N/A","N/A",IF(G241&gt;10,"No",IF(G241&lt;-10,"No","Yes")))</f>
        <v>N/A</v>
      </c>
      <c r="I241" s="12" t="s">
        <v>1744</v>
      </c>
      <c r="J241" s="12" t="s">
        <v>1744</v>
      </c>
      <c r="K241" s="46" t="s">
        <v>732</v>
      </c>
      <c r="L241" s="9" t="str">
        <f>IF(J241="Div by 0", "N/A", IF(OR(J241="N/A",K241="N/A"),"N/A", IF(J241&gt;VALUE(MID(K241,1,2)), "No", IF(J241&lt;-1*VALUE(MID(K241,1,2)), "No", "Yes"))))</f>
        <v>N/A</v>
      </c>
    </row>
    <row r="242" spans="1:12" x14ac:dyDescent="0.2">
      <c r="A242" s="6" t="s">
        <v>1082</v>
      </c>
      <c r="B242" s="35" t="s">
        <v>217</v>
      </c>
      <c r="C242" s="36">
        <v>20185</v>
      </c>
      <c r="D242" s="45" t="str">
        <f>IF($B242="N/A","N/A",IF(C242&gt;10,"No",IF(C242&lt;-10,"No","Yes")))</f>
        <v>N/A</v>
      </c>
      <c r="E242" s="36">
        <v>15010</v>
      </c>
      <c r="F242" s="45" t="str">
        <f>IF($B242="N/A","N/A",IF(E242&gt;10,"No",IF(E242&lt;-10,"No","Yes")))</f>
        <v>N/A</v>
      </c>
      <c r="G242" s="36">
        <v>21914</v>
      </c>
      <c r="H242" s="45" t="str">
        <f>IF($B242="N/A","N/A",IF(G242&gt;10,"No",IF(G242&lt;-10,"No","Yes")))</f>
        <v>N/A</v>
      </c>
      <c r="I242" s="12">
        <v>-25.6</v>
      </c>
      <c r="J242" s="12">
        <v>46</v>
      </c>
      <c r="K242" s="46" t="s">
        <v>732</v>
      </c>
      <c r="L242" s="9" t="str">
        <f t="shared" ref="L242:L275" si="69">IF(J242="Div by 0", "N/A", IF(K242="N/A","N/A", IF(J242&gt;VALUE(MID(K242,1,2)), "No", IF(J242&lt;-1*VALUE(MID(K242,1,2)), "No", "Yes"))))</f>
        <v>No</v>
      </c>
    </row>
    <row r="243" spans="1:12" x14ac:dyDescent="0.2">
      <c r="A243" s="2" t="s">
        <v>1083</v>
      </c>
      <c r="B243" s="35" t="s">
        <v>217</v>
      </c>
      <c r="C243" s="8">
        <v>0.26766133069999998</v>
      </c>
      <c r="D243" s="45" t="str">
        <f>IF($B243="N/A","N/A",IF(C243&gt;10,"No",IF(C243&lt;-10,"No","Yes")))</f>
        <v>N/A</v>
      </c>
      <c r="E243" s="8">
        <v>0.18204869800000001</v>
      </c>
      <c r="F243" s="45" t="str">
        <f>IF($B243="N/A","N/A",IF(E243&gt;10,"No",IF(E243&lt;-10,"No","Yes")))</f>
        <v>N/A</v>
      </c>
      <c r="G243" s="8">
        <v>0.17387975180000001</v>
      </c>
      <c r="H243" s="45" t="str">
        <f>IF($B243="N/A","N/A",IF(G243&gt;10,"No",IF(G243&lt;-10,"No","Yes")))</f>
        <v>N/A</v>
      </c>
      <c r="I243" s="12">
        <v>-32</v>
      </c>
      <c r="J243" s="12">
        <v>-4.49</v>
      </c>
      <c r="K243" s="46" t="s">
        <v>732</v>
      </c>
      <c r="L243" s="9" t="str">
        <f t="shared" si="69"/>
        <v>Yes</v>
      </c>
    </row>
    <row r="244" spans="1:12" x14ac:dyDescent="0.2">
      <c r="A244" s="2" t="s">
        <v>1084</v>
      </c>
      <c r="B244" s="35" t="s">
        <v>217</v>
      </c>
      <c r="C244" s="8">
        <v>1.9600169585</v>
      </c>
      <c r="D244" s="45" t="str">
        <f>IF($B244="N/A","N/A",IF(C244&gt;10,"No",IF(C244&lt;-10,"No","Yes")))</f>
        <v>N/A</v>
      </c>
      <c r="E244" s="8">
        <v>1.1759978982999999</v>
      </c>
      <c r="F244" s="45" t="str">
        <f>IF($B244="N/A","N/A",IF(E244&gt;10,"No",IF(E244&lt;-10,"No","Yes")))</f>
        <v>N/A</v>
      </c>
      <c r="G244" s="8">
        <v>1.4860542953</v>
      </c>
      <c r="H244" s="45" t="str">
        <f>IF($B244="N/A","N/A",IF(G244&gt;10,"No",IF(G244&lt;-10,"No","Yes")))</f>
        <v>N/A</v>
      </c>
      <c r="I244" s="12">
        <v>-40</v>
      </c>
      <c r="J244" s="12">
        <v>26.37</v>
      </c>
      <c r="K244" s="46" t="s">
        <v>732</v>
      </c>
      <c r="L244" s="9" t="str">
        <f t="shared" si="69"/>
        <v>Yes</v>
      </c>
    </row>
    <row r="245" spans="1:12" x14ac:dyDescent="0.2">
      <c r="A245" s="2" t="s">
        <v>1085</v>
      </c>
      <c r="B245" s="35" t="s">
        <v>217</v>
      </c>
      <c r="C245" s="8">
        <v>3.7846676E-3</v>
      </c>
      <c r="D245" s="45" t="str">
        <f t="shared" ref="D245:D273" si="70">IF($B245="N/A","N/A",IF(C245&gt;10,"No",IF(C245&lt;-10,"No","Yes")))</f>
        <v>N/A</v>
      </c>
      <c r="E245" s="8">
        <v>1.4653518E-3</v>
      </c>
      <c r="F245" s="45" t="str">
        <f t="shared" ref="F245:F273" si="71">IF($B245="N/A","N/A",IF(E245&gt;10,"No",IF(E245&lt;-10,"No","Yes")))</f>
        <v>N/A</v>
      </c>
      <c r="G245" s="8">
        <v>2.8384898999999999E-3</v>
      </c>
      <c r="H245" s="45" t="str">
        <f t="shared" ref="H245:H273" si="72">IF($B245="N/A","N/A",IF(G245&gt;10,"No",IF(G245&lt;-10,"No","Yes")))</f>
        <v>N/A</v>
      </c>
      <c r="I245" s="12">
        <v>-61.3</v>
      </c>
      <c r="J245" s="12">
        <v>93.71</v>
      </c>
      <c r="K245" s="46" t="s">
        <v>732</v>
      </c>
      <c r="L245" s="9" t="str">
        <f t="shared" si="69"/>
        <v>No</v>
      </c>
    </row>
    <row r="246" spans="1:12" x14ac:dyDescent="0.2">
      <c r="A246" s="2" t="s">
        <v>1086</v>
      </c>
      <c r="B246" s="35" t="s">
        <v>217</v>
      </c>
      <c r="C246" s="8">
        <v>17.892755635</v>
      </c>
      <c r="D246" s="45" t="str">
        <f t="shared" si="70"/>
        <v>N/A</v>
      </c>
      <c r="E246" s="8">
        <v>13.408017301999999</v>
      </c>
      <c r="F246" s="45" t="str">
        <f t="shared" si="71"/>
        <v>N/A</v>
      </c>
      <c r="G246" s="8">
        <v>17.841245336</v>
      </c>
      <c r="H246" s="45" t="str">
        <f t="shared" si="72"/>
        <v>N/A</v>
      </c>
      <c r="I246" s="12">
        <v>-25.1</v>
      </c>
      <c r="J246" s="12">
        <v>33.06</v>
      </c>
      <c r="K246" s="46" t="s">
        <v>732</v>
      </c>
      <c r="L246" s="9" t="str">
        <f t="shared" si="69"/>
        <v>No</v>
      </c>
    </row>
    <row r="247" spans="1:12" x14ac:dyDescent="0.2">
      <c r="A247" s="2" t="s">
        <v>1087</v>
      </c>
      <c r="B247" s="35" t="s">
        <v>217</v>
      </c>
      <c r="C247" s="8">
        <v>0</v>
      </c>
      <c r="D247" s="45" t="str">
        <f t="shared" si="70"/>
        <v>N/A</v>
      </c>
      <c r="E247" s="8">
        <v>0</v>
      </c>
      <c r="F247" s="45" t="str">
        <f t="shared" si="71"/>
        <v>N/A</v>
      </c>
      <c r="G247" s="8">
        <v>0</v>
      </c>
      <c r="H247" s="45" t="str">
        <f t="shared" si="72"/>
        <v>N/A</v>
      </c>
      <c r="I247" s="12" t="s">
        <v>1744</v>
      </c>
      <c r="J247" s="12" t="s">
        <v>1744</v>
      </c>
      <c r="K247" s="46" t="s">
        <v>732</v>
      </c>
      <c r="L247" s="9" t="str">
        <f t="shared" si="69"/>
        <v>N/A</v>
      </c>
    </row>
    <row r="248" spans="1:12" x14ac:dyDescent="0.2">
      <c r="A248" s="6" t="s">
        <v>1088</v>
      </c>
      <c r="B248" s="35" t="s">
        <v>217</v>
      </c>
      <c r="C248" s="36">
        <v>0</v>
      </c>
      <c r="D248" s="45" t="str">
        <f t="shared" si="70"/>
        <v>N/A</v>
      </c>
      <c r="E248" s="36">
        <v>0</v>
      </c>
      <c r="F248" s="45" t="str">
        <f t="shared" si="71"/>
        <v>N/A</v>
      </c>
      <c r="G248" s="36">
        <v>0</v>
      </c>
      <c r="H248" s="45" t="str">
        <f t="shared" si="72"/>
        <v>N/A</v>
      </c>
      <c r="I248" s="12" t="s">
        <v>1744</v>
      </c>
      <c r="J248" s="12" t="s">
        <v>1744</v>
      </c>
      <c r="K248" s="46" t="s">
        <v>732</v>
      </c>
      <c r="L248" s="9" t="str">
        <f t="shared" si="69"/>
        <v>N/A</v>
      </c>
    </row>
    <row r="249" spans="1:12" x14ac:dyDescent="0.2">
      <c r="A249" s="2" t="s">
        <v>1089</v>
      </c>
      <c r="B249" s="35" t="s">
        <v>217</v>
      </c>
      <c r="C249" s="8">
        <v>0</v>
      </c>
      <c r="D249" s="45" t="str">
        <f t="shared" si="70"/>
        <v>N/A</v>
      </c>
      <c r="E249" s="8">
        <v>0</v>
      </c>
      <c r="F249" s="45" t="str">
        <f t="shared" si="71"/>
        <v>N/A</v>
      </c>
      <c r="G249" s="8">
        <v>0</v>
      </c>
      <c r="H249" s="45" t="str">
        <f t="shared" si="72"/>
        <v>N/A</v>
      </c>
      <c r="I249" s="12" t="s">
        <v>1744</v>
      </c>
      <c r="J249" s="12" t="s">
        <v>1744</v>
      </c>
      <c r="K249" s="46" t="s">
        <v>732</v>
      </c>
      <c r="L249" s="9" t="str">
        <f t="shared" si="69"/>
        <v>N/A</v>
      </c>
    </row>
    <row r="250" spans="1:12" x14ac:dyDescent="0.2">
      <c r="A250" s="2" t="s">
        <v>1090</v>
      </c>
      <c r="B250" s="35" t="s">
        <v>217</v>
      </c>
      <c r="C250" s="8">
        <v>0</v>
      </c>
      <c r="D250" s="45" t="str">
        <f t="shared" si="70"/>
        <v>N/A</v>
      </c>
      <c r="E250" s="8">
        <v>0</v>
      </c>
      <c r="F250" s="45" t="str">
        <f t="shared" si="71"/>
        <v>N/A</v>
      </c>
      <c r="G250" s="8">
        <v>0</v>
      </c>
      <c r="H250" s="45" t="str">
        <f t="shared" si="72"/>
        <v>N/A</v>
      </c>
      <c r="I250" s="12" t="s">
        <v>1744</v>
      </c>
      <c r="J250" s="12" t="s">
        <v>1744</v>
      </c>
      <c r="K250" s="46" t="s">
        <v>732</v>
      </c>
      <c r="L250" s="9" t="str">
        <f t="shared" si="69"/>
        <v>N/A</v>
      </c>
    </row>
    <row r="251" spans="1:12" x14ac:dyDescent="0.2">
      <c r="A251" s="2" t="s">
        <v>1091</v>
      </c>
      <c r="B251" s="35" t="s">
        <v>217</v>
      </c>
      <c r="C251" s="8">
        <v>0</v>
      </c>
      <c r="D251" s="45" t="str">
        <f t="shared" si="70"/>
        <v>N/A</v>
      </c>
      <c r="E251" s="8">
        <v>0</v>
      </c>
      <c r="F251" s="45" t="str">
        <f t="shared" si="71"/>
        <v>N/A</v>
      </c>
      <c r="G251" s="8">
        <v>0</v>
      </c>
      <c r="H251" s="45" t="str">
        <f t="shared" si="72"/>
        <v>N/A</v>
      </c>
      <c r="I251" s="12" t="s">
        <v>1744</v>
      </c>
      <c r="J251" s="12" t="s">
        <v>1744</v>
      </c>
      <c r="K251" s="46" t="s">
        <v>732</v>
      </c>
      <c r="L251" s="9" t="str">
        <f t="shared" si="69"/>
        <v>N/A</v>
      </c>
    </row>
    <row r="252" spans="1:12" x14ac:dyDescent="0.2">
      <c r="A252" s="2" t="s">
        <v>1092</v>
      </c>
      <c r="B252" s="35" t="s">
        <v>217</v>
      </c>
      <c r="C252" s="8">
        <v>0</v>
      </c>
      <c r="D252" s="45" t="str">
        <f t="shared" si="70"/>
        <v>N/A</v>
      </c>
      <c r="E252" s="8">
        <v>0</v>
      </c>
      <c r="F252" s="45" t="str">
        <f t="shared" si="71"/>
        <v>N/A</v>
      </c>
      <c r="G252" s="8">
        <v>0</v>
      </c>
      <c r="H252" s="45" t="str">
        <f t="shared" si="72"/>
        <v>N/A</v>
      </c>
      <c r="I252" s="12" t="s">
        <v>1744</v>
      </c>
      <c r="J252" s="12" t="s">
        <v>1744</v>
      </c>
      <c r="K252" s="46" t="s">
        <v>732</v>
      </c>
      <c r="L252" s="9" t="str">
        <f t="shared" si="69"/>
        <v>N/A</v>
      </c>
    </row>
    <row r="253" spans="1:12" x14ac:dyDescent="0.2">
      <c r="A253" s="2" t="s">
        <v>1093</v>
      </c>
      <c r="B253" s="35" t="s">
        <v>217</v>
      </c>
      <c r="C253" s="8" t="s">
        <v>1744</v>
      </c>
      <c r="D253" s="45" t="str">
        <f t="shared" si="70"/>
        <v>N/A</v>
      </c>
      <c r="E253" s="8" t="s">
        <v>1744</v>
      </c>
      <c r="F253" s="45" t="str">
        <f t="shared" si="71"/>
        <v>N/A</v>
      </c>
      <c r="G253" s="8" t="s">
        <v>1744</v>
      </c>
      <c r="H253" s="45" t="str">
        <f t="shared" si="72"/>
        <v>N/A</v>
      </c>
      <c r="I253" s="12" t="s">
        <v>1744</v>
      </c>
      <c r="J253" s="12" t="s">
        <v>1744</v>
      </c>
      <c r="K253" s="46" t="s">
        <v>732</v>
      </c>
      <c r="L253" s="9" t="str">
        <f t="shared" si="69"/>
        <v>N/A</v>
      </c>
    </row>
    <row r="254" spans="1:12" x14ac:dyDescent="0.2">
      <c r="A254" s="2" t="s">
        <v>1094</v>
      </c>
      <c r="B254" s="35" t="s">
        <v>217</v>
      </c>
      <c r="C254" s="8" t="s">
        <v>1744</v>
      </c>
      <c r="D254" s="45" t="str">
        <f t="shared" si="70"/>
        <v>N/A</v>
      </c>
      <c r="E254" s="8" t="s">
        <v>1744</v>
      </c>
      <c r="F254" s="45" t="str">
        <f t="shared" si="71"/>
        <v>N/A</v>
      </c>
      <c r="G254" s="8" t="s">
        <v>1744</v>
      </c>
      <c r="H254" s="45" t="str">
        <f t="shared" si="72"/>
        <v>N/A</v>
      </c>
      <c r="I254" s="12" t="s">
        <v>1744</v>
      </c>
      <c r="J254" s="12" t="s">
        <v>1744</v>
      </c>
      <c r="K254" s="46" t="s">
        <v>732</v>
      </c>
      <c r="L254" s="9" t="str">
        <f>IF(J254="Div by 0", "N/A", IF(OR(J254="N/A",K254="N/A"),"N/A", IF(J254&gt;VALUE(MID(K254,1,2)), "No", IF(J254&lt;-1*VALUE(MID(K254,1,2)), "No", "Yes"))))</f>
        <v>N/A</v>
      </c>
    </row>
    <row r="255" spans="1:12" x14ac:dyDescent="0.2">
      <c r="A255" s="6" t="s">
        <v>1095</v>
      </c>
      <c r="B255" s="35" t="s">
        <v>217</v>
      </c>
      <c r="C255" s="36">
        <v>0</v>
      </c>
      <c r="D255" s="45" t="str">
        <f t="shared" si="70"/>
        <v>N/A</v>
      </c>
      <c r="E255" s="36">
        <v>0</v>
      </c>
      <c r="F255" s="45" t="str">
        <f t="shared" si="71"/>
        <v>N/A</v>
      </c>
      <c r="G255" s="36">
        <v>0</v>
      </c>
      <c r="H255" s="45" t="str">
        <f t="shared" si="72"/>
        <v>N/A</v>
      </c>
      <c r="I255" s="12" t="s">
        <v>1744</v>
      </c>
      <c r="J255" s="12" t="s">
        <v>1744</v>
      </c>
      <c r="K255" s="46" t="s">
        <v>732</v>
      </c>
      <c r="L255" s="9" t="str">
        <f t="shared" si="69"/>
        <v>N/A</v>
      </c>
    </row>
    <row r="256" spans="1:12" x14ac:dyDescent="0.2">
      <c r="A256" s="2" t="s">
        <v>1096</v>
      </c>
      <c r="B256" s="35" t="s">
        <v>217</v>
      </c>
      <c r="C256" s="8">
        <v>0</v>
      </c>
      <c r="D256" s="45" t="str">
        <f t="shared" si="70"/>
        <v>N/A</v>
      </c>
      <c r="E256" s="8">
        <v>0</v>
      </c>
      <c r="F256" s="45" t="str">
        <f t="shared" si="71"/>
        <v>N/A</v>
      </c>
      <c r="G256" s="8">
        <v>0</v>
      </c>
      <c r="H256" s="45" t="str">
        <f t="shared" si="72"/>
        <v>N/A</v>
      </c>
      <c r="I256" s="12" t="s">
        <v>1744</v>
      </c>
      <c r="J256" s="12" t="s">
        <v>1744</v>
      </c>
      <c r="K256" s="46" t="s">
        <v>732</v>
      </c>
      <c r="L256" s="9" t="str">
        <f t="shared" si="69"/>
        <v>N/A</v>
      </c>
    </row>
    <row r="257" spans="1:12" x14ac:dyDescent="0.2">
      <c r="A257" s="2" t="s">
        <v>1097</v>
      </c>
      <c r="B257" s="35" t="s">
        <v>217</v>
      </c>
      <c r="C257" s="8">
        <v>0</v>
      </c>
      <c r="D257" s="45" t="str">
        <f t="shared" si="70"/>
        <v>N/A</v>
      </c>
      <c r="E257" s="8">
        <v>0</v>
      </c>
      <c r="F257" s="45" t="str">
        <f t="shared" si="71"/>
        <v>N/A</v>
      </c>
      <c r="G257" s="8">
        <v>0</v>
      </c>
      <c r="H257" s="45" t="str">
        <f t="shared" si="72"/>
        <v>N/A</v>
      </c>
      <c r="I257" s="12" t="s">
        <v>1744</v>
      </c>
      <c r="J257" s="12" t="s">
        <v>1744</v>
      </c>
      <c r="K257" s="46" t="s">
        <v>732</v>
      </c>
      <c r="L257" s="9" t="str">
        <f t="shared" si="69"/>
        <v>N/A</v>
      </c>
    </row>
    <row r="258" spans="1:12" x14ac:dyDescent="0.2">
      <c r="A258" s="2" t="s">
        <v>1098</v>
      </c>
      <c r="B258" s="35" t="s">
        <v>217</v>
      </c>
      <c r="C258" s="8">
        <v>0</v>
      </c>
      <c r="D258" s="45" t="str">
        <f t="shared" si="70"/>
        <v>N/A</v>
      </c>
      <c r="E258" s="8">
        <v>0</v>
      </c>
      <c r="F258" s="45" t="str">
        <f t="shared" si="71"/>
        <v>N/A</v>
      </c>
      <c r="G258" s="8">
        <v>0</v>
      </c>
      <c r="H258" s="45" t="str">
        <f t="shared" si="72"/>
        <v>N/A</v>
      </c>
      <c r="I258" s="12" t="s">
        <v>1744</v>
      </c>
      <c r="J258" s="12" t="s">
        <v>1744</v>
      </c>
      <c r="K258" s="46" t="s">
        <v>732</v>
      </c>
      <c r="L258" s="9" t="str">
        <f t="shared" si="69"/>
        <v>N/A</v>
      </c>
    </row>
    <row r="259" spans="1:12" x14ac:dyDescent="0.2">
      <c r="A259" s="2" t="s">
        <v>1099</v>
      </c>
      <c r="B259" s="35" t="s">
        <v>217</v>
      </c>
      <c r="C259" s="8">
        <v>0</v>
      </c>
      <c r="D259" s="45" t="str">
        <f t="shared" si="70"/>
        <v>N/A</v>
      </c>
      <c r="E259" s="8">
        <v>0</v>
      </c>
      <c r="F259" s="45" t="str">
        <f t="shared" si="71"/>
        <v>N/A</v>
      </c>
      <c r="G259" s="8">
        <v>0</v>
      </c>
      <c r="H259" s="45" t="str">
        <f t="shared" si="72"/>
        <v>N/A</v>
      </c>
      <c r="I259" s="12" t="s">
        <v>1744</v>
      </c>
      <c r="J259" s="12" t="s">
        <v>1744</v>
      </c>
      <c r="K259" s="46" t="s">
        <v>732</v>
      </c>
      <c r="L259" s="9" t="str">
        <f t="shared" si="69"/>
        <v>N/A</v>
      </c>
    </row>
    <row r="260" spans="1:12" x14ac:dyDescent="0.2">
      <c r="A260" s="2" t="s">
        <v>1100</v>
      </c>
      <c r="B260" s="35" t="s">
        <v>217</v>
      </c>
      <c r="C260" s="8" t="s">
        <v>1744</v>
      </c>
      <c r="D260" s="45" t="str">
        <f t="shared" si="70"/>
        <v>N/A</v>
      </c>
      <c r="E260" s="8" t="s">
        <v>1744</v>
      </c>
      <c r="F260" s="45" t="str">
        <f t="shared" si="71"/>
        <v>N/A</v>
      </c>
      <c r="G260" s="8" t="s">
        <v>1744</v>
      </c>
      <c r="H260" s="45" t="str">
        <f t="shared" si="72"/>
        <v>N/A</v>
      </c>
      <c r="I260" s="12" t="s">
        <v>1744</v>
      </c>
      <c r="J260" s="12" t="s">
        <v>1744</v>
      </c>
      <c r="K260" s="46" t="s">
        <v>732</v>
      </c>
      <c r="L260" s="9" t="str">
        <f t="shared" si="69"/>
        <v>N/A</v>
      </c>
    </row>
    <row r="261" spans="1:12" x14ac:dyDescent="0.2">
      <c r="A261" s="2" t="s">
        <v>1101</v>
      </c>
      <c r="B261" s="35" t="s">
        <v>217</v>
      </c>
      <c r="C261" s="8" t="s">
        <v>1744</v>
      </c>
      <c r="D261" s="45" t="str">
        <f t="shared" si="70"/>
        <v>N/A</v>
      </c>
      <c r="E261" s="8" t="s">
        <v>1744</v>
      </c>
      <c r="F261" s="45" t="str">
        <f t="shared" si="71"/>
        <v>N/A</v>
      </c>
      <c r="G261" s="8" t="s">
        <v>1744</v>
      </c>
      <c r="H261" s="45" t="str">
        <f t="shared" si="72"/>
        <v>N/A</v>
      </c>
      <c r="I261" s="12" t="s">
        <v>1744</v>
      </c>
      <c r="J261" s="12" t="s">
        <v>1744</v>
      </c>
      <c r="K261" s="46" t="s">
        <v>732</v>
      </c>
      <c r="L261" s="9" t="str">
        <f>IF(J261="Div by 0", "N/A", IF(OR(J261="N/A",K261="N/A"),"N/A", IF(J261&gt;VALUE(MID(K261,1,2)), "No", IF(J261&lt;-1*VALUE(MID(K261,1,2)), "No", "Yes"))))</f>
        <v>N/A</v>
      </c>
    </row>
    <row r="262" spans="1:12" x14ac:dyDescent="0.2">
      <c r="A262" s="2" t="s">
        <v>1102</v>
      </c>
      <c r="B262" s="35" t="s">
        <v>217</v>
      </c>
      <c r="C262" s="36">
        <v>19836</v>
      </c>
      <c r="D262" s="45" t="str">
        <f t="shared" si="70"/>
        <v>N/A</v>
      </c>
      <c r="E262" s="36">
        <v>14628</v>
      </c>
      <c r="F262" s="45" t="str">
        <f t="shared" si="71"/>
        <v>N/A</v>
      </c>
      <c r="G262" s="36">
        <v>21479</v>
      </c>
      <c r="H262" s="45" t="str">
        <f t="shared" si="72"/>
        <v>N/A</v>
      </c>
      <c r="I262" s="12">
        <v>-26.3</v>
      </c>
      <c r="J262" s="12">
        <v>46.83</v>
      </c>
      <c r="K262" s="46" t="s">
        <v>732</v>
      </c>
      <c r="L262" s="9" t="str">
        <f t="shared" si="69"/>
        <v>No</v>
      </c>
    </row>
    <row r="263" spans="1:12" x14ac:dyDescent="0.2">
      <c r="A263" s="6" t="s">
        <v>1103</v>
      </c>
      <c r="B263" s="35" t="s">
        <v>217</v>
      </c>
      <c r="C263" s="36">
        <v>0</v>
      </c>
      <c r="D263" s="45" t="str">
        <f t="shared" si="70"/>
        <v>N/A</v>
      </c>
      <c r="E263" s="36">
        <v>0</v>
      </c>
      <c r="F263" s="45" t="str">
        <f t="shared" si="71"/>
        <v>N/A</v>
      </c>
      <c r="G263" s="36">
        <v>0</v>
      </c>
      <c r="H263" s="45" t="str">
        <f t="shared" si="72"/>
        <v>N/A</v>
      </c>
      <c r="I263" s="12" t="s">
        <v>1744</v>
      </c>
      <c r="J263" s="12" t="s">
        <v>1744</v>
      </c>
      <c r="K263" s="46" t="s">
        <v>732</v>
      </c>
      <c r="L263" s="9" t="str">
        <f t="shared" si="69"/>
        <v>N/A</v>
      </c>
    </row>
    <row r="264" spans="1:12" x14ac:dyDescent="0.2">
      <c r="A264" s="2" t="s">
        <v>1104</v>
      </c>
      <c r="B264" s="35" t="s">
        <v>217</v>
      </c>
      <c r="C264" s="8">
        <v>0</v>
      </c>
      <c r="D264" s="45" t="str">
        <f t="shared" si="70"/>
        <v>N/A</v>
      </c>
      <c r="E264" s="8">
        <v>0</v>
      </c>
      <c r="F264" s="45" t="str">
        <f t="shared" si="71"/>
        <v>N/A</v>
      </c>
      <c r="G264" s="8">
        <v>0</v>
      </c>
      <c r="H264" s="45" t="str">
        <f t="shared" si="72"/>
        <v>N/A</v>
      </c>
      <c r="I264" s="12" t="s">
        <v>1744</v>
      </c>
      <c r="J264" s="12" t="s">
        <v>1744</v>
      </c>
      <c r="K264" s="46" t="s">
        <v>732</v>
      </c>
      <c r="L264" s="9" t="str">
        <f t="shared" si="69"/>
        <v>N/A</v>
      </c>
    </row>
    <row r="265" spans="1:12" x14ac:dyDescent="0.2">
      <c r="A265" s="2" t="s">
        <v>1105</v>
      </c>
      <c r="B265" s="35" t="s">
        <v>217</v>
      </c>
      <c r="C265" s="8">
        <v>0</v>
      </c>
      <c r="D265" s="45" t="str">
        <f t="shared" si="70"/>
        <v>N/A</v>
      </c>
      <c r="E265" s="8">
        <v>0</v>
      </c>
      <c r="F265" s="45" t="str">
        <f t="shared" si="71"/>
        <v>N/A</v>
      </c>
      <c r="G265" s="8">
        <v>0</v>
      </c>
      <c r="H265" s="45" t="str">
        <f t="shared" si="72"/>
        <v>N/A</v>
      </c>
      <c r="I265" s="12" t="s">
        <v>1744</v>
      </c>
      <c r="J265" s="12" t="s">
        <v>1744</v>
      </c>
      <c r="K265" s="46" t="s">
        <v>732</v>
      </c>
      <c r="L265" s="9" t="str">
        <f t="shared" si="69"/>
        <v>N/A</v>
      </c>
    </row>
    <row r="266" spans="1:12" x14ac:dyDescent="0.2">
      <c r="A266" s="2" t="s">
        <v>1106</v>
      </c>
      <c r="B266" s="35" t="s">
        <v>217</v>
      </c>
      <c r="C266" s="8">
        <v>0</v>
      </c>
      <c r="D266" s="45" t="str">
        <f t="shared" si="70"/>
        <v>N/A</v>
      </c>
      <c r="E266" s="8">
        <v>0</v>
      </c>
      <c r="F266" s="45" t="str">
        <f t="shared" si="71"/>
        <v>N/A</v>
      </c>
      <c r="G266" s="8">
        <v>0</v>
      </c>
      <c r="H266" s="45" t="str">
        <f t="shared" si="72"/>
        <v>N/A</v>
      </c>
      <c r="I266" s="12" t="s">
        <v>1744</v>
      </c>
      <c r="J266" s="12" t="s">
        <v>1744</v>
      </c>
      <c r="K266" s="46" t="s">
        <v>732</v>
      </c>
      <c r="L266" s="9" t="str">
        <f t="shared" si="69"/>
        <v>N/A</v>
      </c>
    </row>
    <row r="267" spans="1:12" x14ac:dyDescent="0.2">
      <c r="A267" s="2" t="s">
        <v>1107</v>
      </c>
      <c r="B267" s="35" t="s">
        <v>217</v>
      </c>
      <c r="C267" s="8">
        <v>0</v>
      </c>
      <c r="D267" s="45" t="str">
        <f t="shared" si="70"/>
        <v>N/A</v>
      </c>
      <c r="E267" s="8">
        <v>0</v>
      </c>
      <c r="F267" s="45" t="str">
        <f t="shared" si="71"/>
        <v>N/A</v>
      </c>
      <c r="G267" s="8">
        <v>0</v>
      </c>
      <c r="H267" s="45" t="str">
        <f t="shared" si="72"/>
        <v>N/A</v>
      </c>
      <c r="I267" s="12" t="s">
        <v>1744</v>
      </c>
      <c r="J267" s="12" t="s">
        <v>1744</v>
      </c>
      <c r="K267" s="46" t="s">
        <v>732</v>
      </c>
      <c r="L267" s="9" t="str">
        <f t="shared" si="69"/>
        <v>N/A</v>
      </c>
    </row>
    <row r="268" spans="1:12" x14ac:dyDescent="0.2">
      <c r="A268" s="2" t="s">
        <v>1108</v>
      </c>
      <c r="B268" s="35" t="s">
        <v>217</v>
      </c>
      <c r="C268" s="8" t="s">
        <v>1744</v>
      </c>
      <c r="D268" s="45" t="str">
        <f t="shared" si="70"/>
        <v>N/A</v>
      </c>
      <c r="E268" s="8" t="s">
        <v>1744</v>
      </c>
      <c r="F268" s="45" t="str">
        <f t="shared" si="71"/>
        <v>N/A</v>
      </c>
      <c r="G268" s="8" t="s">
        <v>1744</v>
      </c>
      <c r="H268" s="45" t="str">
        <f t="shared" si="72"/>
        <v>N/A</v>
      </c>
      <c r="I268" s="12" t="s">
        <v>1744</v>
      </c>
      <c r="J268" s="12" t="s">
        <v>1744</v>
      </c>
      <c r="K268" s="46" t="s">
        <v>732</v>
      </c>
      <c r="L268" s="9" t="str">
        <f t="shared" si="69"/>
        <v>N/A</v>
      </c>
    </row>
    <row r="269" spans="1:12" x14ac:dyDescent="0.2">
      <c r="A269" s="2" t="s">
        <v>1109</v>
      </c>
      <c r="B269" s="35" t="s">
        <v>217</v>
      </c>
      <c r="C269" s="36">
        <v>0</v>
      </c>
      <c r="D269" s="45" t="str">
        <f t="shared" si="70"/>
        <v>N/A</v>
      </c>
      <c r="E269" s="36">
        <v>0</v>
      </c>
      <c r="F269" s="45" t="str">
        <f t="shared" si="71"/>
        <v>N/A</v>
      </c>
      <c r="G269" s="36">
        <v>0</v>
      </c>
      <c r="H269" s="45" t="str">
        <f t="shared" si="72"/>
        <v>N/A</v>
      </c>
      <c r="I269" s="12" t="s">
        <v>1744</v>
      </c>
      <c r="J269" s="12" t="s">
        <v>1744</v>
      </c>
      <c r="K269" s="46" t="s">
        <v>732</v>
      </c>
      <c r="L269" s="9" t="str">
        <f t="shared" si="69"/>
        <v>N/A</v>
      </c>
    </row>
    <row r="270" spans="1:12" x14ac:dyDescent="0.2">
      <c r="A270" s="2" t="s">
        <v>1110</v>
      </c>
      <c r="B270" s="35" t="s">
        <v>217</v>
      </c>
      <c r="C270" s="36">
        <v>0</v>
      </c>
      <c r="D270" s="45" t="str">
        <f t="shared" si="70"/>
        <v>N/A</v>
      </c>
      <c r="E270" s="36">
        <v>0</v>
      </c>
      <c r="F270" s="45" t="str">
        <f t="shared" si="71"/>
        <v>N/A</v>
      </c>
      <c r="G270" s="36">
        <v>0</v>
      </c>
      <c r="H270" s="45" t="str">
        <f t="shared" si="72"/>
        <v>N/A</v>
      </c>
      <c r="I270" s="12" t="s">
        <v>1744</v>
      </c>
      <c r="J270" s="12" t="s">
        <v>1744</v>
      </c>
      <c r="K270" s="46" t="s">
        <v>732</v>
      </c>
      <c r="L270" s="9" t="str">
        <f t="shared" si="69"/>
        <v>N/A</v>
      </c>
    </row>
    <row r="271" spans="1:12" x14ac:dyDescent="0.2">
      <c r="A271" s="2" t="s">
        <v>1111</v>
      </c>
      <c r="B271" s="35" t="s">
        <v>217</v>
      </c>
      <c r="C271" s="36">
        <v>0</v>
      </c>
      <c r="D271" s="45" t="str">
        <f t="shared" si="70"/>
        <v>N/A</v>
      </c>
      <c r="E271" s="36">
        <v>0</v>
      </c>
      <c r="F271" s="45" t="str">
        <f t="shared" si="71"/>
        <v>N/A</v>
      </c>
      <c r="G271" s="36">
        <v>0</v>
      </c>
      <c r="H271" s="45" t="str">
        <f t="shared" si="72"/>
        <v>N/A</v>
      </c>
      <c r="I271" s="12" t="s">
        <v>1744</v>
      </c>
      <c r="J271" s="12" t="s">
        <v>1744</v>
      </c>
      <c r="K271" s="46" t="s">
        <v>732</v>
      </c>
      <c r="L271" s="9" t="str">
        <f t="shared" si="69"/>
        <v>N/A</v>
      </c>
    </row>
    <row r="272" spans="1:12" x14ac:dyDescent="0.2">
      <c r="A272" s="2" t="s">
        <v>1112</v>
      </c>
      <c r="B272" s="35" t="s">
        <v>217</v>
      </c>
      <c r="C272" s="36">
        <v>0</v>
      </c>
      <c r="D272" s="45" t="str">
        <f t="shared" si="70"/>
        <v>N/A</v>
      </c>
      <c r="E272" s="36">
        <v>0</v>
      </c>
      <c r="F272" s="45" t="str">
        <f t="shared" si="71"/>
        <v>N/A</v>
      </c>
      <c r="G272" s="36">
        <v>0</v>
      </c>
      <c r="H272" s="45" t="str">
        <f t="shared" si="72"/>
        <v>N/A</v>
      </c>
      <c r="I272" s="12" t="s">
        <v>1744</v>
      </c>
      <c r="J272" s="12" t="s">
        <v>1744</v>
      </c>
      <c r="K272" s="46" t="s">
        <v>732</v>
      </c>
      <c r="L272" s="9" t="str">
        <f t="shared" si="69"/>
        <v>N/A</v>
      </c>
    </row>
    <row r="273" spans="1:12" x14ac:dyDescent="0.2">
      <c r="A273" s="73" t="s">
        <v>157</v>
      </c>
      <c r="B273" s="35" t="s">
        <v>217</v>
      </c>
      <c r="C273" s="36">
        <v>0</v>
      </c>
      <c r="D273" s="45" t="str">
        <f t="shared" si="70"/>
        <v>N/A</v>
      </c>
      <c r="E273" s="36">
        <v>0</v>
      </c>
      <c r="F273" s="45" t="str">
        <f t="shared" si="71"/>
        <v>N/A</v>
      </c>
      <c r="G273" s="36">
        <v>0</v>
      </c>
      <c r="H273" s="45" t="str">
        <f t="shared" si="72"/>
        <v>N/A</v>
      </c>
      <c r="I273" s="12" t="s">
        <v>1744</v>
      </c>
      <c r="J273" s="12" t="s">
        <v>1744</v>
      </c>
      <c r="K273" s="46" t="s">
        <v>732</v>
      </c>
      <c r="L273" s="9" t="str">
        <f t="shared" si="69"/>
        <v>N/A</v>
      </c>
    </row>
    <row r="274" spans="1:12" x14ac:dyDescent="0.2">
      <c r="A274" s="2" t="s">
        <v>158</v>
      </c>
      <c r="B274" s="49" t="s">
        <v>221</v>
      </c>
      <c r="C274" s="1">
        <v>0</v>
      </c>
      <c r="D274" s="45" t="str">
        <f t="shared" ref="D274:D275" si="73">IF($B274="N/A","N/A",IF(C274&gt;0,"No",IF(C274&lt;0,"No","Yes")))</f>
        <v>Yes</v>
      </c>
      <c r="E274" s="1">
        <v>0</v>
      </c>
      <c r="F274" s="45" t="str">
        <f t="shared" ref="F274:F275" si="74">IF($B274="N/A","N/A",IF(E274&gt;0,"No",IF(E274&lt;0,"No","Yes")))</f>
        <v>Yes</v>
      </c>
      <c r="G274" s="1">
        <v>0</v>
      </c>
      <c r="H274" s="45" t="str">
        <f t="shared" ref="H274:H275" si="75">IF($B274="N/A","N/A",IF(G274&gt;0,"No",IF(G274&lt;0,"No","Yes")))</f>
        <v>Yes</v>
      </c>
      <c r="I274" s="12" t="s">
        <v>1744</v>
      </c>
      <c r="J274" s="12" t="s">
        <v>1744</v>
      </c>
      <c r="K274" s="46" t="s">
        <v>732</v>
      </c>
      <c r="L274" s="9" t="str">
        <f t="shared" si="69"/>
        <v>N/A</v>
      </c>
    </row>
    <row r="275" spans="1:12" x14ac:dyDescent="0.2">
      <c r="A275" s="2" t="s">
        <v>159</v>
      </c>
      <c r="B275" s="49" t="s">
        <v>221</v>
      </c>
      <c r="C275" s="1">
        <v>0</v>
      </c>
      <c r="D275" s="45" t="str">
        <f t="shared" si="73"/>
        <v>Yes</v>
      </c>
      <c r="E275" s="1">
        <v>0</v>
      </c>
      <c r="F275" s="45" t="str">
        <f t="shared" si="74"/>
        <v>Yes</v>
      </c>
      <c r="G275" s="1">
        <v>0</v>
      </c>
      <c r="H275" s="45" t="str">
        <f t="shared" si="75"/>
        <v>Yes</v>
      </c>
      <c r="I275" s="12" t="s">
        <v>1744</v>
      </c>
      <c r="J275" s="12" t="s">
        <v>1744</v>
      </c>
      <c r="K275" s="46" t="s">
        <v>732</v>
      </c>
      <c r="L275" s="9" t="str">
        <f t="shared" si="69"/>
        <v>N/A</v>
      </c>
    </row>
    <row r="276" spans="1:12" x14ac:dyDescent="0.2">
      <c r="A276" s="16" t="s">
        <v>689</v>
      </c>
      <c r="B276" s="1" t="s">
        <v>217</v>
      </c>
      <c r="C276" s="1" t="s">
        <v>217</v>
      </c>
      <c r="D276" s="11" t="str">
        <f t="shared" ref="D276:D283" si="76">IF($B276="N/A","N/A",IF(C276&gt;10,"No",IF(C276&lt;-10,"No","Yes")))</f>
        <v>N/A</v>
      </c>
      <c r="E276" s="1">
        <v>323911</v>
      </c>
      <c r="F276" s="11" t="str">
        <f t="shared" ref="F276:F277" si="77">IF($B276="N/A","N/A",IF(E276&gt;10,"No",IF(E276&lt;-10,"No","Yes")))</f>
        <v>N/A</v>
      </c>
      <c r="G276" s="1">
        <v>342274</v>
      </c>
      <c r="H276" s="11" t="str">
        <f t="shared" ref="H276:H277" si="78">IF($B276="N/A","N/A",IF(G276&gt;10,"No",IF(G276&lt;-10,"No","Yes")))</f>
        <v>N/A</v>
      </c>
      <c r="I276" s="12" t="s">
        <v>217</v>
      </c>
      <c r="J276" s="12">
        <v>5.6689999999999996</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274861.75</v>
      </c>
      <c r="F277" s="11" t="str">
        <f t="shared" si="77"/>
        <v>N/A</v>
      </c>
      <c r="G277" s="1">
        <v>292976.16667000001</v>
      </c>
      <c r="H277" s="11" t="str">
        <f t="shared" si="78"/>
        <v>N/A</v>
      </c>
      <c r="I277" s="12" t="s">
        <v>217</v>
      </c>
      <c r="J277" s="12">
        <v>6.59</v>
      </c>
      <c r="K277" s="1" t="s">
        <v>217</v>
      </c>
      <c r="L277" s="9" t="str">
        <f t="shared" si="79"/>
        <v>N/A</v>
      </c>
    </row>
    <row r="278" spans="1:12" x14ac:dyDescent="0.2">
      <c r="A278" s="16" t="s">
        <v>691</v>
      </c>
      <c r="B278" s="1" t="s">
        <v>217</v>
      </c>
      <c r="C278" s="1">
        <v>255</v>
      </c>
      <c r="D278" s="11" t="str">
        <f t="shared" si="76"/>
        <v>N/A</v>
      </c>
      <c r="E278" s="1">
        <v>370</v>
      </c>
      <c r="F278" s="11" t="str">
        <f t="shared" ref="F278:F283" si="80">IF($B278="N/A","N/A",IF(E278&gt;10,"No",IF(E278&lt;-10,"No","Yes")))</f>
        <v>N/A</v>
      </c>
      <c r="G278" s="1">
        <v>413</v>
      </c>
      <c r="H278" s="11" t="str">
        <f t="shared" ref="H278:H283" si="81">IF($B278="N/A","N/A",IF(G278&gt;10,"No",IF(G278&lt;-10,"No","Yes")))</f>
        <v>N/A</v>
      </c>
      <c r="I278" s="12">
        <v>45.1</v>
      </c>
      <c r="J278" s="12">
        <v>11.62</v>
      </c>
      <c r="K278" s="1" t="s">
        <v>217</v>
      </c>
      <c r="L278" s="9" t="str">
        <f t="shared" ref="L278:L284" si="82">IF(J278="Div by 0", "N/A", IF(K278="N/A","N/A", IF(J278&gt;VALUE(MID(K278,1,2)), "No", IF(J278&lt;-1*VALUE(MID(K278,1,2)), "No", "Yes"))))</f>
        <v>N/A</v>
      </c>
    </row>
    <row r="279" spans="1:12" x14ac:dyDescent="0.2">
      <c r="A279" s="16" t="s">
        <v>692</v>
      </c>
      <c r="B279" s="1" t="s">
        <v>217</v>
      </c>
      <c r="C279" s="1">
        <v>355</v>
      </c>
      <c r="D279" s="11" t="str">
        <f t="shared" si="76"/>
        <v>N/A</v>
      </c>
      <c r="E279" s="1">
        <v>466</v>
      </c>
      <c r="F279" s="11" t="str">
        <f t="shared" si="80"/>
        <v>N/A</v>
      </c>
      <c r="G279" s="1">
        <v>611</v>
      </c>
      <c r="H279" s="11" t="str">
        <f t="shared" si="81"/>
        <v>N/A</v>
      </c>
      <c r="I279" s="12">
        <v>31.27</v>
      </c>
      <c r="J279" s="12">
        <v>31.12</v>
      </c>
      <c r="K279" s="1" t="s">
        <v>217</v>
      </c>
      <c r="L279" s="9" t="str">
        <f t="shared" si="82"/>
        <v>N/A</v>
      </c>
    </row>
    <row r="280" spans="1:12" x14ac:dyDescent="0.2">
      <c r="A280" s="16" t="s">
        <v>693</v>
      </c>
      <c r="B280" s="1" t="s">
        <v>217</v>
      </c>
      <c r="C280" s="1" t="s">
        <v>1744</v>
      </c>
      <c r="D280" s="11" t="str">
        <f t="shared" si="76"/>
        <v>N/A</v>
      </c>
      <c r="E280" s="1">
        <v>240.5</v>
      </c>
      <c r="F280" s="11" t="str">
        <f t="shared" si="80"/>
        <v>N/A</v>
      </c>
      <c r="G280" s="1">
        <v>357.08333333000002</v>
      </c>
      <c r="H280" s="11" t="str">
        <f t="shared" si="81"/>
        <v>N/A</v>
      </c>
      <c r="I280" s="12" t="s">
        <v>1744</v>
      </c>
      <c r="J280" s="12">
        <v>48.48</v>
      </c>
      <c r="K280" s="1" t="s">
        <v>217</v>
      </c>
      <c r="L280" s="9" t="str">
        <f t="shared" si="82"/>
        <v>N/A</v>
      </c>
    </row>
    <row r="281" spans="1:12" x14ac:dyDescent="0.2">
      <c r="A281" s="16" t="s">
        <v>694</v>
      </c>
      <c r="B281" s="1" t="s">
        <v>217</v>
      </c>
      <c r="C281" s="1">
        <v>36143</v>
      </c>
      <c r="D281" s="11" t="str">
        <f t="shared" si="76"/>
        <v>N/A</v>
      </c>
      <c r="E281" s="1">
        <v>42398</v>
      </c>
      <c r="F281" s="11" t="str">
        <f t="shared" si="80"/>
        <v>N/A</v>
      </c>
      <c r="G281" s="1">
        <v>43366</v>
      </c>
      <c r="H281" s="11" t="str">
        <f t="shared" si="81"/>
        <v>N/A</v>
      </c>
      <c r="I281" s="12">
        <v>17.309999999999999</v>
      </c>
      <c r="J281" s="12">
        <v>2.2829999999999999</v>
      </c>
      <c r="K281" s="1" t="s">
        <v>217</v>
      </c>
      <c r="L281" s="9" t="str">
        <f t="shared" si="82"/>
        <v>N/A</v>
      </c>
    </row>
    <row r="282" spans="1:12" x14ac:dyDescent="0.2">
      <c r="A282" s="16" t="s">
        <v>695</v>
      </c>
      <c r="B282" s="1" t="s">
        <v>217</v>
      </c>
      <c r="C282" s="1">
        <v>40986</v>
      </c>
      <c r="D282" s="11" t="str">
        <f t="shared" si="76"/>
        <v>N/A</v>
      </c>
      <c r="E282" s="1">
        <v>47763</v>
      </c>
      <c r="F282" s="11" t="str">
        <f t="shared" si="80"/>
        <v>N/A</v>
      </c>
      <c r="G282" s="1">
        <v>49318</v>
      </c>
      <c r="H282" s="11" t="str">
        <f t="shared" si="81"/>
        <v>N/A</v>
      </c>
      <c r="I282" s="12">
        <v>16.53</v>
      </c>
      <c r="J282" s="12">
        <v>3.2559999999999998</v>
      </c>
      <c r="K282" s="1" t="s">
        <v>217</v>
      </c>
      <c r="L282" s="9" t="str">
        <f t="shared" si="82"/>
        <v>N/A</v>
      </c>
    </row>
    <row r="283" spans="1:12" ht="25.5" x14ac:dyDescent="0.2">
      <c r="A283" s="16" t="s">
        <v>696</v>
      </c>
      <c r="B283" s="1" t="s">
        <v>217</v>
      </c>
      <c r="C283" s="1">
        <v>34164.416666999998</v>
      </c>
      <c r="D283" s="11" t="str">
        <f t="shared" si="76"/>
        <v>N/A</v>
      </c>
      <c r="E283" s="1">
        <v>39319.666666999998</v>
      </c>
      <c r="F283" s="11" t="str">
        <f t="shared" si="80"/>
        <v>N/A</v>
      </c>
      <c r="G283" s="1">
        <v>41094.75</v>
      </c>
      <c r="H283" s="11" t="str">
        <f t="shared" si="81"/>
        <v>N/A</v>
      </c>
      <c r="I283" s="12">
        <v>15.09</v>
      </c>
      <c r="J283" s="12">
        <v>4.5140000000000002</v>
      </c>
      <c r="K283" s="1" t="s">
        <v>217</v>
      </c>
      <c r="L283" s="9" t="str">
        <f t="shared" si="82"/>
        <v>N/A</v>
      </c>
    </row>
    <row r="284" spans="1:12" x14ac:dyDescent="0.2">
      <c r="A284" s="16" t="s">
        <v>403</v>
      </c>
      <c r="B284" s="35" t="s">
        <v>294</v>
      </c>
      <c r="C284" s="8">
        <v>38.884346422999997</v>
      </c>
      <c r="D284" s="45" t="str">
        <f>IF($B284="N/A","N/A",IF(C284&lt;=40,"Yes","No"))</f>
        <v>Yes</v>
      </c>
      <c r="E284" s="8">
        <v>42.611055276000002</v>
      </c>
      <c r="F284" s="45" t="str">
        <f>IF($B284="N/A","N/A",IF(E284&lt;=40,"Yes","No"))</f>
        <v>No</v>
      </c>
      <c r="G284" s="8">
        <v>42.427918716999997</v>
      </c>
      <c r="H284" s="45" t="str">
        <f>IF($B284="N/A","N/A",IF(G284&lt;=40,"Yes","No"))</f>
        <v>No</v>
      </c>
      <c r="I284" s="12">
        <v>9.5839999999999996</v>
      </c>
      <c r="J284" s="12">
        <v>-0.43</v>
      </c>
      <c r="K284" s="46" t="s">
        <v>734</v>
      </c>
      <c r="L284" s="9" t="str">
        <f t="shared" si="82"/>
        <v>Yes</v>
      </c>
    </row>
    <row r="285" spans="1:12" x14ac:dyDescent="0.2">
      <c r="A285" s="16" t="s">
        <v>697</v>
      </c>
      <c r="B285" s="1" t="s">
        <v>217</v>
      </c>
      <c r="C285" s="1" t="s">
        <v>217</v>
      </c>
      <c r="D285" s="11" t="str">
        <f t="shared" ref="D285:D303" si="83">IF($B285="N/A","N/A",IF(C285&gt;10,"No",IF(C285&lt;-10,"No","Yes")))</f>
        <v>N/A</v>
      </c>
      <c r="E285" s="1">
        <v>166</v>
      </c>
      <c r="F285" s="11" t="str">
        <f t="shared" ref="F285:F286" si="84">IF($B285="N/A","N/A",IF(E285&gt;10,"No",IF(E285&lt;-10,"No","Yes")))</f>
        <v>N/A</v>
      </c>
      <c r="G285" s="1">
        <v>138</v>
      </c>
      <c r="H285" s="11" t="str">
        <f t="shared" ref="H285:H286" si="85">IF($B285="N/A","N/A",IF(G285&gt;10,"No",IF(G285&lt;-10,"No","Yes")))</f>
        <v>N/A</v>
      </c>
      <c r="I285" s="12" t="s">
        <v>217</v>
      </c>
      <c r="J285" s="12">
        <v>-16.899999999999999</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24.75</v>
      </c>
      <c r="F286" s="11" t="str">
        <f t="shared" si="84"/>
        <v>N/A</v>
      </c>
      <c r="G286" s="1">
        <v>20.833333332999999</v>
      </c>
      <c r="H286" s="11" t="str">
        <f t="shared" si="85"/>
        <v>N/A</v>
      </c>
      <c r="I286" s="12" t="s">
        <v>217</v>
      </c>
      <c r="J286" s="12">
        <v>-15.8</v>
      </c>
      <c r="K286" s="1" t="s">
        <v>217</v>
      </c>
      <c r="L286" s="9" t="str">
        <f t="shared" si="86"/>
        <v>N/A</v>
      </c>
    </row>
    <row r="287" spans="1:12" x14ac:dyDescent="0.2">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1744</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0</v>
      </c>
      <c r="F288" s="11" t="str">
        <f t="shared" si="87"/>
        <v>N/A</v>
      </c>
      <c r="G288" s="1">
        <v>0</v>
      </c>
      <c r="H288" s="11" t="str">
        <f t="shared" si="88"/>
        <v>N/A</v>
      </c>
      <c r="I288" s="12" t="s">
        <v>217</v>
      </c>
      <c r="J288" s="12" t="s">
        <v>1744</v>
      </c>
      <c r="K288" s="1" t="s">
        <v>217</v>
      </c>
      <c r="L288" s="9" t="str">
        <f t="shared" si="89"/>
        <v>N/A</v>
      </c>
    </row>
    <row r="289" spans="1:12" x14ac:dyDescent="0.2">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1744</v>
      </c>
      <c r="J289" s="12" t="s">
        <v>1744</v>
      </c>
      <c r="K289" s="1" t="s">
        <v>217</v>
      </c>
      <c r="L289" s="9" t="str">
        <f t="shared" ref="L289:L300" si="92">IF(J289="Div by 0", "N/A", IF(K289="N/A","N/A", IF(J289&gt;VALUE(MID(K289,1,2)), "No", IF(J289&lt;-1*VALUE(MID(K289,1,2)), "No", "Yes"))))</f>
        <v>N/A</v>
      </c>
    </row>
    <row r="290" spans="1:12" x14ac:dyDescent="0.2">
      <c r="A290" s="16" t="s">
        <v>701</v>
      </c>
      <c r="B290" s="1" t="s">
        <v>217</v>
      </c>
      <c r="C290" s="1">
        <v>0</v>
      </c>
      <c r="D290" s="11" t="str">
        <f t="shared" si="83"/>
        <v>N/A</v>
      </c>
      <c r="E290" s="1">
        <v>0</v>
      </c>
      <c r="F290" s="11" t="str">
        <f t="shared" si="90"/>
        <v>N/A</v>
      </c>
      <c r="G290" s="1">
        <v>0</v>
      </c>
      <c r="H290" s="11" t="str">
        <f t="shared" si="91"/>
        <v>N/A</v>
      </c>
      <c r="I290" s="12" t="s">
        <v>1744</v>
      </c>
      <c r="J290" s="12" t="s">
        <v>1744</v>
      </c>
      <c r="K290" s="1" t="s">
        <v>217</v>
      </c>
      <c r="L290" s="9" t="str">
        <f t="shared" si="92"/>
        <v>N/A</v>
      </c>
    </row>
    <row r="291" spans="1:12" x14ac:dyDescent="0.2">
      <c r="A291" s="16" t="s">
        <v>719</v>
      </c>
      <c r="B291" s="35" t="s">
        <v>217</v>
      </c>
      <c r="C291" s="13" t="s">
        <v>1744</v>
      </c>
      <c r="D291" s="11" t="str">
        <f t="shared" si="83"/>
        <v>N/A</v>
      </c>
      <c r="E291" s="13" t="s">
        <v>1744</v>
      </c>
      <c r="F291" s="11" t="str">
        <f t="shared" si="90"/>
        <v>N/A</v>
      </c>
      <c r="G291" s="13" t="s">
        <v>1744</v>
      </c>
      <c r="H291" s="11" t="str">
        <f t="shared" si="91"/>
        <v>N/A</v>
      </c>
      <c r="I291" s="12" t="s">
        <v>1744</v>
      </c>
      <c r="J291" s="12" t="s">
        <v>1744</v>
      </c>
      <c r="K291" s="35" t="s">
        <v>217</v>
      </c>
      <c r="L291" s="9" t="str">
        <f t="shared" si="92"/>
        <v>N/A</v>
      </c>
    </row>
    <row r="292" spans="1:12" x14ac:dyDescent="0.2">
      <c r="A292" s="16" t="s">
        <v>712</v>
      </c>
      <c r="B292" s="1" t="s">
        <v>217</v>
      </c>
      <c r="C292" s="1">
        <v>0</v>
      </c>
      <c r="D292" s="11" t="str">
        <f t="shared" si="83"/>
        <v>N/A</v>
      </c>
      <c r="E292" s="1">
        <v>0</v>
      </c>
      <c r="F292" s="11" t="str">
        <f t="shared" si="90"/>
        <v>N/A</v>
      </c>
      <c r="G292" s="1">
        <v>0</v>
      </c>
      <c r="H292" s="11" t="str">
        <f t="shared" si="91"/>
        <v>N/A</v>
      </c>
      <c r="I292" s="12" t="s">
        <v>1744</v>
      </c>
      <c r="J292" s="12" t="s">
        <v>1744</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1744</v>
      </c>
      <c r="J293" s="12" t="s">
        <v>1744</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1744</v>
      </c>
      <c r="J294" s="12" t="s">
        <v>1744</v>
      </c>
      <c r="K294" s="1" t="s">
        <v>217</v>
      </c>
      <c r="L294" s="9" t="str">
        <f t="shared" si="92"/>
        <v>N/A</v>
      </c>
    </row>
    <row r="295" spans="1:12" x14ac:dyDescent="0.2">
      <c r="A295" s="16" t="s">
        <v>703</v>
      </c>
      <c r="B295" s="1" t="s">
        <v>217</v>
      </c>
      <c r="C295" s="1">
        <v>0</v>
      </c>
      <c r="D295" s="11" t="str">
        <f t="shared" si="83"/>
        <v>N/A</v>
      </c>
      <c r="E295" s="1">
        <v>0</v>
      </c>
      <c r="F295" s="11" t="str">
        <f t="shared" si="90"/>
        <v>N/A</v>
      </c>
      <c r="G295" s="1">
        <v>0</v>
      </c>
      <c r="H295" s="11" t="str">
        <f t="shared" si="91"/>
        <v>N/A</v>
      </c>
      <c r="I295" s="12" t="s">
        <v>1744</v>
      </c>
      <c r="J295" s="12" t="s">
        <v>1744</v>
      </c>
      <c r="K295" s="1" t="s">
        <v>217</v>
      </c>
      <c r="L295" s="9" t="str">
        <f t="shared" si="92"/>
        <v>N/A</v>
      </c>
    </row>
    <row r="296" spans="1:12" x14ac:dyDescent="0.2">
      <c r="A296" s="16" t="s">
        <v>714</v>
      </c>
      <c r="B296" s="1" t="s">
        <v>217</v>
      </c>
      <c r="C296" s="1">
        <v>0</v>
      </c>
      <c r="D296" s="11" t="str">
        <f t="shared" si="83"/>
        <v>N/A</v>
      </c>
      <c r="E296" s="1">
        <v>0</v>
      </c>
      <c r="F296" s="11" t="str">
        <f t="shared" si="90"/>
        <v>N/A</v>
      </c>
      <c r="G296" s="1">
        <v>0</v>
      </c>
      <c r="H296" s="11" t="str">
        <f t="shared" si="91"/>
        <v>N/A</v>
      </c>
      <c r="I296" s="12" t="s">
        <v>1744</v>
      </c>
      <c r="J296" s="12" t="s">
        <v>1744</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1744</v>
      </c>
      <c r="J297" s="12" t="s">
        <v>1744</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1744</v>
      </c>
      <c r="J298" s="12" t="s">
        <v>1744</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1744</v>
      </c>
      <c r="J299" s="12" t="s">
        <v>1744</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1744</v>
      </c>
      <c r="J300" s="12" t="s">
        <v>1744</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1744</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1744</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1744</v>
      </c>
      <c r="K303" s="1" t="s">
        <v>217</v>
      </c>
      <c r="L303" s="9" t="str">
        <f t="shared" si="93"/>
        <v>N/A</v>
      </c>
    </row>
    <row r="304" spans="1:12" ht="25.5" x14ac:dyDescent="0.2">
      <c r="A304" s="59" t="s">
        <v>707</v>
      </c>
      <c r="B304" s="1" t="s">
        <v>217</v>
      </c>
      <c r="C304" s="1">
        <v>0</v>
      </c>
      <c r="D304" s="1" t="s">
        <v>217</v>
      </c>
      <c r="E304" s="1">
        <v>0</v>
      </c>
      <c r="F304" s="1" t="s">
        <v>217</v>
      </c>
      <c r="G304" s="1">
        <v>0</v>
      </c>
      <c r="H304" s="1" t="s">
        <v>217</v>
      </c>
      <c r="I304" s="12" t="s">
        <v>1744</v>
      </c>
      <c r="J304" s="12" t="s">
        <v>1744</v>
      </c>
      <c r="K304" s="1" t="s">
        <v>217</v>
      </c>
      <c r="L304" s="9" t="str">
        <f>IF(J304="Div by 0", "N/A", IF(K304="N/A","N/A", IF(J304&gt;VALUE(MID(K304,1,2)), "No", IF(J304&lt;-1*VALUE(MID(K304,1,2)), "No", "Yes"))))</f>
        <v>N/A</v>
      </c>
    </row>
    <row r="305" spans="1:12" x14ac:dyDescent="0.2">
      <c r="A305" s="59" t="s">
        <v>708</v>
      </c>
      <c r="B305" s="1" t="s">
        <v>217</v>
      </c>
      <c r="C305" s="1">
        <v>0</v>
      </c>
      <c r="D305" s="1" t="s">
        <v>217</v>
      </c>
      <c r="E305" s="1">
        <v>0</v>
      </c>
      <c r="F305" s="1" t="s">
        <v>217</v>
      </c>
      <c r="G305" s="1">
        <v>0</v>
      </c>
      <c r="H305" s="1" t="s">
        <v>217</v>
      </c>
      <c r="I305" s="12" t="s">
        <v>1744</v>
      </c>
      <c r="J305" s="12" t="s">
        <v>1744</v>
      </c>
      <c r="K305" s="1" t="s">
        <v>217</v>
      </c>
      <c r="L305" s="9" t="str">
        <f>IF(J305="Div by 0", "N/A", IF(K305="N/A","N/A", IF(J305&gt;VALUE(MID(K305,1,2)), "No", IF(J305&lt;-1*VALUE(MID(K305,1,2)), "No", "Yes"))))</f>
        <v>N/A</v>
      </c>
    </row>
    <row r="306" spans="1:12" x14ac:dyDescent="0.2">
      <c r="A306" s="59" t="s">
        <v>718</v>
      </c>
      <c r="B306" s="1" t="s">
        <v>217</v>
      </c>
      <c r="C306" s="1">
        <v>0</v>
      </c>
      <c r="D306" s="1" t="s">
        <v>217</v>
      </c>
      <c r="E306" s="1">
        <v>0</v>
      </c>
      <c r="F306" s="1" t="s">
        <v>217</v>
      </c>
      <c r="G306" s="1">
        <v>0</v>
      </c>
      <c r="H306" s="1" t="s">
        <v>217</v>
      </c>
      <c r="I306" s="12" t="s">
        <v>1744</v>
      </c>
      <c r="J306" s="12" t="s">
        <v>1744</v>
      </c>
      <c r="K306" s="1" t="s">
        <v>217</v>
      </c>
      <c r="L306" s="9" t="str">
        <f>IF(J306="Div by 0", "N/A", IF(K306="N/A","N/A", IF(J306&gt;VALUE(MID(K306,1,2)), "No", IF(J306&lt;-1*VALUE(MID(K306,1,2)), "No", "Yes"))))</f>
        <v>N/A</v>
      </c>
    </row>
    <row r="307" spans="1:12" ht="25.5" x14ac:dyDescent="0.2">
      <c r="A307" s="59" t="s">
        <v>709</v>
      </c>
      <c r="B307" s="1" t="s">
        <v>217</v>
      </c>
      <c r="C307" s="1">
        <v>0</v>
      </c>
      <c r="D307" s="1" t="s">
        <v>217</v>
      </c>
      <c r="E307" s="1">
        <v>0</v>
      </c>
      <c r="F307" s="1" t="s">
        <v>217</v>
      </c>
      <c r="G307" s="1">
        <v>0</v>
      </c>
      <c r="H307" s="1" t="s">
        <v>217</v>
      </c>
      <c r="I307" s="12" t="s">
        <v>1744</v>
      </c>
      <c r="J307" s="12" t="s">
        <v>1744</v>
      </c>
      <c r="K307" s="1" t="s">
        <v>217</v>
      </c>
      <c r="L307" s="9" t="str">
        <f>IF(J307="Div by 0", "N/A", IF(K307="N/A","N/A", IF(J307&gt;VALUE(MID(K307,1,2)), "No", IF(J307&lt;-1*VALUE(MID(K307,1,2)), "No", "Yes"))))</f>
        <v>N/A</v>
      </c>
    </row>
    <row r="308" spans="1:12" x14ac:dyDescent="0.2">
      <c r="A308" s="59" t="s">
        <v>710</v>
      </c>
      <c r="B308" s="1" t="s">
        <v>217</v>
      </c>
      <c r="C308" s="1" t="s">
        <v>217</v>
      </c>
      <c r="D308" s="1" t="s">
        <v>217</v>
      </c>
      <c r="E308" s="1">
        <v>44192</v>
      </c>
      <c r="F308" s="1" t="s">
        <v>217</v>
      </c>
      <c r="G308" s="1">
        <v>45118</v>
      </c>
      <c r="H308" s="1" t="s">
        <v>217</v>
      </c>
      <c r="I308" s="12" t="s">
        <v>217</v>
      </c>
      <c r="J308" s="12">
        <v>2.0950000000000002</v>
      </c>
      <c r="K308" s="1" t="s">
        <v>217</v>
      </c>
      <c r="L308" s="9" t="str">
        <f>IF(J308="Div by 0", "N/A", IF(K308="N/A","N/A", IF(J308&gt;VALUE(MID(K308,1,2)), "No", IF(J308&lt;-1*VALUE(MID(K308,1,2)), "No", "Yes"))))</f>
        <v>N/A</v>
      </c>
    </row>
    <row r="309" spans="1:12" x14ac:dyDescent="0.2">
      <c r="A309" s="74" t="s">
        <v>73</v>
      </c>
      <c r="B309" s="35" t="s">
        <v>217</v>
      </c>
      <c r="C309" s="36">
        <v>303500</v>
      </c>
      <c r="D309" s="45" t="str">
        <f>IF($B309="N/A","N/A",IF(C309&gt;10,"No",IF(C309&lt;-10,"No","Yes")))</f>
        <v>N/A</v>
      </c>
      <c r="E309" s="36">
        <v>313791</v>
      </c>
      <c r="F309" s="45" t="str">
        <f>IF($B309="N/A","N/A",IF(E309&gt;10,"No",IF(E309&lt;-10,"No","Yes")))</f>
        <v>N/A</v>
      </c>
      <c r="G309" s="36">
        <v>334508</v>
      </c>
      <c r="H309" s="45" t="str">
        <f>IF($B309="N/A","N/A",IF(G309&gt;10,"No",IF(G309&lt;-10,"No","Yes")))</f>
        <v>N/A</v>
      </c>
      <c r="I309" s="12">
        <v>3.391</v>
      </c>
      <c r="J309" s="12">
        <v>6.6020000000000003</v>
      </c>
      <c r="K309" s="46" t="s">
        <v>734</v>
      </c>
      <c r="L309" s="9" t="str">
        <f t="shared" ref="L309:L338" si="94">IF(J309="Div by 0", "N/A", IF(K309="N/A","N/A", IF(J309&gt;VALUE(MID(K309,1,2)), "No", IF(J309&lt;-1*VALUE(MID(K309,1,2)), "No", "Yes"))))</f>
        <v>Yes</v>
      </c>
    </row>
    <row r="310" spans="1:12" x14ac:dyDescent="0.2">
      <c r="A310" s="59" t="s">
        <v>186</v>
      </c>
      <c r="B310" s="35" t="s">
        <v>217</v>
      </c>
      <c r="C310" s="36">
        <v>50623</v>
      </c>
      <c r="D310" s="11" t="str">
        <f t="shared" ref="D310:D313" si="95">IF($B310="N/A","N/A",IF(C310&gt;10,"No",IF(C310&lt;-10,"No","Yes")))</f>
        <v>N/A</v>
      </c>
      <c r="E310" s="36">
        <v>53088</v>
      </c>
      <c r="F310" s="11" t="str">
        <f t="shared" ref="F310:F313" si="96">IF($B310="N/A","N/A",IF(E310&gt;10,"No",IF(E310&lt;-10,"No","Yes")))</f>
        <v>N/A</v>
      </c>
      <c r="G310" s="36">
        <v>55479</v>
      </c>
      <c r="H310" s="11" t="str">
        <f t="shared" ref="H310:H313" si="97">IF($B310="N/A","N/A",IF(G310&gt;10,"No",IF(G310&lt;-10,"No","Yes")))</f>
        <v>N/A</v>
      </c>
      <c r="I310" s="12">
        <v>4.8689999999999998</v>
      </c>
      <c r="J310" s="12">
        <v>4.5039999999999996</v>
      </c>
      <c r="K310" s="46" t="s">
        <v>734</v>
      </c>
      <c r="L310" s="9" t="str">
        <f>IF(J310="Div by 0", "N/A", IF(OR(J310="N/A",K310="N/A"),"N/A", IF(J310&gt;VALUE(MID(K310,1,2)), "No", IF(J310&lt;-1*VALUE(MID(K310,1,2)), "No", "Yes"))))</f>
        <v>Yes</v>
      </c>
    </row>
    <row r="311" spans="1:12" x14ac:dyDescent="0.2">
      <c r="A311" s="59" t="s">
        <v>187</v>
      </c>
      <c r="B311" s="35" t="s">
        <v>217</v>
      </c>
      <c r="C311" s="36">
        <v>56136</v>
      </c>
      <c r="D311" s="11" t="str">
        <f t="shared" si="95"/>
        <v>N/A</v>
      </c>
      <c r="E311" s="36">
        <v>58037</v>
      </c>
      <c r="F311" s="11" t="str">
        <f t="shared" si="96"/>
        <v>N/A</v>
      </c>
      <c r="G311" s="36">
        <v>60559</v>
      </c>
      <c r="H311" s="11" t="str">
        <f t="shared" si="97"/>
        <v>N/A</v>
      </c>
      <c r="I311" s="12">
        <v>3.3860000000000001</v>
      </c>
      <c r="J311" s="12">
        <v>4.3460000000000001</v>
      </c>
      <c r="K311" s="46" t="s">
        <v>734</v>
      </c>
      <c r="L311" s="9" t="str">
        <f t="shared" ref="L311:L313" si="98">IF(J311="Div by 0", "N/A", IF(OR(J311="N/A",K311="N/A"),"N/A", IF(J311&gt;VALUE(MID(K311,1,2)), "No", IF(J311&lt;-1*VALUE(MID(K311,1,2)), "No", "Yes"))))</f>
        <v>Yes</v>
      </c>
    </row>
    <row r="312" spans="1:12" x14ac:dyDescent="0.2">
      <c r="A312" s="59" t="s">
        <v>188</v>
      </c>
      <c r="B312" s="35" t="s">
        <v>217</v>
      </c>
      <c r="C312" s="36">
        <v>112434</v>
      </c>
      <c r="D312" s="11" t="str">
        <f t="shared" si="95"/>
        <v>N/A</v>
      </c>
      <c r="E312" s="36">
        <v>116574</v>
      </c>
      <c r="F312" s="11" t="str">
        <f t="shared" si="96"/>
        <v>N/A</v>
      </c>
      <c r="G312" s="36">
        <v>122215</v>
      </c>
      <c r="H312" s="11" t="str">
        <f t="shared" si="97"/>
        <v>N/A</v>
      </c>
      <c r="I312" s="12">
        <v>3.6819999999999999</v>
      </c>
      <c r="J312" s="12">
        <v>4.8390000000000004</v>
      </c>
      <c r="K312" s="46" t="s">
        <v>734</v>
      </c>
      <c r="L312" s="9" t="str">
        <f t="shared" si="98"/>
        <v>Yes</v>
      </c>
    </row>
    <row r="313" spans="1:12" x14ac:dyDescent="0.2">
      <c r="A313" s="7" t="s">
        <v>189</v>
      </c>
      <c r="B313" s="35" t="s">
        <v>217</v>
      </c>
      <c r="C313" s="36">
        <v>84307</v>
      </c>
      <c r="D313" s="11" t="str">
        <f t="shared" si="95"/>
        <v>N/A</v>
      </c>
      <c r="E313" s="36">
        <v>86092</v>
      </c>
      <c r="F313" s="11" t="str">
        <f t="shared" si="96"/>
        <v>N/A</v>
      </c>
      <c r="G313" s="36">
        <v>96255</v>
      </c>
      <c r="H313" s="11" t="str">
        <f t="shared" si="97"/>
        <v>N/A</v>
      </c>
      <c r="I313" s="12">
        <v>2.117</v>
      </c>
      <c r="J313" s="12">
        <v>11.8</v>
      </c>
      <c r="K313" s="46" t="s">
        <v>734</v>
      </c>
      <c r="L313" s="9" t="str">
        <f t="shared" si="98"/>
        <v>Yes</v>
      </c>
    </row>
    <row r="314" spans="1:12" x14ac:dyDescent="0.2">
      <c r="A314" s="59" t="s">
        <v>1113</v>
      </c>
      <c r="B314" s="13" t="s">
        <v>217</v>
      </c>
      <c r="C314" s="36" t="s">
        <v>217</v>
      </c>
      <c r="D314" s="9" t="str">
        <f t="shared" ref="D314:F317" si="99">IF($B314="N/A","N/A",IF(C314&lt;0,"No","Yes"))</f>
        <v>N/A</v>
      </c>
      <c r="E314" s="36">
        <v>110226</v>
      </c>
      <c r="F314" s="9" t="str">
        <f t="shared" si="99"/>
        <v>N/A</v>
      </c>
      <c r="G314" s="36">
        <v>114705</v>
      </c>
      <c r="H314" s="9" t="str">
        <f t="shared" ref="H314:H317" si="100">IF($B314="N/A","N/A",IF(G314&lt;0,"No","Yes"))</f>
        <v>N/A</v>
      </c>
      <c r="I314" s="12" t="s">
        <v>217</v>
      </c>
      <c r="J314" s="12">
        <v>4.0629999999999997</v>
      </c>
      <c r="K314" s="1" t="s">
        <v>733</v>
      </c>
      <c r="L314" s="9" t="str">
        <f>IF(J314="Div by 0", "N/A", IF(OR(J314="N/A",K314="N/A"),"N/A", IF(J314&gt;VALUE(MID(K314,1,2)), "No", IF(J314&lt;-1*VALUE(MID(K314,1,2)), "No", "Yes"))))</f>
        <v>Yes</v>
      </c>
    </row>
    <row r="315" spans="1:12" x14ac:dyDescent="0.2">
      <c r="A315" s="59" t="s">
        <v>433</v>
      </c>
      <c r="B315" s="13" t="s">
        <v>217</v>
      </c>
      <c r="C315" s="36" t="s">
        <v>217</v>
      </c>
      <c r="D315" s="9" t="str">
        <f t="shared" si="99"/>
        <v>N/A</v>
      </c>
      <c r="E315" s="36">
        <v>10535</v>
      </c>
      <c r="F315" s="9" t="str">
        <f t="shared" si="99"/>
        <v>N/A</v>
      </c>
      <c r="G315" s="36">
        <v>11620</v>
      </c>
      <c r="H315" s="9" t="str">
        <f t="shared" si="100"/>
        <v>N/A</v>
      </c>
      <c r="I315" s="12" t="s">
        <v>217</v>
      </c>
      <c r="J315" s="12">
        <v>10.3</v>
      </c>
      <c r="K315" s="1" t="s">
        <v>733</v>
      </c>
      <c r="L315" s="9" t="str">
        <f t="shared" ref="L315:L317" si="101">IF(J315="Div by 0", "N/A", IF(OR(J315="N/A",K315="N/A"),"N/A", IF(J315&gt;VALUE(MID(K315,1,2)), "No", IF(J315&lt;-1*VALUE(MID(K315,1,2)), "No", "Yes"))))</f>
        <v>No</v>
      </c>
    </row>
    <row r="316" spans="1:12" x14ac:dyDescent="0.2">
      <c r="A316" s="59" t="s">
        <v>434</v>
      </c>
      <c r="B316" s="13" t="s">
        <v>217</v>
      </c>
      <c r="C316" s="36" t="s">
        <v>217</v>
      </c>
      <c r="D316" s="9" t="str">
        <f t="shared" si="99"/>
        <v>N/A</v>
      </c>
      <c r="E316" s="36">
        <v>138369</v>
      </c>
      <c r="F316" s="9" t="str">
        <f t="shared" si="99"/>
        <v>N/A</v>
      </c>
      <c r="G316" s="36">
        <v>151361</v>
      </c>
      <c r="H316" s="9" t="str">
        <f t="shared" si="100"/>
        <v>N/A</v>
      </c>
      <c r="I316" s="12" t="s">
        <v>217</v>
      </c>
      <c r="J316" s="12">
        <v>9.3889999999999993</v>
      </c>
      <c r="K316" s="1" t="s">
        <v>733</v>
      </c>
      <c r="L316" s="9" t="str">
        <f t="shared" si="101"/>
        <v>Yes</v>
      </c>
    </row>
    <row r="317" spans="1:12" x14ac:dyDescent="0.2">
      <c r="A317" s="59" t="s">
        <v>1114</v>
      </c>
      <c r="B317" s="13" t="s">
        <v>217</v>
      </c>
      <c r="C317" s="36" t="s">
        <v>217</v>
      </c>
      <c r="D317" s="9" t="str">
        <f t="shared" si="99"/>
        <v>N/A</v>
      </c>
      <c r="E317" s="36">
        <v>54661</v>
      </c>
      <c r="F317" s="9" t="str">
        <f t="shared" si="99"/>
        <v>N/A</v>
      </c>
      <c r="G317" s="36">
        <v>56822</v>
      </c>
      <c r="H317" s="9" t="str">
        <f t="shared" si="100"/>
        <v>N/A</v>
      </c>
      <c r="I317" s="12" t="s">
        <v>217</v>
      </c>
      <c r="J317" s="12">
        <v>3.9529999999999998</v>
      </c>
      <c r="K317" s="1" t="s">
        <v>733</v>
      </c>
      <c r="L317" s="9" t="str">
        <f t="shared" si="101"/>
        <v>Yes</v>
      </c>
    </row>
    <row r="318" spans="1:12" x14ac:dyDescent="0.2">
      <c r="A318" s="59" t="s">
        <v>98</v>
      </c>
      <c r="B318" s="35" t="s">
        <v>295</v>
      </c>
      <c r="C318" s="8">
        <v>88.433278418</v>
      </c>
      <c r="D318" s="45" t="str">
        <f>IF($B318="N/A","N/A",IF(C318&gt;80,"Yes","No"))</f>
        <v>Yes</v>
      </c>
      <c r="E318" s="8">
        <v>87.547125316000006</v>
      </c>
      <c r="F318" s="45" t="str">
        <f>IF($B318="N/A","N/A",IF(E318&gt;80,"Yes","No"))</f>
        <v>Yes</v>
      </c>
      <c r="G318" s="8">
        <v>87.091489590999998</v>
      </c>
      <c r="H318" s="45" t="str">
        <f>IF($B318="N/A","N/A",IF(G318&gt;80,"Yes","No"))</f>
        <v>Yes</v>
      </c>
      <c r="I318" s="12">
        <v>-1</v>
      </c>
      <c r="J318" s="12">
        <v>-0.52</v>
      </c>
      <c r="K318" s="46" t="s">
        <v>734</v>
      </c>
      <c r="L318" s="9" t="str">
        <f t="shared" si="94"/>
        <v>Yes</v>
      </c>
    </row>
    <row r="319" spans="1:12" x14ac:dyDescent="0.2">
      <c r="A319" s="59" t="s">
        <v>336</v>
      </c>
      <c r="B319" s="35" t="s">
        <v>282</v>
      </c>
      <c r="C319" s="8">
        <v>6.4250411899999998E-2</v>
      </c>
      <c r="D319" s="45" t="str">
        <f>IF($B319="N/A","N/A",IF(C319&gt;=5,"No",IF(C319&lt;0,"No","Yes")))</f>
        <v>Yes</v>
      </c>
      <c r="E319" s="8">
        <v>7.1703777400000002E-2</v>
      </c>
      <c r="F319" s="45" t="str">
        <f>IF($B319="N/A","N/A",IF(E319&gt;=5,"No",IF(E319&lt;0,"No","Yes")))</f>
        <v>Yes</v>
      </c>
      <c r="G319" s="8">
        <v>9.8353402600000001E-2</v>
      </c>
      <c r="H319" s="45" t="str">
        <f>IF($B319="N/A","N/A",IF(G319&gt;=5,"No",IF(G319&lt;0,"No","Yes")))</f>
        <v>Yes</v>
      </c>
      <c r="I319" s="12">
        <v>11.6</v>
      </c>
      <c r="J319" s="12">
        <v>37.17</v>
      </c>
      <c r="K319" s="46" t="s">
        <v>734</v>
      </c>
      <c r="L319" s="9" t="str">
        <f t="shared" si="94"/>
        <v>No</v>
      </c>
    </row>
    <row r="320" spans="1:12" x14ac:dyDescent="0.2">
      <c r="A320" s="59" t="s">
        <v>344</v>
      </c>
      <c r="B320" s="49" t="s">
        <v>282</v>
      </c>
      <c r="C320" s="8">
        <v>11.495551895</v>
      </c>
      <c r="D320" s="45" t="str">
        <f>IF($B320="N/A","N/A",IF(C320&gt;=5,"No",IF(C320&lt;0,"No","Yes")))</f>
        <v>No</v>
      </c>
      <c r="E320" s="8">
        <v>12.373203820000001</v>
      </c>
      <c r="F320" s="45" t="str">
        <f>IF($B320="N/A","N/A",IF(E320&gt;=5,"No",IF(E320&lt;0,"No","Yes")))</f>
        <v>No</v>
      </c>
      <c r="G320" s="8">
        <v>12.801786504000001</v>
      </c>
      <c r="H320" s="45" t="str">
        <f>IF($B320="N/A","N/A",IF(G320&gt;=5,"No",IF(G320&lt;0,"No","Yes")))</f>
        <v>No</v>
      </c>
      <c r="I320" s="12">
        <v>7.6349999999999998</v>
      </c>
      <c r="J320" s="12">
        <v>3.464</v>
      </c>
      <c r="K320" s="46" t="s">
        <v>734</v>
      </c>
      <c r="L320" s="9" t="str">
        <f t="shared" si="94"/>
        <v>Yes</v>
      </c>
    </row>
    <row r="321" spans="1:12" x14ac:dyDescent="0.2">
      <c r="A321" s="59" t="s">
        <v>337</v>
      </c>
      <c r="B321" s="49" t="s">
        <v>282</v>
      </c>
      <c r="C321" s="8">
        <v>6.9192751000000004E-3</v>
      </c>
      <c r="D321" s="45" t="str">
        <f>IF($B321="N/A","N/A",IF(C321&gt;=5,"No",IF(C321&lt;0,"No","Yes")))</f>
        <v>Yes</v>
      </c>
      <c r="E321" s="8">
        <v>7.9670864000000001E-3</v>
      </c>
      <c r="F321" s="45" t="str">
        <f>IF($B321="N/A","N/A",IF(E321&gt;=5,"No",IF(E321&lt;0,"No","Yes")))</f>
        <v>Yes</v>
      </c>
      <c r="G321" s="8">
        <v>8.3705023000000007E-3</v>
      </c>
      <c r="H321" s="45" t="str">
        <f>IF($B321="N/A","N/A",IF(G321&gt;=5,"No",IF(G321&lt;0,"No","Yes")))</f>
        <v>Yes</v>
      </c>
      <c r="I321" s="12">
        <v>15.14</v>
      </c>
      <c r="J321" s="12">
        <v>5.0640000000000001</v>
      </c>
      <c r="K321" s="46" t="s">
        <v>734</v>
      </c>
      <c r="L321" s="9" t="str">
        <f t="shared" si="94"/>
        <v>Yes</v>
      </c>
    </row>
    <row r="322" spans="1:12" x14ac:dyDescent="0.2">
      <c r="A322" s="59" t="s">
        <v>338</v>
      </c>
      <c r="B322" s="49" t="s">
        <v>296</v>
      </c>
      <c r="C322" s="8">
        <v>0</v>
      </c>
      <c r="D322" s="45" t="str">
        <f>IF($B322="N/A","N/A",IF(C322&gt;0,"No",IF(C322&lt;0,"No","Yes")))</f>
        <v>Yes</v>
      </c>
      <c r="E322" s="8">
        <v>0</v>
      </c>
      <c r="F322" s="45" t="str">
        <f>IF($B322="N/A","N/A",IF(E322&gt;0,"No",IF(E322&lt;0,"No","Yes")))</f>
        <v>Yes</v>
      </c>
      <c r="G322" s="8">
        <v>0</v>
      </c>
      <c r="H322" s="45" t="str">
        <f>IF($B322="N/A","N/A",IF(G322&gt;0,"No",IF(G322&lt;0,"No","Yes")))</f>
        <v>Yes</v>
      </c>
      <c r="I322" s="12" t="s">
        <v>1744</v>
      </c>
      <c r="J322" s="12" t="s">
        <v>1744</v>
      </c>
      <c r="K322" s="46" t="s">
        <v>734</v>
      </c>
      <c r="L322" s="9" t="str">
        <f t="shared" si="94"/>
        <v>N/A</v>
      </c>
    </row>
    <row r="323" spans="1:12" x14ac:dyDescent="0.2">
      <c r="A323" s="59" t="s">
        <v>339</v>
      </c>
      <c r="B323" s="49" t="s">
        <v>282</v>
      </c>
      <c r="C323" s="8">
        <v>0</v>
      </c>
      <c r="D323" s="45" t="str">
        <f>IF($B323="N/A","N/A",IF(C323&gt;=5,"No",IF(C323&lt;0,"No","Yes")))</f>
        <v>Yes</v>
      </c>
      <c r="E323" s="8">
        <v>0</v>
      </c>
      <c r="F323" s="45" t="str">
        <f>IF($B323="N/A","N/A",IF(E323&gt;=5,"No",IF(E323&lt;0,"No","Yes")))</f>
        <v>Yes</v>
      </c>
      <c r="G323" s="8">
        <v>0</v>
      </c>
      <c r="H323" s="45" t="str">
        <f>IF($B323="N/A","N/A",IF(G323&gt;=5,"No",IF(G323&lt;0,"No","Yes")))</f>
        <v>Yes</v>
      </c>
      <c r="I323" s="12" t="s">
        <v>1744</v>
      </c>
      <c r="J323" s="12" t="s">
        <v>1744</v>
      </c>
      <c r="K323" s="46" t="s">
        <v>734</v>
      </c>
      <c r="L323" s="9" t="str">
        <f t="shared" si="94"/>
        <v>N/A</v>
      </c>
    </row>
    <row r="324" spans="1:12" x14ac:dyDescent="0.2">
      <c r="A324" s="59" t="s">
        <v>340</v>
      </c>
      <c r="B324" s="49" t="s">
        <v>296</v>
      </c>
      <c r="C324" s="8">
        <v>0</v>
      </c>
      <c r="D324" s="45" t="str">
        <f t="shared" ref="D324:D325" si="102">IF($B324="N/A","N/A",IF(C324&gt;0,"No",IF(C324&lt;0,"No","Yes")))</f>
        <v>Yes</v>
      </c>
      <c r="E324" s="8">
        <v>0</v>
      </c>
      <c r="F324" s="45" t="str">
        <f t="shared" ref="F324:F325" si="103">IF($B324="N/A","N/A",IF(E324&gt;0,"No",IF(E324&lt;0,"No","Yes")))</f>
        <v>Yes</v>
      </c>
      <c r="G324" s="8">
        <v>0</v>
      </c>
      <c r="H324" s="45" t="str">
        <f t="shared" ref="H324:H325" si="104">IF($B324="N/A","N/A",IF(G324&gt;0,"No",IF(G324&lt;0,"No","Yes")))</f>
        <v>Yes</v>
      </c>
      <c r="I324" s="12" t="s">
        <v>1744</v>
      </c>
      <c r="J324" s="12" t="s">
        <v>1744</v>
      </c>
      <c r="K324" s="46" t="s">
        <v>734</v>
      </c>
      <c r="L324" s="9" t="str">
        <f t="shared" si="94"/>
        <v>N/A</v>
      </c>
    </row>
    <row r="325" spans="1:12" x14ac:dyDescent="0.2">
      <c r="A325" s="59" t="s">
        <v>341</v>
      </c>
      <c r="B325" s="49" t="s">
        <v>296</v>
      </c>
      <c r="C325" s="8">
        <v>0</v>
      </c>
      <c r="D325" s="45" t="str">
        <f t="shared" si="102"/>
        <v>Yes</v>
      </c>
      <c r="E325" s="8">
        <v>0</v>
      </c>
      <c r="F325" s="45" t="str">
        <f t="shared" si="103"/>
        <v>Yes</v>
      </c>
      <c r="G325" s="8">
        <v>0</v>
      </c>
      <c r="H325" s="45" t="str">
        <f t="shared" si="104"/>
        <v>Yes</v>
      </c>
      <c r="I325" s="12" t="s">
        <v>1744</v>
      </c>
      <c r="J325" s="12" t="s">
        <v>1744</v>
      </c>
      <c r="K325" s="46" t="s">
        <v>734</v>
      </c>
      <c r="L325" s="9" t="str">
        <f t="shared" si="94"/>
        <v>N/A</v>
      </c>
    </row>
    <row r="326" spans="1:12" x14ac:dyDescent="0.2">
      <c r="A326" s="59" t="s">
        <v>99</v>
      </c>
      <c r="B326" s="49" t="s">
        <v>296</v>
      </c>
      <c r="C326" s="8">
        <v>0</v>
      </c>
      <c r="D326" s="45" t="str">
        <f>IF($B326="N/A","N/A",IF(C326&gt;0,"No",IF(C326&lt;0,"No","Yes")))</f>
        <v>Yes</v>
      </c>
      <c r="E326" s="8">
        <v>0</v>
      </c>
      <c r="F326" s="45" t="str">
        <f>IF($B326="N/A","N/A",IF(E326&gt;0,"No",IF(E326&lt;0,"No","Yes")))</f>
        <v>Yes</v>
      </c>
      <c r="G326" s="8">
        <v>0</v>
      </c>
      <c r="H326" s="45" t="str">
        <f>IF($B326="N/A","N/A",IF(G326&gt;0,"No",IF(G326&lt;0,"No","Yes")))</f>
        <v>Yes</v>
      </c>
      <c r="I326" s="12" t="s">
        <v>1744</v>
      </c>
      <c r="J326" s="12" t="s">
        <v>1744</v>
      </c>
      <c r="K326" s="46" t="s">
        <v>734</v>
      </c>
      <c r="L326" s="9" t="str">
        <f t="shared" si="94"/>
        <v>N/A</v>
      </c>
    </row>
    <row r="327" spans="1:12" x14ac:dyDescent="0.2">
      <c r="A327" s="59" t="s">
        <v>342</v>
      </c>
      <c r="B327" s="49" t="s">
        <v>296</v>
      </c>
      <c r="C327" s="8">
        <v>0</v>
      </c>
      <c r="D327" s="45" t="str">
        <f>IF($B327="N/A","N/A",IF(C327&gt;0,"No",IF(C327&lt;0,"No","Yes")))</f>
        <v>Yes</v>
      </c>
      <c r="E327" s="8">
        <v>0</v>
      </c>
      <c r="F327" s="45" t="str">
        <f>IF($B327="N/A","N/A",IF(E327&gt;0,"No",IF(E327&lt;0,"No","Yes")))</f>
        <v>Yes</v>
      </c>
      <c r="G327" s="8">
        <v>0</v>
      </c>
      <c r="H327" s="45" t="str">
        <f>IF($B327="N/A","N/A",IF(G327&gt;0,"No",IF(G327&lt;0,"No","Yes")))</f>
        <v>Yes</v>
      </c>
      <c r="I327" s="12" t="s">
        <v>1744</v>
      </c>
      <c r="J327" s="12" t="s">
        <v>1744</v>
      </c>
      <c r="K327" s="46" t="s">
        <v>734</v>
      </c>
      <c r="L327" s="9" t="str">
        <f t="shared" si="94"/>
        <v>N/A</v>
      </c>
    </row>
    <row r="328" spans="1:12" x14ac:dyDescent="0.2">
      <c r="A328" s="59" t="s">
        <v>343</v>
      </c>
      <c r="B328" s="49" t="s">
        <v>296</v>
      </c>
      <c r="C328" s="8">
        <v>0</v>
      </c>
      <c r="D328" s="45" t="str">
        <f>IF($B328="N/A","N/A",IF(C328&gt;0,"No",IF(C328&lt;0,"No","Yes")))</f>
        <v>Yes</v>
      </c>
      <c r="E328" s="8">
        <v>0</v>
      </c>
      <c r="F328" s="45" t="str">
        <f>IF($B328="N/A","N/A",IF(E328&gt;0,"No",IF(E328&lt;0,"No","Yes")))</f>
        <v>Yes</v>
      </c>
      <c r="G328" s="8">
        <v>0</v>
      </c>
      <c r="H328" s="45" t="str">
        <f>IF($B328="N/A","N/A",IF(G328&gt;0,"No",IF(G328&lt;0,"No","Yes")))</f>
        <v>Yes</v>
      </c>
      <c r="I328" s="12" t="s">
        <v>1744</v>
      </c>
      <c r="J328" s="12" t="s">
        <v>1744</v>
      </c>
      <c r="K328" s="46" t="s">
        <v>734</v>
      </c>
      <c r="L328" s="9" t="str">
        <f t="shared" si="94"/>
        <v>N/A</v>
      </c>
    </row>
    <row r="329" spans="1:12" x14ac:dyDescent="0.2">
      <c r="A329" s="59" t="s">
        <v>1115</v>
      </c>
      <c r="B329" s="35" t="s">
        <v>217</v>
      </c>
      <c r="C329" s="8" t="s">
        <v>217</v>
      </c>
      <c r="D329" s="45" t="str">
        <f>IF($B329="N/A","N/A",IF(C329&gt;10,"No",IF(C329&lt;-10,"No","Yes")))</f>
        <v>N/A</v>
      </c>
      <c r="E329" s="8">
        <v>0</v>
      </c>
      <c r="F329" s="45" t="str">
        <f>IF($B329="N/A","N/A",IF(E329&gt;10,"No",IF(E329&lt;-10,"No","Yes")))</f>
        <v>N/A</v>
      </c>
      <c r="G329" s="8">
        <v>0</v>
      </c>
      <c r="H329" s="45" t="str">
        <f>IF($B329="N/A","N/A",IF(G329&gt;10,"No",IF(G329&lt;-10,"No","Yes")))</f>
        <v>N/A</v>
      </c>
      <c r="I329" s="12" t="s">
        <v>217</v>
      </c>
      <c r="J329" s="12" t="s">
        <v>1744</v>
      </c>
      <c r="K329" s="46" t="s">
        <v>734</v>
      </c>
      <c r="L329" s="9" t="str">
        <f t="shared" si="94"/>
        <v>N/A</v>
      </c>
    </row>
    <row r="330" spans="1:12" x14ac:dyDescent="0.2">
      <c r="A330" s="59" t="s">
        <v>1116</v>
      </c>
      <c r="B330" s="35" t="s">
        <v>217</v>
      </c>
      <c r="C330" s="8">
        <v>0</v>
      </c>
      <c r="D330" s="45" t="str">
        <f>IF($B330="N/A","N/A",IF(C330&gt;10,"No",IF(C330&lt;-10,"No","Yes")))</f>
        <v>N/A</v>
      </c>
      <c r="E330" s="8">
        <v>0</v>
      </c>
      <c r="F330" s="45" t="str">
        <f>IF($B330="N/A","N/A",IF(E330&gt;10,"No",IF(E330&lt;-10,"No","Yes")))</f>
        <v>N/A</v>
      </c>
      <c r="G330" s="8">
        <v>0</v>
      </c>
      <c r="H330" s="45" t="str">
        <f>IF($B330="N/A","N/A",IF(G330&gt;10,"No",IF(G330&lt;-10,"No","Yes")))</f>
        <v>N/A</v>
      </c>
      <c r="I330" s="12" t="s">
        <v>1744</v>
      </c>
      <c r="J330" s="12" t="s">
        <v>1744</v>
      </c>
      <c r="K330" s="46" t="s">
        <v>734</v>
      </c>
      <c r="L330" s="9" t="str">
        <f t="shared" si="94"/>
        <v>N/A</v>
      </c>
    </row>
    <row r="331" spans="1:12" x14ac:dyDescent="0.2">
      <c r="A331" s="59" t="s">
        <v>1117</v>
      </c>
      <c r="B331" s="35" t="s">
        <v>217</v>
      </c>
      <c r="C331" s="8">
        <v>0</v>
      </c>
      <c r="D331" s="45" t="str">
        <f>IF($B331="N/A","N/A",IF(C331&gt;10,"No",IF(C331&lt;-10,"No","Yes")))</f>
        <v>N/A</v>
      </c>
      <c r="E331" s="8">
        <v>0</v>
      </c>
      <c r="F331" s="45" t="str">
        <f>IF($B331="N/A","N/A",IF(E331&gt;10,"No",IF(E331&lt;-10,"No","Yes")))</f>
        <v>N/A</v>
      </c>
      <c r="G331" s="8">
        <v>0</v>
      </c>
      <c r="H331" s="45" t="str">
        <f>IF($B331="N/A","N/A",IF(G331&gt;10,"No",IF(G331&lt;-10,"No","Yes")))</f>
        <v>N/A</v>
      </c>
      <c r="I331" s="12" t="s">
        <v>1744</v>
      </c>
      <c r="J331" s="12" t="s">
        <v>1744</v>
      </c>
      <c r="K331" s="46" t="s">
        <v>734</v>
      </c>
      <c r="L331" s="9" t="str">
        <f t="shared" si="94"/>
        <v>N/A</v>
      </c>
    </row>
    <row r="332" spans="1:12" x14ac:dyDescent="0.2">
      <c r="A332" s="59" t="s">
        <v>1118</v>
      </c>
      <c r="B332" s="35" t="s">
        <v>217</v>
      </c>
      <c r="C332" s="8">
        <v>0</v>
      </c>
      <c r="D332" s="45" t="str">
        <f>IF($B332="N/A","N/A",IF(C332&gt;10,"No",IF(C332&lt;-10,"No","Yes")))</f>
        <v>N/A</v>
      </c>
      <c r="E332" s="8">
        <v>0</v>
      </c>
      <c r="F332" s="45" t="str">
        <f>IF($B332="N/A","N/A",IF(E332&gt;10,"No",IF(E332&lt;-10,"No","Yes")))</f>
        <v>N/A</v>
      </c>
      <c r="G332" s="8">
        <v>0</v>
      </c>
      <c r="H332" s="45" t="str">
        <f>IF($B332="N/A","N/A",IF(G332&gt;10,"No",IF(G332&lt;-10,"No","Yes")))</f>
        <v>N/A</v>
      </c>
      <c r="I332" s="12" t="s">
        <v>1744</v>
      </c>
      <c r="J332" s="12" t="s">
        <v>1744</v>
      </c>
      <c r="K332" s="46" t="s">
        <v>734</v>
      </c>
      <c r="L332" s="9" t="str">
        <f t="shared" si="94"/>
        <v>N/A</v>
      </c>
    </row>
    <row r="333" spans="1:12" x14ac:dyDescent="0.2">
      <c r="A333" s="59" t="s">
        <v>1119</v>
      </c>
      <c r="B333" s="35" t="s">
        <v>297</v>
      </c>
      <c r="C333" s="8">
        <v>12.864250412000001</v>
      </c>
      <c r="D333" s="45" t="str">
        <f>IF($B333="N/A","N/A",IF(C333&gt;15,"No",IF(C333&lt;2,"No","Yes")))</f>
        <v>Yes</v>
      </c>
      <c r="E333" s="8">
        <v>12.190598201</v>
      </c>
      <c r="F333" s="45" t="str">
        <f>IF($B333="N/A","N/A",IF(E333&gt;15,"No",IF(E333&lt;2,"No","Yes")))</f>
        <v>Yes</v>
      </c>
      <c r="G333" s="8">
        <v>11.512729143</v>
      </c>
      <c r="H333" s="45" t="str">
        <f>IF($B333="N/A","N/A",IF(G333&gt;15,"No",IF(G333&lt;2,"No","Yes")))</f>
        <v>Yes</v>
      </c>
      <c r="I333" s="12">
        <v>-5.24</v>
      </c>
      <c r="J333" s="12">
        <v>-5.56</v>
      </c>
      <c r="K333" s="46" t="s">
        <v>734</v>
      </c>
      <c r="L333" s="9" t="str">
        <f t="shared" si="94"/>
        <v>Yes</v>
      </c>
    </row>
    <row r="334" spans="1:12" x14ac:dyDescent="0.2">
      <c r="A334" s="59" t="s">
        <v>1120</v>
      </c>
      <c r="B334" s="35" t="s">
        <v>217</v>
      </c>
      <c r="C334" s="36">
        <v>0</v>
      </c>
      <c r="D334" s="45" t="str">
        <f>IF($B334="N/A","N/A",IF(C334&gt;10,"No",IF(C334&lt;-10,"No","Yes")))</f>
        <v>N/A</v>
      </c>
      <c r="E334" s="36">
        <v>0</v>
      </c>
      <c r="F334" s="45" t="str">
        <f>IF($B334="N/A","N/A",IF(E334&gt;10,"No",IF(E334&lt;-10,"No","Yes")))</f>
        <v>N/A</v>
      </c>
      <c r="G334" s="36">
        <v>0</v>
      </c>
      <c r="H334" s="45" t="str">
        <f>IF($B334="N/A","N/A",IF(G334&gt;10,"No",IF(G334&lt;-10,"No","Yes")))</f>
        <v>N/A</v>
      </c>
      <c r="I334" s="12" t="s">
        <v>1744</v>
      </c>
      <c r="J334" s="12" t="s">
        <v>1744</v>
      </c>
      <c r="K334" s="46" t="s">
        <v>734</v>
      </c>
      <c r="L334" s="9" t="str">
        <f t="shared" si="94"/>
        <v>N/A</v>
      </c>
    </row>
    <row r="335" spans="1:12" x14ac:dyDescent="0.2">
      <c r="A335" s="59" t="s">
        <v>145</v>
      </c>
      <c r="B335" s="35" t="s">
        <v>217</v>
      </c>
      <c r="C335" s="36">
        <v>9073</v>
      </c>
      <c r="D335" s="45" t="str">
        <f>IF($B335="N/A","N/A",IF(C335&gt;10,"No",IF(C335&lt;-10,"No","Yes")))</f>
        <v>N/A</v>
      </c>
      <c r="E335" s="36">
        <v>9113</v>
      </c>
      <c r="F335" s="45" t="str">
        <f>IF($B335="N/A","N/A",IF(E335&gt;10,"No",IF(E335&lt;-10,"No","Yes")))</f>
        <v>N/A</v>
      </c>
      <c r="G335" s="36">
        <v>10082</v>
      </c>
      <c r="H335" s="45" t="str">
        <f>IF($B335="N/A","N/A",IF(G335&gt;10,"No",IF(G335&lt;-10,"No","Yes")))</f>
        <v>N/A</v>
      </c>
      <c r="I335" s="12">
        <v>0.44090000000000001</v>
      </c>
      <c r="J335" s="12">
        <v>10.63</v>
      </c>
      <c r="K335" s="46" t="s">
        <v>734</v>
      </c>
      <c r="L335" s="9" t="str">
        <f t="shared" si="94"/>
        <v>Yes</v>
      </c>
    </row>
    <row r="336" spans="1:12" x14ac:dyDescent="0.2">
      <c r="A336" s="59" t="s">
        <v>146</v>
      </c>
      <c r="B336" s="35" t="s">
        <v>217</v>
      </c>
      <c r="C336" s="36">
        <v>332</v>
      </c>
      <c r="D336" s="45" t="str">
        <f>IF($B336="N/A","N/A",IF(C336&gt;10,"No",IF(C336&lt;-10,"No","Yes")))</f>
        <v>N/A</v>
      </c>
      <c r="E336" s="36">
        <v>292</v>
      </c>
      <c r="F336" s="45" t="str">
        <f>IF($B336="N/A","N/A",IF(E336&gt;10,"No",IF(E336&lt;-10,"No","Yes")))</f>
        <v>N/A</v>
      </c>
      <c r="G336" s="36">
        <v>284</v>
      </c>
      <c r="H336" s="45" t="str">
        <f>IF($B336="N/A","N/A",IF(G336&gt;10,"No",IF(G336&lt;-10,"No","Yes")))</f>
        <v>N/A</v>
      </c>
      <c r="I336" s="12">
        <v>-12</v>
      </c>
      <c r="J336" s="12">
        <v>-2.74</v>
      </c>
      <c r="K336" s="46" t="s">
        <v>734</v>
      </c>
      <c r="L336" s="9" t="str">
        <f t="shared" si="94"/>
        <v>Yes</v>
      </c>
    </row>
    <row r="337" spans="1:12" x14ac:dyDescent="0.2">
      <c r="A337" s="59" t="s">
        <v>147</v>
      </c>
      <c r="B337" s="35" t="s">
        <v>217</v>
      </c>
      <c r="C337" s="36">
        <v>1696</v>
      </c>
      <c r="D337" s="45" t="str">
        <f>IF($B337="N/A","N/A",IF(C337&gt;10,"No",IF(C337&lt;-10,"No","Yes")))</f>
        <v>N/A</v>
      </c>
      <c r="E337" s="36">
        <v>1802</v>
      </c>
      <c r="F337" s="45" t="str">
        <f>IF($B337="N/A","N/A",IF(E337&gt;10,"No",IF(E337&lt;-10,"No","Yes")))</f>
        <v>N/A</v>
      </c>
      <c r="G337" s="36">
        <v>1774</v>
      </c>
      <c r="H337" s="45" t="str">
        <f>IF($B337="N/A","N/A",IF(G337&gt;10,"No",IF(G337&lt;-10,"No","Yes")))</f>
        <v>N/A</v>
      </c>
      <c r="I337" s="12">
        <v>6.25</v>
      </c>
      <c r="J337" s="12">
        <v>-1.55</v>
      </c>
      <c r="K337" s="46" t="s">
        <v>734</v>
      </c>
      <c r="L337" s="9" t="str">
        <f t="shared" si="94"/>
        <v>Yes</v>
      </c>
    </row>
    <row r="338" spans="1:12" x14ac:dyDescent="0.2">
      <c r="A338" s="59" t="s">
        <v>148</v>
      </c>
      <c r="B338" s="35" t="s">
        <v>217</v>
      </c>
      <c r="C338" s="36">
        <v>110</v>
      </c>
      <c r="D338" s="45" t="str">
        <f>IF($B338="N/A","N/A",IF(C338&gt;10,"No",IF(C338&lt;-10,"No","Yes")))</f>
        <v>N/A</v>
      </c>
      <c r="E338" s="36">
        <v>95</v>
      </c>
      <c r="F338" s="45" t="str">
        <f>IF($B338="N/A","N/A",IF(E338&gt;10,"No",IF(E338&lt;-10,"No","Yes")))</f>
        <v>N/A</v>
      </c>
      <c r="G338" s="36">
        <v>89</v>
      </c>
      <c r="H338" s="45" t="str">
        <f>IF($B338="N/A","N/A",IF(G338&gt;10,"No",IF(G338&lt;-10,"No","Yes")))</f>
        <v>N/A</v>
      </c>
      <c r="I338" s="12">
        <v>-13.6</v>
      </c>
      <c r="J338" s="12">
        <v>-6.32</v>
      </c>
      <c r="K338" s="46" t="s">
        <v>734</v>
      </c>
      <c r="L338" s="9" t="str">
        <f t="shared" si="94"/>
        <v>Yes</v>
      </c>
    </row>
    <row r="339" spans="1:12" s="18" customFormat="1" ht="12" customHeight="1" x14ac:dyDescent="0.2">
      <c r="A339" s="177" t="s">
        <v>1650</v>
      </c>
      <c r="B339" s="178"/>
      <c r="C339" s="178"/>
      <c r="D339" s="178"/>
      <c r="E339" s="178"/>
      <c r="F339" s="178"/>
      <c r="G339" s="178"/>
      <c r="H339" s="178"/>
      <c r="I339" s="178"/>
      <c r="J339" s="178"/>
      <c r="K339" s="178"/>
      <c r="L339" s="179"/>
    </row>
    <row r="340" spans="1:12" s="18" customFormat="1" ht="12.75" customHeight="1" x14ac:dyDescent="0.2">
      <c r="A340" s="171" t="s">
        <v>1648</v>
      </c>
      <c r="B340" s="172"/>
      <c r="C340" s="172"/>
      <c r="D340" s="172"/>
      <c r="E340" s="172"/>
      <c r="F340" s="172"/>
      <c r="G340" s="172"/>
      <c r="H340" s="172"/>
      <c r="I340" s="172"/>
      <c r="J340" s="172"/>
      <c r="K340" s="172"/>
      <c r="L340" s="173"/>
    </row>
    <row r="341" spans="1:12" x14ac:dyDescent="0.2">
      <c r="A341" s="57"/>
    </row>
    <row r="342" spans="1:12" x14ac:dyDescent="0.2">
      <c r="A342" s="55"/>
    </row>
    <row r="343" spans="1:12" x14ac:dyDescent="0.2">
      <c r="A343" s="2"/>
    </row>
    <row r="344" spans="1:12" x14ac:dyDescent="0.2">
      <c r="A344" s="2"/>
    </row>
    <row r="345" spans="1:12" x14ac:dyDescent="0.2">
      <c r="A345" s="55"/>
    </row>
    <row r="346" spans="1:12" x14ac:dyDescent="0.2">
      <c r="A346" s="57"/>
    </row>
    <row r="347" spans="1:12" x14ac:dyDescent="0.2">
      <c r="A347" s="57"/>
    </row>
    <row r="348" spans="1:12" x14ac:dyDescent="0.2">
      <c r="A348" s="57"/>
    </row>
    <row r="349" spans="1:12" x14ac:dyDescent="0.2">
      <c r="A349" s="57"/>
    </row>
    <row r="350" spans="1:12" x14ac:dyDescent="0.2">
      <c r="A350" s="57"/>
    </row>
    <row r="351" spans="1:12" x14ac:dyDescent="0.2">
      <c r="A351" s="57"/>
    </row>
    <row r="352" spans="1:12" x14ac:dyDescent="0.2">
      <c r="A352" s="57"/>
    </row>
    <row r="353" spans="1:1" x14ac:dyDescent="0.2">
      <c r="A353" s="57"/>
    </row>
    <row r="354" spans="1:1" x14ac:dyDescent="0.2">
      <c r="A354" s="55"/>
    </row>
    <row r="355" spans="1:1" x14ac:dyDescent="0.2">
      <c r="A355" s="55"/>
    </row>
    <row r="356" spans="1:1" x14ac:dyDescent="0.2">
      <c r="A356" s="55"/>
    </row>
    <row r="357" spans="1:1" x14ac:dyDescent="0.2">
      <c r="A357" s="55"/>
    </row>
    <row r="358" spans="1:1" x14ac:dyDescent="0.2">
      <c r="A358" s="55"/>
    </row>
    <row r="359" spans="1:1" x14ac:dyDescent="0.2">
      <c r="A359" s="55"/>
    </row>
    <row r="360" spans="1:1" x14ac:dyDescent="0.2">
      <c r="A360" s="55"/>
    </row>
    <row r="361" spans="1:1" x14ac:dyDescent="0.2">
      <c r="A361" s="55"/>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7" customWidth="1"/>
    <col min="2" max="2" width="10.7109375" style="75" customWidth="1"/>
    <col min="3" max="3" width="14.7109375" style="75" customWidth="1"/>
    <col min="4" max="4" width="7.7109375" style="75" customWidth="1"/>
    <col min="5" max="5" width="14.7109375" style="75" customWidth="1"/>
    <col min="6" max="6" width="7.7109375" style="75" customWidth="1"/>
    <col min="7" max="7" width="14.7109375" style="75" customWidth="1"/>
    <col min="8" max="8" width="7.7109375" style="75" customWidth="1"/>
    <col min="9" max="10" width="10.7109375" style="75" customWidth="1"/>
    <col min="11" max="11" width="12.7109375" style="75" customWidth="1"/>
    <col min="12" max="16384" width="9.140625" style="75"/>
  </cols>
  <sheetData>
    <row r="1" spans="1:1" s="109" customFormat="1" x14ac:dyDescent="0.2">
      <c r="A1" s="109" t="s">
        <v>738</v>
      </c>
    </row>
    <row r="2" spans="1:1" s="109" customFormat="1" x14ac:dyDescent="0.2">
      <c r="A2" s="128" t="s">
        <v>1649</v>
      </c>
    </row>
    <row r="3" spans="1:1" s="109" customFormat="1" x14ac:dyDescent="0.2">
      <c r="A3" s="111" t="s">
        <v>1646</v>
      </c>
    </row>
    <row r="4" spans="1:1" s="109" customFormat="1" x14ac:dyDescent="0.2">
      <c r="A4" s="112" t="s">
        <v>1719</v>
      </c>
    </row>
    <row r="5" spans="1:1" s="109" customFormat="1" x14ac:dyDescent="0.2">
      <c r="A5" s="110" t="s">
        <v>1647</v>
      </c>
    </row>
    <row r="6" spans="1:1" s="109" customFormat="1" x14ac:dyDescent="0.2">
      <c r="A6" s="110" t="s">
        <v>739</v>
      </c>
    </row>
    <row r="7" spans="1:1" x14ac:dyDescent="0.2">
      <c r="A7" s="112" t="s">
        <v>740</v>
      </c>
    </row>
    <row r="8" spans="1:1" x14ac:dyDescent="0.2">
      <c r="A8" s="128" t="s">
        <v>1649</v>
      </c>
    </row>
    <row r="9" spans="1:1" x14ac:dyDescent="0.2">
      <c r="A9" s="108"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1731</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6" customWidth="1"/>
    <col min="2" max="2" width="10.7109375" style="56"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4"/>
  </cols>
  <sheetData>
    <row r="1" spans="1:12" s="17" customFormat="1" ht="18.75" customHeight="1" x14ac:dyDescent="0.2">
      <c r="A1" s="162" t="s">
        <v>1683</v>
      </c>
      <c r="B1" s="163"/>
      <c r="C1" s="163"/>
      <c r="D1" s="163"/>
      <c r="E1" s="163"/>
      <c r="F1" s="163"/>
      <c r="G1" s="163"/>
      <c r="H1" s="163"/>
      <c r="I1" s="163"/>
      <c r="J1" s="163"/>
      <c r="K1" s="163"/>
      <c r="L1" s="164"/>
    </row>
    <row r="2" spans="1:12" ht="24.75" customHeight="1" x14ac:dyDescent="0.2">
      <c r="A2" s="180" t="s">
        <v>1609</v>
      </c>
      <c r="B2" s="181"/>
      <c r="C2" s="181"/>
      <c r="D2" s="181"/>
      <c r="E2" s="181"/>
      <c r="F2" s="181"/>
      <c r="G2" s="181"/>
      <c r="H2" s="181"/>
      <c r="I2" s="181"/>
      <c r="J2" s="181"/>
      <c r="K2" s="181"/>
      <c r="L2" s="182"/>
    </row>
    <row r="3" spans="1:12" s="18" customFormat="1" x14ac:dyDescent="0.2">
      <c r="A3" s="161" t="s">
        <v>1743</v>
      </c>
      <c r="B3" s="20"/>
      <c r="C3" s="20"/>
      <c r="D3" s="20"/>
      <c r="E3" s="20"/>
      <c r="F3" s="20"/>
      <c r="G3" s="20"/>
      <c r="H3" s="20"/>
      <c r="I3" s="20"/>
      <c r="J3" s="20"/>
      <c r="K3" s="21"/>
    </row>
    <row r="4" spans="1:12" s="18" customFormat="1" x14ac:dyDescent="0.2">
      <c r="A4" s="165" t="s">
        <v>650</v>
      </c>
      <c r="B4" s="166"/>
      <c r="C4" s="166"/>
      <c r="D4" s="166"/>
      <c r="E4" s="166"/>
      <c r="F4" s="166"/>
      <c r="G4" s="166"/>
      <c r="H4" s="166"/>
      <c r="I4" s="166"/>
      <c r="J4" s="166"/>
      <c r="K4" s="167"/>
    </row>
    <row r="5" spans="1:12" s="75" customFormat="1" ht="63" customHeight="1" x14ac:dyDescent="0.2">
      <c r="A5" s="129" t="s">
        <v>11</v>
      </c>
      <c r="B5" s="23" t="s">
        <v>216</v>
      </c>
      <c r="C5" s="23" t="s">
        <v>1672</v>
      </c>
      <c r="D5" s="23" t="s">
        <v>1678</v>
      </c>
      <c r="E5" s="23" t="s">
        <v>651</v>
      </c>
      <c r="F5" s="23" t="s">
        <v>1674</v>
      </c>
      <c r="G5" s="23" t="s">
        <v>652</v>
      </c>
      <c r="H5" s="23" t="s">
        <v>1675</v>
      </c>
      <c r="I5" s="41" t="s">
        <v>1676</v>
      </c>
      <c r="J5" s="41" t="s">
        <v>1677</v>
      </c>
      <c r="K5" s="42" t="s">
        <v>737</v>
      </c>
      <c r="L5" s="43" t="s">
        <v>736</v>
      </c>
    </row>
    <row r="6" spans="1:12" x14ac:dyDescent="0.2">
      <c r="A6" s="4" t="s">
        <v>58</v>
      </c>
      <c r="B6" s="49" t="s">
        <v>217</v>
      </c>
      <c r="C6" s="14">
        <v>210764519</v>
      </c>
      <c r="D6" s="11" t="str">
        <f t="shared" ref="D6:D12" si="0">IF($B6="N/A","N/A",IF(C6&gt;10,"No",IF(C6&lt;-10,"No","Yes")))</f>
        <v>N/A</v>
      </c>
      <c r="E6" s="14">
        <v>209377356</v>
      </c>
      <c r="F6" s="11" t="str">
        <f t="shared" ref="F6:F12" si="1">IF($B6="N/A","N/A",IF(E6&gt;10,"No",IF(E6&lt;-10,"No","Yes")))</f>
        <v>N/A</v>
      </c>
      <c r="G6" s="14">
        <v>0</v>
      </c>
      <c r="H6" s="11" t="str">
        <f t="shared" ref="H6:H12" si="2">IF($B6="N/A","N/A",IF(G6&gt;10,"No",IF(G6&lt;-10,"No","Yes")))</f>
        <v>N/A</v>
      </c>
      <c r="I6" s="12">
        <v>-0.65800000000000003</v>
      </c>
      <c r="J6" s="12">
        <v>-100</v>
      </c>
      <c r="K6" s="49" t="s">
        <v>732</v>
      </c>
      <c r="L6" s="9" t="str">
        <f t="shared" ref="L6:L13" si="3">IF(J6="Div by 0", "N/A", IF(K6="N/A","N/A", IF(J6&gt;VALUE(MID(K6,1,2)), "No", IF(J6&lt;-1*VALUE(MID(K6,1,2)), "No", "Yes"))))</f>
        <v>No</v>
      </c>
    </row>
    <row r="7" spans="1:12" x14ac:dyDescent="0.2">
      <c r="A7" s="4" t="s">
        <v>1121</v>
      </c>
      <c r="B7" s="49" t="s">
        <v>217</v>
      </c>
      <c r="C7" s="14">
        <v>591.12854722999998</v>
      </c>
      <c r="D7" s="11" t="str">
        <f t="shared" si="0"/>
        <v>N/A</v>
      </c>
      <c r="E7" s="14">
        <v>568.74229167999999</v>
      </c>
      <c r="F7" s="11" t="str">
        <f t="shared" si="1"/>
        <v>N/A</v>
      </c>
      <c r="G7" s="14">
        <v>0</v>
      </c>
      <c r="H7" s="11" t="str">
        <f t="shared" si="2"/>
        <v>N/A</v>
      </c>
      <c r="I7" s="12">
        <v>-3.79</v>
      </c>
      <c r="J7" s="12">
        <v>-100</v>
      </c>
      <c r="K7" s="49" t="s">
        <v>732</v>
      </c>
      <c r="L7" s="9" t="str">
        <f t="shared" si="3"/>
        <v>No</v>
      </c>
    </row>
    <row r="8" spans="1:12" x14ac:dyDescent="0.2">
      <c r="A8" s="4" t="s">
        <v>720</v>
      </c>
      <c r="B8" s="49" t="s">
        <v>217</v>
      </c>
      <c r="C8" s="14">
        <v>0</v>
      </c>
      <c r="D8" s="11" t="str">
        <f t="shared" si="0"/>
        <v>N/A</v>
      </c>
      <c r="E8" s="14">
        <v>0</v>
      </c>
      <c r="F8" s="11" t="str">
        <f t="shared" si="1"/>
        <v>N/A</v>
      </c>
      <c r="G8" s="14">
        <v>0</v>
      </c>
      <c r="H8" s="11" t="str">
        <f t="shared" si="2"/>
        <v>N/A</v>
      </c>
      <c r="I8" s="12" t="s">
        <v>1744</v>
      </c>
      <c r="J8" s="12" t="s">
        <v>1744</v>
      </c>
      <c r="K8" s="49" t="s">
        <v>732</v>
      </c>
      <c r="L8" s="9" t="str">
        <f t="shared" si="3"/>
        <v>N/A</v>
      </c>
    </row>
    <row r="9" spans="1:12" x14ac:dyDescent="0.2">
      <c r="A9" s="4" t="s">
        <v>721</v>
      </c>
      <c r="B9" s="49" t="s">
        <v>217</v>
      </c>
      <c r="C9" s="14">
        <v>14</v>
      </c>
      <c r="D9" s="11" t="str">
        <f t="shared" si="0"/>
        <v>N/A</v>
      </c>
      <c r="E9" s="14">
        <v>13</v>
      </c>
      <c r="F9" s="11" t="str">
        <f t="shared" si="1"/>
        <v>N/A</v>
      </c>
      <c r="G9" s="14">
        <v>0</v>
      </c>
      <c r="H9" s="11" t="str">
        <f t="shared" si="2"/>
        <v>N/A</v>
      </c>
      <c r="I9" s="12">
        <v>-7.14</v>
      </c>
      <c r="J9" s="12">
        <v>-100</v>
      </c>
      <c r="K9" s="49" t="s">
        <v>732</v>
      </c>
      <c r="L9" s="9" t="str">
        <f t="shared" si="3"/>
        <v>No</v>
      </c>
    </row>
    <row r="10" spans="1:12" x14ac:dyDescent="0.2">
      <c r="A10" s="4" t="s">
        <v>722</v>
      </c>
      <c r="B10" s="49" t="s">
        <v>217</v>
      </c>
      <c r="C10" s="14">
        <v>205</v>
      </c>
      <c r="D10" s="11" t="str">
        <f t="shared" si="0"/>
        <v>N/A</v>
      </c>
      <c r="E10" s="14">
        <v>183</v>
      </c>
      <c r="F10" s="11" t="str">
        <f t="shared" si="1"/>
        <v>N/A</v>
      </c>
      <c r="G10" s="14">
        <v>0</v>
      </c>
      <c r="H10" s="11" t="str">
        <f t="shared" si="2"/>
        <v>N/A</v>
      </c>
      <c r="I10" s="12">
        <v>-10.7</v>
      </c>
      <c r="J10" s="12">
        <v>-100</v>
      </c>
      <c r="K10" s="49" t="s">
        <v>732</v>
      </c>
      <c r="L10" s="9" t="str">
        <f t="shared" si="3"/>
        <v>No</v>
      </c>
    </row>
    <row r="11" spans="1:12" x14ac:dyDescent="0.2">
      <c r="A11" s="4" t="s">
        <v>723</v>
      </c>
      <c r="B11" s="49" t="s">
        <v>217</v>
      </c>
      <c r="C11" s="14">
        <v>3152</v>
      </c>
      <c r="D11" s="11" t="str">
        <f t="shared" si="0"/>
        <v>N/A</v>
      </c>
      <c r="E11" s="14">
        <v>2915</v>
      </c>
      <c r="F11" s="11" t="str">
        <f t="shared" si="1"/>
        <v>N/A</v>
      </c>
      <c r="G11" s="14">
        <v>0</v>
      </c>
      <c r="H11" s="11" t="str">
        <f t="shared" si="2"/>
        <v>N/A</v>
      </c>
      <c r="I11" s="12">
        <v>-7.52</v>
      </c>
      <c r="J11" s="12">
        <v>-100</v>
      </c>
      <c r="K11" s="49" t="s">
        <v>732</v>
      </c>
      <c r="L11" s="9" t="str">
        <f t="shared" si="3"/>
        <v>No</v>
      </c>
    </row>
    <row r="12" spans="1:12" x14ac:dyDescent="0.2">
      <c r="A12" s="4" t="s">
        <v>724</v>
      </c>
      <c r="B12" s="49" t="s">
        <v>217</v>
      </c>
      <c r="C12" s="14">
        <v>9184</v>
      </c>
      <c r="D12" s="11" t="str">
        <f t="shared" si="0"/>
        <v>N/A</v>
      </c>
      <c r="E12" s="14">
        <v>9031</v>
      </c>
      <c r="F12" s="11" t="str">
        <f t="shared" si="1"/>
        <v>N/A</v>
      </c>
      <c r="G12" s="14">
        <v>0</v>
      </c>
      <c r="H12" s="11" t="str">
        <f t="shared" si="2"/>
        <v>N/A</v>
      </c>
      <c r="I12" s="12">
        <v>-1.67</v>
      </c>
      <c r="J12" s="12">
        <v>-100</v>
      </c>
      <c r="K12" s="49" t="s">
        <v>732</v>
      </c>
      <c r="L12" s="9" t="str">
        <f t="shared" si="3"/>
        <v>No</v>
      </c>
    </row>
    <row r="13" spans="1:12" x14ac:dyDescent="0.2">
      <c r="A13" s="4" t="s">
        <v>74</v>
      </c>
      <c r="B13" s="49" t="s">
        <v>217</v>
      </c>
      <c r="C13" s="14">
        <v>961814</v>
      </c>
      <c r="D13" s="11" t="str">
        <f>IF($B13="N/A","N/A",IF(C13&gt;10,"No",IF(C13&lt;-10,"No","Yes")))</f>
        <v>N/A</v>
      </c>
      <c r="E13" s="14">
        <v>510628</v>
      </c>
      <c r="F13" s="11" t="str">
        <f>IF($B13="N/A","N/A",IF(E13&gt;10,"No",IF(E13&lt;-10,"No","Yes")))</f>
        <v>N/A</v>
      </c>
      <c r="G13" s="14">
        <v>0</v>
      </c>
      <c r="H13" s="11" t="str">
        <f>IF($B13="N/A","N/A",IF(G13&gt;10,"No",IF(G13&lt;-10,"No","Yes")))</f>
        <v>N/A</v>
      </c>
      <c r="I13" s="12">
        <v>-46.9</v>
      </c>
      <c r="J13" s="12">
        <v>-100</v>
      </c>
      <c r="K13" s="49" t="s">
        <v>732</v>
      </c>
      <c r="L13" s="9" t="str">
        <f t="shared" si="3"/>
        <v>No</v>
      </c>
    </row>
    <row r="14" spans="1:12" x14ac:dyDescent="0.2">
      <c r="A14" s="62" t="s">
        <v>161</v>
      </c>
      <c r="B14" s="35" t="s">
        <v>217</v>
      </c>
      <c r="C14" s="8">
        <v>40.799223662999999</v>
      </c>
      <c r="D14" s="45" t="str">
        <f t="shared" ref="D14:D18" si="4">IF($B14="N/A","N/A",IF(C14&gt;10,"No",IF(C14&lt;-10,"No","Yes")))</f>
        <v>N/A</v>
      </c>
      <c r="E14" s="8">
        <v>40.798226765999999</v>
      </c>
      <c r="F14" s="45" t="str">
        <f t="shared" ref="F14:F18" si="5">IF($B14="N/A","N/A",IF(E14&gt;10,"No",IF(E14&lt;-10,"No","Yes")))</f>
        <v>N/A</v>
      </c>
      <c r="G14" s="8">
        <v>100</v>
      </c>
      <c r="H14" s="45" t="str">
        <f t="shared" ref="H14:H18" si="6">IF($B14="N/A","N/A",IF(G14&gt;10,"No",IF(G14&lt;-10,"No","Yes")))</f>
        <v>N/A</v>
      </c>
      <c r="I14" s="12">
        <v>-2E-3</v>
      </c>
      <c r="J14" s="12">
        <v>145.1</v>
      </c>
      <c r="K14" s="46" t="s">
        <v>732</v>
      </c>
      <c r="L14" s="9" t="str">
        <f t="shared" ref="L14:L18" si="7">IF(J14="Div by 0", "N/A", IF(K14="N/A","N/A", IF(J14&gt;VALUE(MID(K14,1,2)), "No", IF(J14&lt;-1*VALUE(MID(K14,1,2)), "No", "Yes"))))</f>
        <v>No</v>
      </c>
    </row>
    <row r="15" spans="1:12" x14ac:dyDescent="0.2">
      <c r="A15" s="4" t="s">
        <v>418</v>
      </c>
      <c r="B15" s="35" t="s">
        <v>217</v>
      </c>
      <c r="C15" s="8">
        <v>74.510007079999994</v>
      </c>
      <c r="D15" s="45" t="str">
        <f t="shared" si="4"/>
        <v>N/A</v>
      </c>
      <c r="E15" s="8">
        <v>76.141867950000005</v>
      </c>
      <c r="F15" s="45" t="str">
        <f t="shared" si="5"/>
        <v>N/A</v>
      </c>
      <c r="G15" s="8">
        <v>100</v>
      </c>
      <c r="H15" s="45" t="str">
        <f t="shared" si="6"/>
        <v>N/A</v>
      </c>
      <c r="I15" s="12">
        <v>2.19</v>
      </c>
      <c r="J15" s="12">
        <v>31.33</v>
      </c>
      <c r="K15" s="46" t="s">
        <v>732</v>
      </c>
      <c r="L15" s="9" t="str">
        <f t="shared" si="7"/>
        <v>No</v>
      </c>
    </row>
    <row r="16" spans="1:12" x14ac:dyDescent="0.2">
      <c r="A16" s="4" t="s">
        <v>419</v>
      </c>
      <c r="B16" s="35" t="s">
        <v>217</v>
      </c>
      <c r="C16" s="8">
        <v>35.544467273000002</v>
      </c>
      <c r="D16" s="45" t="str">
        <f t="shared" si="4"/>
        <v>N/A</v>
      </c>
      <c r="E16" s="8">
        <v>37.097247762999999</v>
      </c>
      <c r="F16" s="45" t="str">
        <f t="shared" si="5"/>
        <v>N/A</v>
      </c>
      <c r="G16" s="8">
        <v>100</v>
      </c>
      <c r="H16" s="45" t="str">
        <f t="shared" si="6"/>
        <v>N/A</v>
      </c>
      <c r="I16" s="12">
        <v>4.3689999999999998</v>
      </c>
      <c r="J16" s="12">
        <v>169.6</v>
      </c>
      <c r="K16" s="46" t="s">
        <v>732</v>
      </c>
      <c r="L16" s="9" t="str">
        <f t="shared" si="7"/>
        <v>No</v>
      </c>
    </row>
    <row r="17" spans="1:12" x14ac:dyDescent="0.2">
      <c r="A17" s="4" t="s">
        <v>420</v>
      </c>
      <c r="B17" s="35" t="s">
        <v>217</v>
      </c>
      <c r="C17" s="8">
        <v>38.044992127999997</v>
      </c>
      <c r="D17" s="45" t="str">
        <f t="shared" si="4"/>
        <v>N/A</v>
      </c>
      <c r="E17" s="8">
        <v>37.002329908999997</v>
      </c>
      <c r="F17" s="45" t="str">
        <f t="shared" si="5"/>
        <v>N/A</v>
      </c>
      <c r="G17" s="8">
        <v>100</v>
      </c>
      <c r="H17" s="45" t="str">
        <f t="shared" si="6"/>
        <v>N/A</v>
      </c>
      <c r="I17" s="12">
        <v>-2.74</v>
      </c>
      <c r="J17" s="12">
        <v>170.3</v>
      </c>
      <c r="K17" s="46" t="s">
        <v>732</v>
      </c>
      <c r="L17" s="9" t="str">
        <f t="shared" si="7"/>
        <v>No</v>
      </c>
    </row>
    <row r="18" spans="1:12" x14ac:dyDescent="0.2">
      <c r="A18" s="4" t="s">
        <v>421</v>
      </c>
      <c r="B18" s="35" t="s">
        <v>217</v>
      </c>
      <c r="C18" s="8">
        <v>28.764531982000001</v>
      </c>
      <c r="D18" s="45" t="str">
        <f t="shared" si="4"/>
        <v>N/A</v>
      </c>
      <c r="E18" s="8">
        <v>27.358615849</v>
      </c>
      <c r="F18" s="45" t="str">
        <f t="shared" si="5"/>
        <v>N/A</v>
      </c>
      <c r="G18" s="8">
        <v>100</v>
      </c>
      <c r="H18" s="45" t="str">
        <f t="shared" si="6"/>
        <v>N/A</v>
      </c>
      <c r="I18" s="12">
        <v>-4.8899999999999997</v>
      </c>
      <c r="J18" s="12">
        <v>265.5</v>
      </c>
      <c r="K18" s="46" t="s">
        <v>732</v>
      </c>
      <c r="L18" s="9" t="str">
        <f t="shared" si="7"/>
        <v>No</v>
      </c>
    </row>
    <row r="19" spans="1:12" x14ac:dyDescent="0.2">
      <c r="A19" s="4" t="s">
        <v>75</v>
      </c>
      <c r="B19" s="49" t="s">
        <v>217</v>
      </c>
      <c r="C19" s="36">
        <v>0</v>
      </c>
      <c r="D19" s="45" t="str">
        <f t="shared" ref="D19:D50" si="8">IF($B19="N/A","N/A",IF(C19&gt;10,"No",IF(C19&lt;-10,"No","Yes")))</f>
        <v>N/A</v>
      </c>
      <c r="E19" s="36">
        <v>0</v>
      </c>
      <c r="F19" s="45" t="str">
        <f t="shared" ref="F19:F50" si="9">IF($B19="N/A","N/A",IF(E19&gt;10,"No",IF(E19&lt;-10,"No","Yes")))</f>
        <v>N/A</v>
      </c>
      <c r="G19" s="36">
        <v>0</v>
      </c>
      <c r="H19" s="45" t="str">
        <f t="shared" ref="H19:H50" si="10">IF($B19="N/A","N/A",IF(G19&gt;10,"No",IF(G19&lt;-10,"No","Yes")))</f>
        <v>N/A</v>
      </c>
      <c r="I19" s="12" t="s">
        <v>1744</v>
      </c>
      <c r="J19" s="12" t="s">
        <v>1744</v>
      </c>
      <c r="K19" s="49" t="s">
        <v>217</v>
      </c>
      <c r="L19" s="9" t="str">
        <f t="shared" ref="L19:L25" si="11">IF(J19="Div by 0", "N/A", IF(K19="N/A","N/A", IF(J19&gt;VALUE(MID(K19,1,2)), "No", IF(J19&lt;-1*VALUE(MID(K19,1,2)), "No", "Yes"))))</f>
        <v>N/A</v>
      </c>
    </row>
    <row r="20" spans="1:12" x14ac:dyDescent="0.2">
      <c r="A20" s="4" t="s">
        <v>76</v>
      </c>
      <c r="B20" s="49" t="s">
        <v>217</v>
      </c>
      <c r="C20" s="36">
        <v>11</v>
      </c>
      <c r="D20" s="45" t="str">
        <f t="shared" si="8"/>
        <v>N/A</v>
      </c>
      <c r="E20" s="36">
        <v>11</v>
      </c>
      <c r="F20" s="45" t="str">
        <f t="shared" si="9"/>
        <v>N/A</v>
      </c>
      <c r="G20" s="36">
        <v>0</v>
      </c>
      <c r="H20" s="45" t="str">
        <f t="shared" si="10"/>
        <v>N/A</v>
      </c>
      <c r="I20" s="12">
        <v>100</v>
      </c>
      <c r="J20" s="12">
        <v>-100</v>
      </c>
      <c r="K20" s="49" t="s">
        <v>217</v>
      </c>
      <c r="L20" s="9" t="str">
        <f t="shared" si="11"/>
        <v>N/A</v>
      </c>
    </row>
    <row r="21" spans="1:12" x14ac:dyDescent="0.2">
      <c r="A21" s="62" t="s">
        <v>1121</v>
      </c>
      <c r="B21" s="49" t="s">
        <v>217</v>
      </c>
      <c r="C21" s="14">
        <v>591.12854722999998</v>
      </c>
      <c r="D21" s="11" t="str">
        <f t="shared" si="8"/>
        <v>N/A</v>
      </c>
      <c r="E21" s="14">
        <v>568.74229167999999</v>
      </c>
      <c r="F21" s="11" t="str">
        <f t="shared" si="9"/>
        <v>N/A</v>
      </c>
      <c r="G21" s="14">
        <v>0</v>
      </c>
      <c r="H21" s="11" t="str">
        <f t="shared" si="10"/>
        <v>N/A</v>
      </c>
      <c r="I21" s="12">
        <v>-3.79</v>
      </c>
      <c r="J21" s="12">
        <v>-100</v>
      </c>
      <c r="K21" s="49" t="s">
        <v>732</v>
      </c>
      <c r="L21" s="9" t="str">
        <f t="shared" si="11"/>
        <v>No</v>
      </c>
    </row>
    <row r="22" spans="1:12" x14ac:dyDescent="0.2">
      <c r="A22" s="4" t="s">
        <v>1727</v>
      </c>
      <c r="B22" s="49" t="s">
        <v>217</v>
      </c>
      <c r="C22" s="14">
        <v>59.983681292999997</v>
      </c>
      <c r="D22" s="11" t="str">
        <f t="shared" si="8"/>
        <v>N/A</v>
      </c>
      <c r="E22" s="14">
        <v>53.097412308000003</v>
      </c>
      <c r="F22" s="11" t="str">
        <f t="shared" si="9"/>
        <v>N/A</v>
      </c>
      <c r="G22" s="14">
        <v>0</v>
      </c>
      <c r="H22" s="11" t="str">
        <f t="shared" si="10"/>
        <v>N/A</v>
      </c>
      <c r="I22" s="12">
        <v>-11.5</v>
      </c>
      <c r="J22" s="12">
        <v>-100</v>
      </c>
      <c r="K22" s="49" t="s">
        <v>732</v>
      </c>
      <c r="L22" s="9" t="str">
        <f t="shared" si="11"/>
        <v>No</v>
      </c>
    </row>
    <row r="23" spans="1:12" x14ac:dyDescent="0.2">
      <c r="A23" s="4" t="s">
        <v>1122</v>
      </c>
      <c r="B23" s="49" t="s">
        <v>217</v>
      </c>
      <c r="C23" s="14">
        <v>1586.8003945999999</v>
      </c>
      <c r="D23" s="11" t="str">
        <f t="shared" si="8"/>
        <v>N/A</v>
      </c>
      <c r="E23" s="14">
        <v>1459.7649859000001</v>
      </c>
      <c r="F23" s="11" t="str">
        <f t="shared" si="9"/>
        <v>N/A</v>
      </c>
      <c r="G23" s="14">
        <v>0</v>
      </c>
      <c r="H23" s="11" t="str">
        <f t="shared" si="10"/>
        <v>N/A</v>
      </c>
      <c r="I23" s="12">
        <v>-8.01</v>
      </c>
      <c r="J23" s="12">
        <v>-100</v>
      </c>
      <c r="K23" s="49" t="s">
        <v>732</v>
      </c>
      <c r="L23" s="9" t="str">
        <f t="shared" si="11"/>
        <v>No</v>
      </c>
    </row>
    <row r="24" spans="1:12" x14ac:dyDescent="0.2">
      <c r="A24" s="4" t="s">
        <v>1123</v>
      </c>
      <c r="B24" s="49" t="s">
        <v>217</v>
      </c>
      <c r="C24" s="14">
        <v>288.29220660999999</v>
      </c>
      <c r="D24" s="11" t="str">
        <f t="shared" si="8"/>
        <v>N/A</v>
      </c>
      <c r="E24" s="14">
        <v>297.63051888000001</v>
      </c>
      <c r="F24" s="11" t="str">
        <f t="shared" si="9"/>
        <v>N/A</v>
      </c>
      <c r="G24" s="14">
        <v>0</v>
      </c>
      <c r="H24" s="11" t="str">
        <f t="shared" si="10"/>
        <v>N/A</v>
      </c>
      <c r="I24" s="12">
        <v>3.2389999999999999</v>
      </c>
      <c r="J24" s="12">
        <v>-100</v>
      </c>
      <c r="K24" s="49" t="s">
        <v>732</v>
      </c>
      <c r="L24" s="9" t="str">
        <f t="shared" si="11"/>
        <v>No</v>
      </c>
    </row>
    <row r="25" spans="1:12" x14ac:dyDescent="0.2">
      <c r="A25" s="4" t="s">
        <v>1124</v>
      </c>
      <c r="B25" s="49" t="s">
        <v>217</v>
      </c>
      <c r="C25" s="14">
        <v>683.38998470000001</v>
      </c>
      <c r="D25" s="11" t="str">
        <f t="shared" si="8"/>
        <v>N/A</v>
      </c>
      <c r="E25" s="14">
        <v>673.72508585000003</v>
      </c>
      <c r="F25" s="11" t="str">
        <f t="shared" si="9"/>
        <v>N/A</v>
      </c>
      <c r="G25" s="14">
        <v>0</v>
      </c>
      <c r="H25" s="11" t="str">
        <f t="shared" si="10"/>
        <v>N/A</v>
      </c>
      <c r="I25" s="12">
        <v>-1.41</v>
      </c>
      <c r="J25" s="12">
        <v>-100</v>
      </c>
      <c r="K25" s="49" t="s">
        <v>732</v>
      </c>
      <c r="L25" s="9" t="str">
        <f t="shared" si="11"/>
        <v>No</v>
      </c>
    </row>
    <row r="26" spans="1:12" x14ac:dyDescent="0.2">
      <c r="A26" s="2" t="s">
        <v>1125</v>
      </c>
      <c r="B26" s="49" t="s">
        <v>217</v>
      </c>
      <c r="C26" s="14">
        <v>629.52459547000001</v>
      </c>
      <c r="D26" s="11" t="str">
        <f t="shared" si="8"/>
        <v>N/A</v>
      </c>
      <c r="E26" s="14">
        <v>595.93972220000001</v>
      </c>
      <c r="F26" s="11" t="str">
        <f t="shared" si="9"/>
        <v>N/A</v>
      </c>
      <c r="G26" s="14">
        <v>0</v>
      </c>
      <c r="H26" s="11" t="str">
        <f t="shared" si="10"/>
        <v>N/A</v>
      </c>
      <c r="I26" s="12">
        <v>-5.33</v>
      </c>
      <c r="J26" s="12">
        <v>-100</v>
      </c>
      <c r="K26" s="49" t="s">
        <v>732</v>
      </c>
      <c r="L26" s="9" t="str">
        <f>IF(J26="Div by 0", "N/A", IF(OR(J26="N/A",K26="N/A"),"N/A", IF(J26&gt;VALUE(MID(K26,1,2)), "No", IF(J26&lt;-1*VALUE(MID(K26,1,2)), "No", "Yes"))))</f>
        <v>No</v>
      </c>
    </row>
    <row r="27" spans="1:12" x14ac:dyDescent="0.2">
      <c r="A27" s="2" t="s">
        <v>1126</v>
      </c>
      <c r="B27" s="49" t="s">
        <v>217</v>
      </c>
      <c r="C27" s="14">
        <v>543.30819468000004</v>
      </c>
      <c r="D27" s="11" t="str">
        <f t="shared" si="8"/>
        <v>N/A</v>
      </c>
      <c r="E27" s="14">
        <v>534.90135701999998</v>
      </c>
      <c r="F27" s="11" t="str">
        <f t="shared" si="9"/>
        <v>N/A</v>
      </c>
      <c r="G27" s="14">
        <v>0</v>
      </c>
      <c r="H27" s="11" t="str">
        <f t="shared" si="10"/>
        <v>N/A</v>
      </c>
      <c r="I27" s="12">
        <v>-1.55</v>
      </c>
      <c r="J27" s="12">
        <v>-100</v>
      </c>
      <c r="K27" s="49" t="s">
        <v>732</v>
      </c>
      <c r="L27" s="9" t="str">
        <f>IF(J27="Div by 0", "N/A", IF(OR(J27="N/A",K27="N/A"),"N/A", IF(J27&gt;VALUE(MID(K27,1,2)), "No", IF(J27&lt;-1*VALUE(MID(K27,1,2)), "No", "Yes"))))</f>
        <v>No</v>
      </c>
    </row>
    <row r="28" spans="1:12" x14ac:dyDescent="0.2">
      <c r="A28" s="62" t="s">
        <v>1127</v>
      </c>
      <c r="B28" s="49" t="s">
        <v>217</v>
      </c>
      <c r="C28" s="14">
        <v>147.26250672</v>
      </c>
      <c r="D28" s="11" t="str">
        <f t="shared" si="8"/>
        <v>N/A</v>
      </c>
      <c r="E28" s="14">
        <v>123.03657286000001</v>
      </c>
      <c r="F28" s="11" t="str">
        <f t="shared" si="9"/>
        <v>N/A</v>
      </c>
      <c r="G28" s="14">
        <v>0</v>
      </c>
      <c r="H28" s="11" t="str">
        <f t="shared" si="10"/>
        <v>N/A</v>
      </c>
      <c r="I28" s="12">
        <v>-16.5</v>
      </c>
      <c r="J28" s="12">
        <v>-100</v>
      </c>
      <c r="K28" s="49" t="s">
        <v>732</v>
      </c>
      <c r="L28" s="9" t="str">
        <f>IF(J28="Div by 0", "N/A", IF(K28="N/A","N/A", IF(J28&gt;VALUE(MID(K28,1,2)), "No", IF(J28&lt;-1*VALUE(MID(K28,1,2)), "No", "Yes"))))</f>
        <v>No</v>
      </c>
    </row>
    <row r="29" spans="1:12" x14ac:dyDescent="0.2">
      <c r="A29" s="2" t="s">
        <v>1128</v>
      </c>
      <c r="B29" s="49" t="s">
        <v>217</v>
      </c>
      <c r="C29" s="14">
        <v>45.182657323000001</v>
      </c>
      <c r="D29" s="11" t="str">
        <f t="shared" si="8"/>
        <v>N/A</v>
      </c>
      <c r="E29" s="14">
        <v>38.085995582999999</v>
      </c>
      <c r="F29" s="11" t="str">
        <f t="shared" si="9"/>
        <v>N/A</v>
      </c>
      <c r="G29" s="14">
        <v>0</v>
      </c>
      <c r="H29" s="11" t="str">
        <f t="shared" si="10"/>
        <v>N/A</v>
      </c>
      <c r="I29" s="12">
        <v>-15.7</v>
      </c>
      <c r="J29" s="12">
        <v>-100</v>
      </c>
      <c r="K29" s="49" t="s">
        <v>732</v>
      </c>
      <c r="L29" s="9" t="str">
        <f>IF(J29="Div by 0", "N/A", IF(K29="N/A","N/A", IF(J29&gt;VALUE(MID(K29,1,2)), "No", IF(J29&lt;-1*VALUE(MID(K29,1,2)), "No", "Yes"))))</f>
        <v>No</v>
      </c>
    </row>
    <row r="30" spans="1:12" x14ac:dyDescent="0.2">
      <c r="A30" s="2" t="s">
        <v>1129</v>
      </c>
      <c r="B30" s="49" t="s">
        <v>217</v>
      </c>
      <c r="C30" s="14">
        <v>245.39233745000001</v>
      </c>
      <c r="D30" s="11" t="str">
        <f t="shared" si="8"/>
        <v>N/A</v>
      </c>
      <c r="E30" s="14">
        <v>202.88192703000001</v>
      </c>
      <c r="F30" s="11" t="str">
        <f t="shared" si="9"/>
        <v>N/A</v>
      </c>
      <c r="G30" s="14">
        <v>0</v>
      </c>
      <c r="H30" s="11" t="str">
        <f t="shared" si="10"/>
        <v>N/A</v>
      </c>
      <c r="I30" s="12">
        <v>-17.3</v>
      </c>
      <c r="J30" s="12">
        <v>-100</v>
      </c>
      <c r="K30" s="49" t="s">
        <v>732</v>
      </c>
      <c r="L30" s="9" t="str">
        <f>IF(J30="Div by 0", "N/A", IF(K30="N/A","N/A", IF(J30&gt;VALUE(MID(K30,1,2)), "No", IF(J30&lt;-1*VALUE(MID(K30,1,2)), "No", "Yes"))))</f>
        <v>No</v>
      </c>
    </row>
    <row r="31" spans="1:12" x14ac:dyDescent="0.2">
      <c r="A31" s="2" t="s">
        <v>1130</v>
      </c>
      <c r="B31" s="49" t="s">
        <v>217</v>
      </c>
      <c r="C31" s="14">
        <v>144.22962185</v>
      </c>
      <c r="D31" s="11" t="str">
        <f t="shared" si="8"/>
        <v>N/A</v>
      </c>
      <c r="E31" s="14">
        <v>126.15489574999999</v>
      </c>
      <c r="F31" s="11" t="str">
        <f t="shared" si="9"/>
        <v>N/A</v>
      </c>
      <c r="G31" s="14">
        <v>0</v>
      </c>
      <c r="H31" s="11" t="str">
        <f t="shared" si="10"/>
        <v>N/A</v>
      </c>
      <c r="I31" s="12">
        <v>-12.5</v>
      </c>
      <c r="J31" s="12">
        <v>-100</v>
      </c>
      <c r="K31" s="49" t="s">
        <v>732</v>
      </c>
      <c r="L31" s="9" t="str">
        <f>IF(J31="Div by 0", "N/A", IF(OR(J31="N/A",K31="N/A"),"N/A", IF(J31&gt;VALUE(MID(K31,1,2)), "No", IF(J31&lt;-1*VALUE(MID(K31,1,2)), "No", "Yes"))))</f>
        <v>No</v>
      </c>
    </row>
    <row r="32" spans="1:12" x14ac:dyDescent="0.2">
      <c r="A32" s="2" t="s">
        <v>1131</v>
      </c>
      <c r="B32" s="49" t="s">
        <v>217</v>
      </c>
      <c r="C32" s="14">
        <v>151.70586363000001</v>
      </c>
      <c r="D32" s="11" t="str">
        <f t="shared" si="8"/>
        <v>N/A</v>
      </c>
      <c r="E32" s="14">
        <v>118.54941660999999</v>
      </c>
      <c r="F32" s="11" t="str">
        <f t="shared" si="9"/>
        <v>N/A</v>
      </c>
      <c r="G32" s="14">
        <v>0</v>
      </c>
      <c r="H32" s="11" t="str">
        <f t="shared" si="10"/>
        <v>N/A</v>
      </c>
      <c r="I32" s="12">
        <v>-21.9</v>
      </c>
      <c r="J32" s="12">
        <v>-100</v>
      </c>
      <c r="K32" s="49" t="s">
        <v>732</v>
      </c>
      <c r="L32" s="9" t="str">
        <f>IF(J32="Div by 0", "N/A", IF(OR(J32="N/A",K32="N/A"),"N/A", IF(J32&gt;VALUE(MID(K32,1,2)), "No", IF(J32&lt;-1*VALUE(MID(K32,1,2)), "No", "Yes"))))</f>
        <v>No</v>
      </c>
    </row>
    <row r="33" spans="1:12" x14ac:dyDescent="0.2">
      <c r="A33" s="2" t="s">
        <v>1732</v>
      </c>
      <c r="B33" s="49" t="s">
        <v>217</v>
      </c>
      <c r="C33" s="14">
        <v>1222.6181102</v>
      </c>
      <c r="D33" s="11" t="str">
        <f t="shared" si="8"/>
        <v>N/A</v>
      </c>
      <c r="E33" s="14">
        <v>1367.5257732</v>
      </c>
      <c r="F33" s="11" t="str">
        <f t="shared" si="9"/>
        <v>N/A</v>
      </c>
      <c r="G33" s="14">
        <v>0</v>
      </c>
      <c r="H33" s="11" t="str">
        <f t="shared" si="10"/>
        <v>N/A</v>
      </c>
      <c r="I33" s="12">
        <v>11.85</v>
      </c>
      <c r="J33" s="12">
        <v>-100</v>
      </c>
      <c r="K33" s="49" t="s">
        <v>732</v>
      </c>
      <c r="L33" s="9" t="str">
        <f t="shared" ref="L33:L45" si="12">IF(J33="Div by 0", "N/A", IF(K33="N/A","N/A", IF(J33&gt;VALUE(MID(K33,1,2)), "No", IF(J33&lt;-1*VALUE(MID(K33,1,2)), "No", "Yes"))))</f>
        <v>No</v>
      </c>
    </row>
    <row r="34" spans="1:12" x14ac:dyDescent="0.2">
      <c r="A34" s="2" t="s">
        <v>1733</v>
      </c>
      <c r="B34" s="49" t="s">
        <v>217</v>
      </c>
      <c r="C34" s="14">
        <v>21.237811839999999</v>
      </c>
      <c r="D34" s="11" t="str">
        <f t="shared" si="8"/>
        <v>N/A</v>
      </c>
      <c r="E34" s="14">
        <v>15.918879414999999</v>
      </c>
      <c r="F34" s="11" t="str">
        <f t="shared" si="9"/>
        <v>N/A</v>
      </c>
      <c r="G34" s="14">
        <v>0</v>
      </c>
      <c r="H34" s="11" t="str">
        <f t="shared" si="10"/>
        <v>N/A</v>
      </c>
      <c r="I34" s="12">
        <v>-25</v>
      </c>
      <c r="J34" s="12">
        <v>-100</v>
      </c>
      <c r="K34" s="49" t="s">
        <v>732</v>
      </c>
      <c r="L34" s="9" t="str">
        <f t="shared" si="12"/>
        <v>No</v>
      </c>
    </row>
    <row r="35" spans="1:12" x14ac:dyDescent="0.2">
      <c r="A35" s="2" t="s">
        <v>1734</v>
      </c>
      <c r="B35" s="49" t="s">
        <v>217</v>
      </c>
      <c r="C35" s="14">
        <v>180.44356299</v>
      </c>
      <c r="D35" s="11" t="str">
        <f t="shared" si="8"/>
        <v>N/A</v>
      </c>
      <c r="E35" s="14">
        <v>157.48630542999999</v>
      </c>
      <c r="F35" s="11" t="str">
        <f t="shared" si="9"/>
        <v>N/A</v>
      </c>
      <c r="G35" s="14">
        <v>0</v>
      </c>
      <c r="H35" s="11" t="str">
        <f t="shared" si="10"/>
        <v>N/A</v>
      </c>
      <c r="I35" s="12">
        <v>-12.7</v>
      </c>
      <c r="J35" s="12">
        <v>-100</v>
      </c>
      <c r="K35" s="49" t="s">
        <v>732</v>
      </c>
      <c r="L35" s="9" t="str">
        <f t="shared" si="12"/>
        <v>No</v>
      </c>
    </row>
    <row r="36" spans="1:12" x14ac:dyDescent="0.2">
      <c r="A36" s="2" t="s">
        <v>1735</v>
      </c>
      <c r="B36" s="49" t="s">
        <v>217</v>
      </c>
      <c r="C36" s="14">
        <v>9.1897365616000002</v>
      </c>
      <c r="D36" s="11" t="str">
        <f t="shared" si="8"/>
        <v>N/A</v>
      </c>
      <c r="E36" s="14">
        <v>8.1015694781000001</v>
      </c>
      <c r="F36" s="11" t="str">
        <f t="shared" si="9"/>
        <v>N/A</v>
      </c>
      <c r="G36" s="14">
        <v>0</v>
      </c>
      <c r="H36" s="11" t="str">
        <f t="shared" si="10"/>
        <v>N/A</v>
      </c>
      <c r="I36" s="12">
        <v>-11.8</v>
      </c>
      <c r="J36" s="12">
        <v>-100</v>
      </c>
      <c r="K36" s="49" t="s">
        <v>732</v>
      </c>
      <c r="L36" s="9" t="str">
        <f t="shared" si="12"/>
        <v>No</v>
      </c>
    </row>
    <row r="37" spans="1:12" x14ac:dyDescent="0.2">
      <c r="A37" s="2" t="s">
        <v>1736</v>
      </c>
      <c r="B37" s="49" t="s">
        <v>217</v>
      </c>
      <c r="C37" s="14">
        <v>205.07731959</v>
      </c>
      <c r="D37" s="11" t="str">
        <f t="shared" si="8"/>
        <v>N/A</v>
      </c>
      <c r="E37" s="14">
        <v>199.88753799</v>
      </c>
      <c r="F37" s="11" t="str">
        <f t="shared" si="9"/>
        <v>N/A</v>
      </c>
      <c r="G37" s="14">
        <v>0</v>
      </c>
      <c r="H37" s="11" t="str">
        <f t="shared" si="10"/>
        <v>N/A</v>
      </c>
      <c r="I37" s="12">
        <v>-2.5299999999999998</v>
      </c>
      <c r="J37" s="12">
        <v>-100</v>
      </c>
      <c r="K37" s="49" t="s">
        <v>732</v>
      </c>
      <c r="L37" s="9" t="str">
        <f t="shared" si="12"/>
        <v>No</v>
      </c>
    </row>
    <row r="38" spans="1:12" x14ac:dyDescent="0.2">
      <c r="A38" s="2" t="s">
        <v>1737</v>
      </c>
      <c r="B38" s="49" t="s">
        <v>217</v>
      </c>
      <c r="C38" s="14" t="s">
        <v>1744</v>
      </c>
      <c r="D38" s="11" t="str">
        <f t="shared" si="8"/>
        <v>N/A</v>
      </c>
      <c r="E38" s="14" t="s">
        <v>1744</v>
      </c>
      <c r="F38" s="11" t="str">
        <f t="shared" si="9"/>
        <v>N/A</v>
      </c>
      <c r="G38" s="14" t="s">
        <v>1744</v>
      </c>
      <c r="H38" s="11" t="str">
        <f t="shared" si="10"/>
        <v>N/A</v>
      </c>
      <c r="I38" s="12" t="s">
        <v>1744</v>
      </c>
      <c r="J38" s="12" t="s">
        <v>1744</v>
      </c>
      <c r="K38" s="49" t="s">
        <v>732</v>
      </c>
      <c r="L38" s="9" t="str">
        <f t="shared" si="12"/>
        <v>N/A</v>
      </c>
    </row>
    <row r="39" spans="1:12" x14ac:dyDescent="0.2">
      <c r="A39" s="2" t="s">
        <v>1738</v>
      </c>
      <c r="B39" s="49" t="s">
        <v>217</v>
      </c>
      <c r="C39" s="14">
        <v>12.336624776000001</v>
      </c>
      <c r="D39" s="11" t="str">
        <f t="shared" si="8"/>
        <v>N/A</v>
      </c>
      <c r="E39" s="14">
        <v>9.5415791684000002</v>
      </c>
      <c r="F39" s="11" t="str">
        <f t="shared" si="9"/>
        <v>N/A</v>
      </c>
      <c r="G39" s="14">
        <v>0</v>
      </c>
      <c r="H39" s="11" t="str">
        <f t="shared" si="10"/>
        <v>N/A</v>
      </c>
      <c r="I39" s="12">
        <v>-22.7</v>
      </c>
      <c r="J39" s="12">
        <v>-100</v>
      </c>
      <c r="K39" s="49" t="s">
        <v>732</v>
      </c>
      <c r="L39" s="9" t="str">
        <f t="shared" si="12"/>
        <v>No</v>
      </c>
    </row>
    <row r="40" spans="1:12" x14ac:dyDescent="0.2">
      <c r="A40" s="2" t="s">
        <v>1739</v>
      </c>
      <c r="B40" s="49" t="s">
        <v>217</v>
      </c>
      <c r="C40" s="14" t="s">
        <v>1744</v>
      </c>
      <c r="D40" s="11" t="str">
        <f t="shared" si="8"/>
        <v>N/A</v>
      </c>
      <c r="E40" s="14" t="s">
        <v>1744</v>
      </c>
      <c r="F40" s="11" t="str">
        <f t="shared" si="9"/>
        <v>N/A</v>
      </c>
      <c r="G40" s="14" t="s">
        <v>1744</v>
      </c>
      <c r="H40" s="11" t="str">
        <f t="shared" si="10"/>
        <v>N/A</v>
      </c>
      <c r="I40" s="12" t="s">
        <v>1744</v>
      </c>
      <c r="J40" s="12" t="s">
        <v>1744</v>
      </c>
      <c r="K40" s="49" t="s">
        <v>732</v>
      </c>
      <c r="L40" s="9" t="str">
        <f t="shared" si="12"/>
        <v>N/A</v>
      </c>
    </row>
    <row r="41" spans="1:12" x14ac:dyDescent="0.2">
      <c r="A41" s="2" t="s">
        <v>1740</v>
      </c>
      <c r="B41" s="49" t="s">
        <v>217</v>
      </c>
      <c r="C41" s="14">
        <v>441.30726499999997</v>
      </c>
      <c r="D41" s="11" t="str">
        <f t="shared" si="8"/>
        <v>N/A</v>
      </c>
      <c r="E41" s="14">
        <v>390.28389634000001</v>
      </c>
      <c r="F41" s="11" t="str">
        <f t="shared" si="9"/>
        <v>N/A</v>
      </c>
      <c r="G41" s="14">
        <v>0</v>
      </c>
      <c r="H41" s="11" t="str">
        <f t="shared" si="10"/>
        <v>N/A</v>
      </c>
      <c r="I41" s="12">
        <v>-11.6</v>
      </c>
      <c r="J41" s="12">
        <v>-100</v>
      </c>
      <c r="K41" s="49" t="s">
        <v>732</v>
      </c>
      <c r="L41" s="9" t="str">
        <f t="shared" si="12"/>
        <v>No</v>
      </c>
    </row>
    <row r="42" spans="1:12" x14ac:dyDescent="0.2">
      <c r="A42" s="2" t="s">
        <v>1741</v>
      </c>
      <c r="B42" s="49" t="s">
        <v>217</v>
      </c>
      <c r="C42" s="14" t="s">
        <v>1744</v>
      </c>
      <c r="D42" s="11" t="str">
        <f t="shared" si="8"/>
        <v>N/A</v>
      </c>
      <c r="E42" s="14" t="s">
        <v>1744</v>
      </c>
      <c r="F42" s="11" t="str">
        <f t="shared" si="9"/>
        <v>N/A</v>
      </c>
      <c r="G42" s="14" t="s">
        <v>1744</v>
      </c>
      <c r="H42" s="11" t="str">
        <f t="shared" si="10"/>
        <v>N/A</v>
      </c>
      <c r="I42" s="12" t="s">
        <v>1744</v>
      </c>
      <c r="J42" s="12" t="s">
        <v>1744</v>
      </c>
      <c r="K42" s="49" t="s">
        <v>732</v>
      </c>
      <c r="L42" s="9" t="str">
        <f t="shared" si="12"/>
        <v>N/A</v>
      </c>
    </row>
    <row r="43" spans="1:12" x14ac:dyDescent="0.2">
      <c r="A43" s="2" t="s">
        <v>1742</v>
      </c>
      <c r="B43" s="49" t="s">
        <v>217</v>
      </c>
      <c r="C43" s="14" t="s">
        <v>1744</v>
      </c>
      <c r="D43" s="11" t="str">
        <f t="shared" si="8"/>
        <v>N/A</v>
      </c>
      <c r="E43" s="14" t="s">
        <v>1744</v>
      </c>
      <c r="F43" s="11" t="str">
        <f t="shared" si="9"/>
        <v>N/A</v>
      </c>
      <c r="G43" s="14" t="s">
        <v>1744</v>
      </c>
      <c r="H43" s="11" t="str">
        <f t="shared" si="10"/>
        <v>N/A</v>
      </c>
      <c r="I43" s="12" t="s">
        <v>1744</v>
      </c>
      <c r="J43" s="12" t="s">
        <v>1744</v>
      </c>
      <c r="K43" s="49" t="s">
        <v>732</v>
      </c>
      <c r="L43" s="9" t="str">
        <f t="shared" si="12"/>
        <v>N/A</v>
      </c>
    </row>
    <row r="44" spans="1:12" x14ac:dyDescent="0.2">
      <c r="A44" s="2" t="s">
        <v>1132</v>
      </c>
      <c r="B44" s="49" t="s">
        <v>217</v>
      </c>
      <c r="C44" s="14">
        <v>239.61355743999999</v>
      </c>
      <c r="D44" s="11" t="str">
        <f t="shared" si="8"/>
        <v>N/A</v>
      </c>
      <c r="E44" s="14">
        <v>214.76543164</v>
      </c>
      <c r="F44" s="11" t="str">
        <f t="shared" si="9"/>
        <v>N/A</v>
      </c>
      <c r="G44" s="14">
        <v>0</v>
      </c>
      <c r="H44" s="11" t="str">
        <f t="shared" si="10"/>
        <v>N/A</v>
      </c>
      <c r="I44" s="12">
        <v>-10.4</v>
      </c>
      <c r="J44" s="12">
        <v>-100</v>
      </c>
      <c r="K44" s="49" t="s">
        <v>732</v>
      </c>
      <c r="L44" s="9" t="str">
        <f t="shared" si="12"/>
        <v>No</v>
      </c>
    </row>
    <row r="45" spans="1:12" ht="25.5" x14ac:dyDescent="0.2">
      <c r="A45" s="2" t="s">
        <v>1133</v>
      </c>
      <c r="B45" s="49" t="s">
        <v>217</v>
      </c>
      <c r="C45" s="14">
        <v>18.432671992</v>
      </c>
      <c r="D45" s="11" t="str">
        <f t="shared" si="8"/>
        <v>N/A</v>
      </c>
      <c r="E45" s="14">
        <v>13.902264574</v>
      </c>
      <c r="F45" s="11" t="str">
        <f t="shared" si="9"/>
        <v>N/A</v>
      </c>
      <c r="G45" s="14">
        <v>0</v>
      </c>
      <c r="H45" s="11" t="str">
        <f t="shared" si="10"/>
        <v>N/A</v>
      </c>
      <c r="I45" s="12">
        <v>-24.6</v>
      </c>
      <c r="J45" s="12">
        <v>-100</v>
      </c>
      <c r="K45" s="49" t="s">
        <v>732</v>
      </c>
      <c r="L45" s="9" t="str">
        <f t="shared" si="12"/>
        <v>No</v>
      </c>
    </row>
    <row r="46" spans="1:12" x14ac:dyDescent="0.2">
      <c r="A46" s="2" t="s">
        <v>1134</v>
      </c>
      <c r="B46" s="35" t="s">
        <v>217</v>
      </c>
      <c r="C46" s="48" t="s">
        <v>1744</v>
      </c>
      <c r="D46" s="45" t="str">
        <f t="shared" si="8"/>
        <v>N/A</v>
      </c>
      <c r="E46" s="48" t="s">
        <v>1744</v>
      </c>
      <c r="F46" s="45" t="str">
        <f t="shared" si="9"/>
        <v>N/A</v>
      </c>
      <c r="G46" s="48" t="s">
        <v>1744</v>
      </c>
      <c r="H46" s="45" t="str">
        <f t="shared" si="10"/>
        <v>N/A</v>
      </c>
      <c r="I46" s="12" t="s">
        <v>1744</v>
      </c>
      <c r="J46" s="12" t="s">
        <v>1744</v>
      </c>
      <c r="K46" s="46" t="s">
        <v>732</v>
      </c>
      <c r="L46" s="9" t="str">
        <f>IF(J46="Div by 0", "N/A", IF(K46="N/A","N/A", IF(J46&gt;VALUE(MID(K46,1,2)), "No", IF(J46&lt;-1*VALUE(MID(K46,1,2)), "No", "Yes"))))</f>
        <v>N/A</v>
      </c>
    </row>
    <row r="47" spans="1:12" x14ac:dyDescent="0.2">
      <c r="A47" s="63" t="s">
        <v>1135</v>
      </c>
      <c r="B47" s="35" t="s">
        <v>217</v>
      </c>
      <c r="C47" s="48" t="s">
        <v>1744</v>
      </c>
      <c r="D47" s="45" t="str">
        <f t="shared" si="8"/>
        <v>N/A</v>
      </c>
      <c r="E47" s="48" t="s">
        <v>1744</v>
      </c>
      <c r="F47" s="45" t="str">
        <f t="shared" si="9"/>
        <v>N/A</v>
      </c>
      <c r="G47" s="48" t="s">
        <v>1744</v>
      </c>
      <c r="H47" s="45" t="str">
        <f t="shared" si="10"/>
        <v>N/A</v>
      </c>
      <c r="I47" s="12" t="s">
        <v>1744</v>
      </c>
      <c r="J47" s="12" t="s">
        <v>1744</v>
      </c>
      <c r="K47" s="46" t="s">
        <v>732</v>
      </c>
      <c r="L47" s="9" t="str">
        <f>IF(J47="Div by 0", "N/A", IF(K47="N/A","N/A", IF(J47&gt;VALUE(MID(K47,1,2)), "No", IF(J47&lt;-1*VALUE(MID(K47,1,2)), "No", "Yes"))))</f>
        <v>N/A</v>
      </c>
    </row>
    <row r="48" spans="1:12" ht="25.5" x14ac:dyDescent="0.2">
      <c r="A48" s="2" t="s">
        <v>1136</v>
      </c>
      <c r="B48" s="35" t="s">
        <v>217</v>
      </c>
      <c r="C48" s="48" t="s">
        <v>1744</v>
      </c>
      <c r="D48" s="45" t="str">
        <f t="shared" si="8"/>
        <v>N/A</v>
      </c>
      <c r="E48" s="48" t="s">
        <v>1744</v>
      </c>
      <c r="F48" s="45" t="str">
        <f t="shared" si="9"/>
        <v>N/A</v>
      </c>
      <c r="G48" s="48" t="s">
        <v>1744</v>
      </c>
      <c r="H48" s="45" t="str">
        <f t="shared" si="10"/>
        <v>N/A</v>
      </c>
      <c r="I48" s="12" t="s">
        <v>1744</v>
      </c>
      <c r="J48" s="12" t="s">
        <v>1744</v>
      </c>
      <c r="K48" s="46" t="s">
        <v>732</v>
      </c>
      <c r="L48" s="9" t="str">
        <f>IF(J48="Div by 0", "N/A", IF(K48="N/A","N/A", IF(J48&gt;VALUE(MID(K48,1,2)), "No", IF(J48&lt;-1*VALUE(MID(K48,1,2)), "No", "Yes"))))</f>
        <v>N/A</v>
      </c>
    </row>
    <row r="49" spans="1:12" x14ac:dyDescent="0.2">
      <c r="A49" s="6" t="s">
        <v>1137</v>
      </c>
      <c r="B49" s="35" t="s">
        <v>217</v>
      </c>
      <c r="C49" s="48">
        <v>1561.32017</v>
      </c>
      <c r="D49" s="45" t="str">
        <f t="shared" si="8"/>
        <v>N/A</v>
      </c>
      <c r="E49" s="48">
        <v>1372.6281595</v>
      </c>
      <c r="F49" s="45" t="str">
        <f t="shared" si="9"/>
        <v>N/A</v>
      </c>
      <c r="G49" s="48">
        <v>0</v>
      </c>
      <c r="H49" s="45" t="str">
        <f t="shared" si="10"/>
        <v>N/A</v>
      </c>
      <c r="I49" s="12">
        <v>-12.1</v>
      </c>
      <c r="J49" s="12">
        <v>-100</v>
      </c>
      <c r="K49" s="46" t="s">
        <v>732</v>
      </c>
      <c r="L49" s="9" t="str">
        <f t="shared" ref="L49:L59" si="13">IF(J49="Div by 0", "N/A", IF(K49="N/A","N/A", IF(J49&gt;VALUE(MID(K49,1,2)), "No", IF(J49&lt;-1*VALUE(MID(K49,1,2)), "No", "Yes"))))</f>
        <v>No</v>
      </c>
    </row>
    <row r="50" spans="1:12" ht="25.5" x14ac:dyDescent="0.2">
      <c r="A50" s="2" t="s">
        <v>1138</v>
      </c>
      <c r="B50" s="35" t="s">
        <v>217</v>
      </c>
      <c r="C50" s="48">
        <v>490.11692649999998</v>
      </c>
      <c r="D50" s="45" t="str">
        <f t="shared" si="8"/>
        <v>N/A</v>
      </c>
      <c r="E50" s="48">
        <v>421.0467706</v>
      </c>
      <c r="F50" s="45" t="str">
        <f t="shared" si="9"/>
        <v>N/A</v>
      </c>
      <c r="G50" s="48">
        <v>0</v>
      </c>
      <c r="H50" s="45" t="str">
        <f t="shared" si="10"/>
        <v>N/A</v>
      </c>
      <c r="I50" s="12">
        <v>-14.1</v>
      </c>
      <c r="J50" s="12">
        <v>-100</v>
      </c>
      <c r="K50" s="46" t="s">
        <v>732</v>
      </c>
      <c r="L50" s="9" t="str">
        <f t="shared" si="13"/>
        <v>No</v>
      </c>
    </row>
    <row r="51" spans="1:12" x14ac:dyDescent="0.2">
      <c r="A51" s="2" t="s">
        <v>1139</v>
      </c>
      <c r="B51" s="35" t="s">
        <v>217</v>
      </c>
      <c r="C51" s="48" t="s">
        <v>1744</v>
      </c>
      <c r="D51" s="45" t="str">
        <f t="shared" ref="D51:D82" si="14">IF($B51="N/A","N/A",IF(C51&gt;10,"No",IF(C51&lt;-10,"No","Yes")))</f>
        <v>N/A</v>
      </c>
      <c r="E51" s="48" t="s">
        <v>1744</v>
      </c>
      <c r="F51" s="45" t="str">
        <f t="shared" ref="F51:F82" si="15">IF($B51="N/A","N/A",IF(E51&gt;10,"No",IF(E51&lt;-10,"No","Yes")))</f>
        <v>N/A</v>
      </c>
      <c r="G51" s="48" t="s">
        <v>1744</v>
      </c>
      <c r="H51" s="45" t="str">
        <f t="shared" ref="H51:H82" si="16">IF($B51="N/A","N/A",IF(G51&gt;10,"No",IF(G51&lt;-10,"No","Yes")))</f>
        <v>N/A</v>
      </c>
      <c r="I51" s="12" t="s">
        <v>1744</v>
      </c>
      <c r="J51" s="12" t="s">
        <v>1744</v>
      </c>
      <c r="K51" s="46" t="s">
        <v>732</v>
      </c>
      <c r="L51" s="9" t="str">
        <f t="shared" si="13"/>
        <v>N/A</v>
      </c>
    </row>
    <row r="52" spans="1:12" ht="25.5" x14ac:dyDescent="0.2">
      <c r="A52" s="2" t="s">
        <v>1140</v>
      </c>
      <c r="B52" s="35" t="s">
        <v>217</v>
      </c>
      <c r="C52" s="48">
        <v>2450.6905830000001</v>
      </c>
      <c r="D52" s="45" t="str">
        <f t="shared" si="14"/>
        <v>N/A</v>
      </c>
      <c r="E52" s="48">
        <v>2345.4264036</v>
      </c>
      <c r="F52" s="45" t="str">
        <f t="shared" si="15"/>
        <v>N/A</v>
      </c>
      <c r="G52" s="48">
        <v>0</v>
      </c>
      <c r="H52" s="45" t="str">
        <f t="shared" si="16"/>
        <v>N/A</v>
      </c>
      <c r="I52" s="12">
        <v>-4.3</v>
      </c>
      <c r="J52" s="12">
        <v>-100</v>
      </c>
      <c r="K52" s="46" t="s">
        <v>732</v>
      </c>
      <c r="L52" s="9" t="str">
        <f t="shared" si="13"/>
        <v>No</v>
      </c>
    </row>
    <row r="53" spans="1:12" ht="25.5" x14ac:dyDescent="0.2">
      <c r="A53" s="2" t="s">
        <v>1141</v>
      </c>
      <c r="B53" s="35" t="s">
        <v>217</v>
      </c>
      <c r="C53" s="48" t="s">
        <v>1744</v>
      </c>
      <c r="D53" s="45" t="str">
        <f t="shared" si="14"/>
        <v>N/A</v>
      </c>
      <c r="E53" s="48" t="s">
        <v>1744</v>
      </c>
      <c r="F53" s="45" t="str">
        <f t="shared" si="15"/>
        <v>N/A</v>
      </c>
      <c r="G53" s="48" t="s">
        <v>1744</v>
      </c>
      <c r="H53" s="45" t="str">
        <f t="shared" si="16"/>
        <v>N/A</v>
      </c>
      <c r="I53" s="12" t="s">
        <v>1744</v>
      </c>
      <c r="J53" s="12" t="s">
        <v>1744</v>
      </c>
      <c r="K53" s="46" t="s">
        <v>732</v>
      </c>
      <c r="L53" s="9" t="str">
        <f t="shared" si="13"/>
        <v>N/A</v>
      </c>
    </row>
    <row r="54" spans="1:12" ht="25.5" x14ac:dyDescent="0.2">
      <c r="A54" s="2" t="s">
        <v>1142</v>
      </c>
      <c r="B54" s="35" t="s">
        <v>217</v>
      </c>
      <c r="C54" s="48" t="s">
        <v>1744</v>
      </c>
      <c r="D54" s="45" t="str">
        <f t="shared" si="14"/>
        <v>N/A</v>
      </c>
      <c r="E54" s="48" t="s">
        <v>1744</v>
      </c>
      <c r="F54" s="45" t="str">
        <f t="shared" si="15"/>
        <v>N/A</v>
      </c>
      <c r="G54" s="48" t="s">
        <v>1744</v>
      </c>
      <c r="H54" s="45" t="str">
        <f t="shared" si="16"/>
        <v>N/A</v>
      </c>
      <c r="I54" s="12" t="s">
        <v>1744</v>
      </c>
      <c r="J54" s="12" t="s">
        <v>1744</v>
      </c>
      <c r="K54" s="46" t="s">
        <v>732</v>
      </c>
      <c r="L54" s="9" t="str">
        <f t="shared" si="13"/>
        <v>N/A</v>
      </c>
    </row>
    <row r="55" spans="1:12" ht="25.5" x14ac:dyDescent="0.2">
      <c r="A55" s="2" t="s">
        <v>1143</v>
      </c>
      <c r="B55" s="35" t="s">
        <v>217</v>
      </c>
      <c r="C55" s="48">
        <v>1980.8438355999999</v>
      </c>
      <c r="D55" s="45" t="str">
        <f t="shared" si="14"/>
        <v>N/A</v>
      </c>
      <c r="E55" s="48">
        <v>1731.9290188</v>
      </c>
      <c r="F55" s="45" t="str">
        <f t="shared" si="15"/>
        <v>N/A</v>
      </c>
      <c r="G55" s="48">
        <v>0</v>
      </c>
      <c r="H55" s="45" t="str">
        <f t="shared" si="16"/>
        <v>N/A</v>
      </c>
      <c r="I55" s="12">
        <v>-12.6</v>
      </c>
      <c r="J55" s="12">
        <v>-100</v>
      </c>
      <c r="K55" s="46" t="s">
        <v>732</v>
      </c>
      <c r="L55" s="9" t="str">
        <f t="shared" si="13"/>
        <v>No</v>
      </c>
    </row>
    <row r="56" spans="1:12" ht="25.5" x14ac:dyDescent="0.2">
      <c r="A56" s="2" t="s">
        <v>1144</v>
      </c>
      <c r="B56" s="35" t="s">
        <v>217</v>
      </c>
      <c r="C56" s="48" t="s">
        <v>1744</v>
      </c>
      <c r="D56" s="45" t="str">
        <f t="shared" si="14"/>
        <v>N/A</v>
      </c>
      <c r="E56" s="48" t="s">
        <v>1744</v>
      </c>
      <c r="F56" s="45" t="str">
        <f t="shared" si="15"/>
        <v>N/A</v>
      </c>
      <c r="G56" s="48" t="s">
        <v>1744</v>
      </c>
      <c r="H56" s="45" t="str">
        <f t="shared" si="16"/>
        <v>N/A</v>
      </c>
      <c r="I56" s="12" t="s">
        <v>1744</v>
      </c>
      <c r="J56" s="12" t="s">
        <v>1744</v>
      </c>
      <c r="K56" s="46" t="s">
        <v>732</v>
      </c>
      <c r="L56" s="9" t="str">
        <f t="shared" si="13"/>
        <v>N/A</v>
      </c>
    </row>
    <row r="57" spans="1:12" ht="25.5" x14ac:dyDescent="0.2">
      <c r="A57" s="2" t="s">
        <v>1145</v>
      </c>
      <c r="B57" s="35" t="s">
        <v>217</v>
      </c>
      <c r="C57" s="48" t="s">
        <v>1744</v>
      </c>
      <c r="D57" s="45" t="str">
        <f t="shared" si="14"/>
        <v>N/A</v>
      </c>
      <c r="E57" s="48" t="s">
        <v>1744</v>
      </c>
      <c r="F57" s="45" t="str">
        <f t="shared" si="15"/>
        <v>N/A</v>
      </c>
      <c r="G57" s="48" t="s">
        <v>1744</v>
      </c>
      <c r="H57" s="45" t="str">
        <f t="shared" si="16"/>
        <v>N/A</v>
      </c>
      <c r="I57" s="12" t="s">
        <v>1744</v>
      </c>
      <c r="J57" s="12" t="s">
        <v>1744</v>
      </c>
      <c r="K57" s="46" t="s">
        <v>732</v>
      </c>
      <c r="L57" s="9" t="str">
        <f t="shared" si="13"/>
        <v>N/A</v>
      </c>
    </row>
    <row r="58" spans="1:12" ht="25.5" x14ac:dyDescent="0.2">
      <c r="A58" s="2" t="s">
        <v>1146</v>
      </c>
      <c r="B58" s="35" t="s">
        <v>217</v>
      </c>
      <c r="C58" s="48">
        <v>821.61551724000003</v>
      </c>
      <c r="D58" s="45" t="str">
        <f t="shared" si="14"/>
        <v>N/A</v>
      </c>
      <c r="E58" s="48">
        <v>813.07581966999999</v>
      </c>
      <c r="F58" s="45" t="str">
        <f t="shared" si="15"/>
        <v>N/A</v>
      </c>
      <c r="G58" s="48">
        <v>0</v>
      </c>
      <c r="H58" s="45" t="str">
        <f t="shared" si="16"/>
        <v>N/A</v>
      </c>
      <c r="I58" s="12">
        <v>-1.04</v>
      </c>
      <c r="J58" s="12">
        <v>-100</v>
      </c>
      <c r="K58" s="46" t="s">
        <v>732</v>
      </c>
      <c r="L58" s="9" t="str">
        <f t="shared" si="13"/>
        <v>No</v>
      </c>
    </row>
    <row r="59" spans="1:12" ht="25.5" x14ac:dyDescent="0.2">
      <c r="A59" s="2" t="s">
        <v>1147</v>
      </c>
      <c r="B59" s="35" t="s">
        <v>217</v>
      </c>
      <c r="C59" s="48" t="s">
        <v>1744</v>
      </c>
      <c r="D59" s="45" t="str">
        <f t="shared" si="14"/>
        <v>N/A</v>
      </c>
      <c r="E59" s="48" t="s">
        <v>1744</v>
      </c>
      <c r="F59" s="45" t="str">
        <f t="shared" si="15"/>
        <v>N/A</v>
      </c>
      <c r="G59" s="48" t="s">
        <v>1744</v>
      </c>
      <c r="H59" s="45" t="str">
        <f t="shared" si="16"/>
        <v>N/A</v>
      </c>
      <c r="I59" s="12" t="s">
        <v>1744</v>
      </c>
      <c r="J59" s="12" t="s">
        <v>1744</v>
      </c>
      <c r="K59" s="46" t="s">
        <v>732</v>
      </c>
      <c r="L59" s="9" t="str">
        <f t="shared" si="13"/>
        <v>N/A</v>
      </c>
    </row>
    <row r="60" spans="1:12" x14ac:dyDescent="0.2">
      <c r="A60" s="6" t="s">
        <v>360</v>
      </c>
      <c r="B60" s="35" t="s">
        <v>217</v>
      </c>
      <c r="C60" s="48" t="s">
        <v>217</v>
      </c>
      <c r="D60" s="45" t="str">
        <f t="shared" si="14"/>
        <v>N/A</v>
      </c>
      <c r="E60" s="48" t="s">
        <v>217</v>
      </c>
      <c r="F60" s="45" t="str">
        <f t="shared" si="15"/>
        <v>N/A</v>
      </c>
      <c r="G60" s="48">
        <v>0</v>
      </c>
      <c r="H60" s="45" t="str">
        <f t="shared" si="16"/>
        <v>N/A</v>
      </c>
      <c r="I60" s="12" t="s">
        <v>217</v>
      </c>
      <c r="J60" s="12" t="s">
        <v>217</v>
      </c>
      <c r="K60" s="46" t="s">
        <v>732</v>
      </c>
      <c r="L60" s="9" t="str">
        <f t="shared" ref="L60:L70" si="17">IF(J60="Div by 0", "N/A", IF(K60="N/A","N/A", IF(J60&gt;VALUE(MID(K60,1,2)), "No", IF(J60&lt;-1*VALUE(MID(K60,1,2)), "No", "Yes"))))</f>
        <v>No</v>
      </c>
    </row>
    <row r="61" spans="1:12" ht="25.5" x14ac:dyDescent="0.2">
      <c r="A61" s="2" t="s">
        <v>1148</v>
      </c>
      <c r="B61" s="35" t="s">
        <v>217</v>
      </c>
      <c r="C61" s="48" t="s">
        <v>217</v>
      </c>
      <c r="D61" s="45" t="str">
        <f t="shared" si="14"/>
        <v>N/A</v>
      </c>
      <c r="E61" s="48" t="s">
        <v>217</v>
      </c>
      <c r="F61" s="45" t="str">
        <f t="shared" si="15"/>
        <v>N/A</v>
      </c>
      <c r="G61" s="48">
        <v>0</v>
      </c>
      <c r="H61" s="45" t="str">
        <f t="shared" si="16"/>
        <v>N/A</v>
      </c>
      <c r="I61" s="12" t="s">
        <v>217</v>
      </c>
      <c r="J61" s="12" t="s">
        <v>217</v>
      </c>
      <c r="K61" s="46" t="s">
        <v>732</v>
      </c>
      <c r="L61" s="9" t="str">
        <f t="shared" si="17"/>
        <v>No</v>
      </c>
    </row>
    <row r="62" spans="1:12" x14ac:dyDescent="0.2">
      <c r="A62" s="2" t="s">
        <v>1149</v>
      </c>
      <c r="B62" s="35" t="s">
        <v>217</v>
      </c>
      <c r="C62" s="48" t="s">
        <v>217</v>
      </c>
      <c r="D62" s="45" t="str">
        <f t="shared" si="14"/>
        <v>N/A</v>
      </c>
      <c r="E62" s="48" t="s">
        <v>217</v>
      </c>
      <c r="F62" s="45" t="str">
        <f t="shared" si="15"/>
        <v>N/A</v>
      </c>
      <c r="G62" s="48">
        <v>0</v>
      </c>
      <c r="H62" s="45" t="str">
        <f t="shared" si="16"/>
        <v>N/A</v>
      </c>
      <c r="I62" s="12" t="s">
        <v>217</v>
      </c>
      <c r="J62" s="12" t="s">
        <v>217</v>
      </c>
      <c r="K62" s="46" t="s">
        <v>732</v>
      </c>
      <c r="L62" s="9" t="str">
        <f t="shared" si="17"/>
        <v>No</v>
      </c>
    </row>
    <row r="63" spans="1:12" ht="25.5" x14ac:dyDescent="0.2">
      <c r="A63" s="2" t="s">
        <v>1150</v>
      </c>
      <c r="B63" s="35" t="s">
        <v>217</v>
      </c>
      <c r="C63" s="48" t="s">
        <v>217</v>
      </c>
      <c r="D63" s="45" t="str">
        <f t="shared" si="14"/>
        <v>N/A</v>
      </c>
      <c r="E63" s="48" t="s">
        <v>217</v>
      </c>
      <c r="F63" s="45" t="str">
        <f t="shared" si="15"/>
        <v>N/A</v>
      </c>
      <c r="G63" s="48">
        <v>0</v>
      </c>
      <c r="H63" s="45" t="str">
        <f t="shared" si="16"/>
        <v>N/A</v>
      </c>
      <c r="I63" s="12" t="s">
        <v>217</v>
      </c>
      <c r="J63" s="12" t="s">
        <v>217</v>
      </c>
      <c r="K63" s="46" t="s">
        <v>732</v>
      </c>
      <c r="L63" s="9" t="str">
        <f t="shared" si="17"/>
        <v>No</v>
      </c>
    </row>
    <row r="64" spans="1:12" ht="25.5" x14ac:dyDescent="0.2">
      <c r="A64" s="2" t="s">
        <v>1151</v>
      </c>
      <c r="B64" s="35" t="s">
        <v>217</v>
      </c>
      <c r="C64" s="48" t="s">
        <v>217</v>
      </c>
      <c r="D64" s="45" t="str">
        <f t="shared" si="14"/>
        <v>N/A</v>
      </c>
      <c r="E64" s="48" t="s">
        <v>217</v>
      </c>
      <c r="F64" s="45" t="str">
        <f t="shared" si="15"/>
        <v>N/A</v>
      </c>
      <c r="G64" s="48">
        <v>0</v>
      </c>
      <c r="H64" s="45" t="str">
        <f t="shared" si="16"/>
        <v>N/A</v>
      </c>
      <c r="I64" s="12" t="s">
        <v>217</v>
      </c>
      <c r="J64" s="12" t="s">
        <v>217</v>
      </c>
      <c r="K64" s="46" t="s">
        <v>732</v>
      </c>
      <c r="L64" s="9" t="str">
        <f t="shared" si="17"/>
        <v>No</v>
      </c>
    </row>
    <row r="65" spans="1:12" ht="25.5" x14ac:dyDescent="0.2">
      <c r="A65" s="2" t="s">
        <v>1152</v>
      </c>
      <c r="B65" s="35" t="s">
        <v>217</v>
      </c>
      <c r="C65" s="48" t="s">
        <v>217</v>
      </c>
      <c r="D65" s="45" t="str">
        <f t="shared" si="14"/>
        <v>N/A</v>
      </c>
      <c r="E65" s="48" t="s">
        <v>217</v>
      </c>
      <c r="F65" s="45" t="str">
        <f t="shared" si="15"/>
        <v>N/A</v>
      </c>
      <c r="G65" s="48">
        <v>0</v>
      </c>
      <c r="H65" s="45" t="str">
        <f t="shared" si="16"/>
        <v>N/A</v>
      </c>
      <c r="I65" s="12" t="s">
        <v>217</v>
      </c>
      <c r="J65" s="12" t="s">
        <v>217</v>
      </c>
      <c r="K65" s="46" t="s">
        <v>732</v>
      </c>
      <c r="L65" s="9" t="str">
        <f t="shared" si="17"/>
        <v>No</v>
      </c>
    </row>
    <row r="66" spans="1:12" ht="25.5" x14ac:dyDescent="0.2">
      <c r="A66" s="2" t="s">
        <v>1153</v>
      </c>
      <c r="B66" s="35" t="s">
        <v>217</v>
      </c>
      <c r="C66" s="48" t="s">
        <v>217</v>
      </c>
      <c r="D66" s="45" t="str">
        <f t="shared" si="14"/>
        <v>N/A</v>
      </c>
      <c r="E66" s="48" t="s">
        <v>217</v>
      </c>
      <c r="F66" s="45" t="str">
        <f t="shared" si="15"/>
        <v>N/A</v>
      </c>
      <c r="G66" s="48">
        <v>0</v>
      </c>
      <c r="H66" s="45" t="str">
        <f t="shared" si="16"/>
        <v>N/A</v>
      </c>
      <c r="I66" s="12" t="s">
        <v>217</v>
      </c>
      <c r="J66" s="12" t="s">
        <v>217</v>
      </c>
      <c r="K66" s="46" t="s">
        <v>732</v>
      </c>
      <c r="L66" s="9" t="str">
        <f t="shared" si="17"/>
        <v>No</v>
      </c>
    </row>
    <row r="67" spans="1:12" ht="25.5" x14ac:dyDescent="0.2">
      <c r="A67" s="2" t="s">
        <v>1154</v>
      </c>
      <c r="B67" s="35" t="s">
        <v>217</v>
      </c>
      <c r="C67" s="48" t="s">
        <v>217</v>
      </c>
      <c r="D67" s="45" t="str">
        <f t="shared" si="14"/>
        <v>N/A</v>
      </c>
      <c r="E67" s="48" t="s">
        <v>217</v>
      </c>
      <c r="F67" s="45" t="str">
        <f t="shared" si="15"/>
        <v>N/A</v>
      </c>
      <c r="G67" s="48">
        <v>0</v>
      </c>
      <c r="H67" s="45" t="str">
        <f t="shared" si="16"/>
        <v>N/A</v>
      </c>
      <c r="I67" s="12" t="s">
        <v>217</v>
      </c>
      <c r="J67" s="12" t="s">
        <v>217</v>
      </c>
      <c r="K67" s="46" t="s">
        <v>732</v>
      </c>
      <c r="L67" s="9" t="str">
        <f t="shared" si="17"/>
        <v>No</v>
      </c>
    </row>
    <row r="68" spans="1:12" ht="25.5" x14ac:dyDescent="0.2">
      <c r="A68" s="2" t="s">
        <v>1155</v>
      </c>
      <c r="B68" s="35" t="s">
        <v>217</v>
      </c>
      <c r="C68" s="48" t="s">
        <v>217</v>
      </c>
      <c r="D68" s="45" t="str">
        <f t="shared" si="14"/>
        <v>N/A</v>
      </c>
      <c r="E68" s="48" t="s">
        <v>217</v>
      </c>
      <c r="F68" s="45" t="str">
        <f t="shared" si="15"/>
        <v>N/A</v>
      </c>
      <c r="G68" s="48">
        <v>0</v>
      </c>
      <c r="H68" s="45" t="str">
        <f t="shared" si="16"/>
        <v>N/A</v>
      </c>
      <c r="I68" s="12" t="s">
        <v>217</v>
      </c>
      <c r="J68" s="12" t="s">
        <v>217</v>
      </c>
      <c r="K68" s="46" t="s">
        <v>732</v>
      </c>
      <c r="L68" s="9" t="str">
        <f t="shared" si="17"/>
        <v>No</v>
      </c>
    </row>
    <row r="69" spans="1:12" ht="25.5" x14ac:dyDescent="0.2">
      <c r="A69" s="2" t="s">
        <v>1156</v>
      </c>
      <c r="B69" s="35" t="s">
        <v>217</v>
      </c>
      <c r="C69" s="48" t="s">
        <v>217</v>
      </c>
      <c r="D69" s="45" t="str">
        <f t="shared" si="14"/>
        <v>N/A</v>
      </c>
      <c r="E69" s="48" t="s">
        <v>217</v>
      </c>
      <c r="F69" s="45" t="str">
        <f t="shared" si="15"/>
        <v>N/A</v>
      </c>
      <c r="G69" s="48">
        <v>0</v>
      </c>
      <c r="H69" s="45" t="str">
        <f t="shared" si="16"/>
        <v>N/A</v>
      </c>
      <c r="I69" s="12" t="s">
        <v>217</v>
      </c>
      <c r="J69" s="12" t="s">
        <v>217</v>
      </c>
      <c r="K69" s="46" t="s">
        <v>732</v>
      </c>
      <c r="L69" s="9" t="str">
        <f t="shared" si="17"/>
        <v>No</v>
      </c>
    </row>
    <row r="70" spans="1:12" ht="25.5" x14ac:dyDescent="0.2">
      <c r="A70" s="2" t="s">
        <v>1157</v>
      </c>
      <c r="B70" s="35" t="s">
        <v>217</v>
      </c>
      <c r="C70" s="48" t="s">
        <v>217</v>
      </c>
      <c r="D70" s="45" t="str">
        <f t="shared" si="14"/>
        <v>N/A</v>
      </c>
      <c r="E70" s="48" t="s">
        <v>217</v>
      </c>
      <c r="F70" s="45" t="str">
        <f t="shared" si="15"/>
        <v>N/A</v>
      </c>
      <c r="G70" s="48">
        <v>0</v>
      </c>
      <c r="H70" s="45" t="str">
        <f t="shared" si="16"/>
        <v>N/A</v>
      </c>
      <c r="I70" s="12" t="s">
        <v>217</v>
      </c>
      <c r="J70" s="12" t="s">
        <v>217</v>
      </c>
      <c r="K70" s="46" t="s">
        <v>732</v>
      </c>
      <c r="L70" s="9" t="str">
        <f t="shared" si="17"/>
        <v>No</v>
      </c>
    </row>
    <row r="71" spans="1:12" x14ac:dyDescent="0.2">
      <c r="A71" s="6" t="s">
        <v>1158</v>
      </c>
      <c r="B71" s="35" t="s">
        <v>217</v>
      </c>
      <c r="C71" s="48">
        <v>0</v>
      </c>
      <c r="D71" s="45" t="str">
        <f t="shared" si="14"/>
        <v>N/A</v>
      </c>
      <c r="E71" s="48">
        <v>0</v>
      </c>
      <c r="F71" s="45" t="str">
        <f t="shared" si="15"/>
        <v>N/A</v>
      </c>
      <c r="G71" s="48">
        <v>0</v>
      </c>
      <c r="H71" s="45" t="str">
        <f t="shared" si="16"/>
        <v>N/A</v>
      </c>
      <c r="I71" s="12" t="s">
        <v>1744</v>
      </c>
      <c r="J71" s="12" t="s">
        <v>1744</v>
      </c>
      <c r="K71" s="46" t="s">
        <v>732</v>
      </c>
      <c r="L71" s="9" t="str">
        <f t="shared" ref="L71:L81" si="18">IF(J71="Div by 0", "N/A", IF(K71="N/A","N/A", IF(J71&gt;VALUE(MID(K71,1,2)), "No", IF(J71&lt;-1*VALUE(MID(K71,1,2)), "No", "Yes"))))</f>
        <v>N/A</v>
      </c>
    </row>
    <row r="72" spans="1:12" ht="25.5" x14ac:dyDescent="0.2">
      <c r="A72" s="2" t="s">
        <v>1159</v>
      </c>
      <c r="B72" s="35" t="s">
        <v>217</v>
      </c>
      <c r="C72" s="48">
        <v>0</v>
      </c>
      <c r="D72" s="45" t="str">
        <f t="shared" si="14"/>
        <v>N/A</v>
      </c>
      <c r="E72" s="48">
        <v>0</v>
      </c>
      <c r="F72" s="45" t="str">
        <f t="shared" si="15"/>
        <v>N/A</v>
      </c>
      <c r="G72" s="48">
        <v>0</v>
      </c>
      <c r="H72" s="45" t="str">
        <f t="shared" si="16"/>
        <v>N/A</v>
      </c>
      <c r="I72" s="12" t="s">
        <v>1744</v>
      </c>
      <c r="J72" s="12" t="s">
        <v>1744</v>
      </c>
      <c r="K72" s="46" t="s">
        <v>732</v>
      </c>
      <c r="L72" s="9" t="str">
        <f t="shared" si="18"/>
        <v>N/A</v>
      </c>
    </row>
    <row r="73" spans="1:12" ht="25.5" x14ac:dyDescent="0.2">
      <c r="A73" s="2" t="s">
        <v>1160</v>
      </c>
      <c r="B73" s="35" t="s">
        <v>217</v>
      </c>
      <c r="C73" s="48" t="s">
        <v>1744</v>
      </c>
      <c r="D73" s="45" t="str">
        <f t="shared" si="14"/>
        <v>N/A</v>
      </c>
      <c r="E73" s="48" t="s">
        <v>1744</v>
      </c>
      <c r="F73" s="45" t="str">
        <f t="shared" si="15"/>
        <v>N/A</v>
      </c>
      <c r="G73" s="48" t="s">
        <v>1744</v>
      </c>
      <c r="H73" s="45" t="str">
        <f t="shared" si="16"/>
        <v>N/A</v>
      </c>
      <c r="I73" s="12" t="s">
        <v>1744</v>
      </c>
      <c r="J73" s="12" t="s">
        <v>1744</v>
      </c>
      <c r="K73" s="46" t="s">
        <v>732</v>
      </c>
      <c r="L73" s="9" t="str">
        <f t="shared" si="18"/>
        <v>N/A</v>
      </c>
    </row>
    <row r="74" spans="1:12" ht="25.5" x14ac:dyDescent="0.2">
      <c r="A74" s="2" t="s">
        <v>1161</v>
      </c>
      <c r="B74" s="35" t="s">
        <v>217</v>
      </c>
      <c r="C74" s="48">
        <v>0</v>
      </c>
      <c r="D74" s="45" t="str">
        <f t="shared" si="14"/>
        <v>N/A</v>
      </c>
      <c r="E74" s="48">
        <v>0</v>
      </c>
      <c r="F74" s="45" t="str">
        <f t="shared" si="15"/>
        <v>N/A</v>
      </c>
      <c r="G74" s="48">
        <v>0</v>
      </c>
      <c r="H74" s="45" t="str">
        <f t="shared" si="16"/>
        <v>N/A</v>
      </c>
      <c r="I74" s="12" t="s">
        <v>1744</v>
      </c>
      <c r="J74" s="12" t="s">
        <v>1744</v>
      </c>
      <c r="K74" s="46" t="s">
        <v>732</v>
      </c>
      <c r="L74" s="9" t="str">
        <f t="shared" si="18"/>
        <v>N/A</v>
      </c>
    </row>
    <row r="75" spans="1:12" ht="25.5" x14ac:dyDescent="0.2">
      <c r="A75" s="2" t="s">
        <v>1162</v>
      </c>
      <c r="B75" s="35" t="s">
        <v>217</v>
      </c>
      <c r="C75" s="48" t="s">
        <v>1744</v>
      </c>
      <c r="D75" s="45" t="str">
        <f t="shared" si="14"/>
        <v>N/A</v>
      </c>
      <c r="E75" s="48" t="s">
        <v>1744</v>
      </c>
      <c r="F75" s="45" t="str">
        <f t="shared" si="15"/>
        <v>N/A</v>
      </c>
      <c r="G75" s="48" t="s">
        <v>1744</v>
      </c>
      <c r="H75" s="45" t="str">
        <f t="shared" si="16"/>
        <v>N/A</v>
      </c>
      <c r="I75" s="12" t="s">
        <v>1744</v>
      </c>
      <c r="J75" s="12" t="s">
        <v>1744</v>
      </c>
      <c r="K75" s="46" t="s">
        <v>732</v>
      </c>
      <c r="L75" s="9" t="str">
        <f t="shared" si="18"/>
        <v>N/A</v>
      </c>
    </row>
    <row r="76" spans="1:12" ht="25.5" x14ac:dyDescent="0.2">
      <c r="A76" s="2" t="s">
        <v>1163</v>
      </c>
      <c r="B76" s="35" t="s">
        <v>217</v>
      </c>
      <c r="C76" s="48" t="s">
        <v>1744</v>
      </c>
      <c r="D76" s="45" t="str">
        <f t="shared" si="14"/>
        <v>N/A</v>
      </c>
      <c r="E76" s="48" t="s">
        <v>1744</v>
      </c>
      <c r="F76" s="45" t="str">
        <f t="shared" si="15"/>
        <v>N/A</v>
      </c>
      <c r="G76" s="48" t="s">
        <v>1744</v>
      </c>
      <c r="H76" s="45" t="str">
        <f t="shared" si="16"/>
        <v>N/A</v>
      </c>
      <c r="I76" s="12" t="s">
        <v>1744</v>
      </c>
      <c r="J76" s="12" t="s">
        <v>1744</v>
      </c>
      <c r="K76" s="46" t="s">
        <v>732</v>
      </c>
      <c r="L76" s="9" t="str">
        <f t="shared" si="18"/>
        <v>N/A</v>
      </c>
    </row>
    <row r="77" spans="1:12" ht="25.5" x14ac:dyDescent="0.2">
      <c r="A77" s="2" t="s">
        <v>1164</v>
      </c>
      <c r="B77" s="35" t="s">
        <v>217</v>
      </c>
      <c r="C77" s="48">
        <v>0</v>
      </c>
      <c r="D77" s="45" t="str">
        <f t="shared" si="14"/>
        <v>N/A</v>
      </c>
      <c r="E77" s="48">
        <v>0</v>
      </c>
      <c r="F77" s="45" t="str">
        <f t="shared" si="15"/>
        <v>N/A</v>
      </c>
      <c r="G77" s="48">
        <v>0</v>
      </c>
      <c r="H77" s="45" t="str">
        <f t="shared" si="16"/>
        <v>N/A</v>
      </c>
      <c r="I77" s="12" t="s">
        <v>1744</v>
      </c>
      <c r="J77" s="12" t="s">
        <v>1744</v>
      </c>
      <c r="K77" s="46" t="s">
        <v>732</v>
      </c>
      <c r="L77" s="9" t="str">
        <f t="shared" si="18"/>
        <v>N/A</v>
      </c>
    </row>
    <row r="78" spans="1:12" ht="25.5" x14ac:dyDescent="0.2">
      <c r="A78" s="2" t="s">
        <v>1165</v>
      </c>
      <c r="B78" s="35" t="s">
        <v>217</v>
      </c>
      <c r="C78" s="48" t="s">
        <v>1744</v>
      </c>
      <c r="D78" s="45" t="str">
        <f t="shared" si="14"/>
        <v>N/A</v>
      </c>
      <c r="E78" s="48" t="s">
        <v>1744</v>
      </c>
      <c r="F78" s="45" t="str">
        <f t="shared" si="15"/>
        <v>N/A</v>
      </c>
      <c r="G78" s="48" t="s">
        <v>1744</v>
      </c>
      <c r="H78" s="45" t="str">
        <f t="shared" si="16"/>
        <v>N/A</v>
      </c>
      <c r="I78" s="12" t="s">
        <v>1744</v>
      </c>
      <c r="J78" s="12" t="s">
        <v>1744</v>
      </c>
      <c r="K78" s="46" t="s">
        <v>732</v>
      </c>
      <c r="L78" s="9" t="str">
        <f t="shared" si="18"/>
        <v>N/A</v>
      </c>
    </row>
    <row r="79" spans="1:12" ht="25.5" x14ac:dyDescent="0.2">
      <c r="A79" s="2" t="s">
        <v>1166</v>
      </c>
      <c r="B79" s="35" t="s">
        <v>217</v>
      </c>
      <c r="C79" s="48" t="s">
        <v>1744</v>
      </c>
      <c r="D79" s="45" t="str">
        <f t="shared" si="14"/>
        <v>N/A</v>
      </c>
      <c r="E79" s="48" t="s">
        <v>1744</v>
      </c>
      <c r="F79" s="45" t="str">
        <f t="shared" si="15"/>
        <v>N/A</v>
      </c>
      <c r="G79" s="48" t="s">
        <v>1744</v>
      </c>
      <c r="H79" s="45" t="str">
        <f t="shared" si="16"/>
        <v>N/A</v>
      </c>
      <c r="I79" s="12" t="s">
        <v>1744</v>
      </c>
      <c r="J79" s="12" t="s">
        <v>1744</v>
      </c>
      <c r="K79" s="46" t="s">
        <v>732</v>
      </c>
      <c r="L79" s="9" t="str">
        <f t="shared" si="18"/>
        <v>N/A</v>
      </c>
    </row>
    <row r="80" spans="1:12" ht="25.5" x14ac:dyDescent="0.2">
      <c r="A80" s="2" t="s">
        <v>1167</v>
      </c>
      <c r="B80" s="35" t="s">
        <v>217</v>
      </c>
      <c r="C80" s="48">
        <v>0</v>
      </c>
      <c r="D80" s="45" t="str">
        <f t="shared" si="14"/>
        <v>N/A</v>
      </c>
      <c r="E80" s="48">
        <v>0</v>
      </c>
      <c r="F80" s="45" t="str">
        <f t="shared" si="15"/>
        <v>N/A</v>
      </c>
      <c r="G80" s="48">
        <v>0</v>
      </c>
      <c r="H80" s="45" t="str">
        <f t="shared" si="16"/>
        <v>N/A</v>
      </c>
      <c r="I80" s="12" t="s">
        <v>1744</v>
      </c>
      <c r="J80" s="12" t="s">
        <v>1744</v>
      </c>
      <c r="K80" s="46" t="s">
        <v>732</v>
      </c>
      <c r="L80" s="9" t="str">
        <f t="shared" si="18"/>
        <v>N/A</v>
      </c>
    </row>
    <row r="81" spans="1:12" ht="25.5" x14ac:dyDescent="0.2">
      <c r="A81" s="2" t="s">
        <v>1168</v>
      </c>
      <c r="B81" s="35" t="s">
        <v>217</v>
      </c>
      <c r="C81" s="48" t="s">
        <v>1744</v>
      </c>
      <c r="D81" s="45" t="str">
        <f t="shared" si="14"/>
        <v>N/A</v>
      </c>
      <c r="E81" s="48" t="s">
        <v>1744</v>
      </c>
      <c r="F81" s="45" t="str">
        <f t="shared" si="15"/>
        <v>N/A</v>
      </c>
      <c r="G81" s="48" t="s">
        <v>1744</v>
      </c>
      <c r="H81" s="45" t="str">
        <f t="shared" si="16"/>
        <v>N/A</v>
      </c>
      <c r="I81" s="12" t="s">
        <v>1744</v>
      </c>
      <c r="J81" s="12" t="s">
        <v>1744</v>
      </c>
      <c r="K81" s="46" t="s">
        <v>732</v>
      </c>
      <c r="L81" s="9" t="str">
        <f t="shared" si="18"/>
        <v>N/A</v>
      </c>
    </row>
    <row r="82" spans="1:12" x14ac:dyDescent="0.2">
      <c r="A82" s="2" t="s">
        <v>361</v>
      </c>
      <c r="B82" s="35" t="s">
        <v>217</v>
      </c>
      <c r="C82" s="48" t="s">
        <v>217</v>
      </c>
      <c r="D82" s="45" t="str">
        <f t="shared" si="14"/>
        <v>N/A</v>
      </c>
      <c r="E82" s="48" t="s">
        <v>217</v>
      </c>
      <c r="F82" s="45" t="str">
        <f t="shared" si="15"/>
        <v>N/A</v>
      </c>
      <c r="G82" s="48">
        <v>0</v>
      </c>
      <c r="H82" s="45" t="str">
        <f t="shared" si="16"/>
        <v>N/A</v>
      </c>
      <c r="I82" s="12" t="s">
        <v>217</v>
      </c>
      <c r="J82" s="12" t="s">
        <v>217</v>
      </c>
      <c r="K82" s="46" t="s">
        <v>732</v>
      </c>
      <c r="L82" s="9" t="str">
        <f t="shared" ref="L82:L138" si="19">IF(J82="Div by 0", "N/A", IF(K82="N/A","N/A", IF(J82&gt;VALUE(MID(K82,1,2)), "No", IF(J82&lt;-1*VALUE(MID(K82,1,2)), "No", "Yes"))))</f>
        <v>No</v>
      </c>
    </row>
    <row r="83" spans="1:12" x14ac:dyDescent="0.2">
      <c r="A83" s="2" t="s">
        <v>367</v>
      </c>
      <c r="B83" s="35" t="s">
        <v>217</v>
      </c>
      <c r="C83" s="48" t="s">
        <v>217</v>
      </c>
      <c r="D83" s="45" t="str">
        <f t="shared" ref="D83:D114" si="20">IF($B83="N/A","N/A",IF(C83&gt;10,"No",IF(C83&lt;-10,"No","Yes")))</f>
        <v>N/A</v>
      </c>
      <c r="E83" s="36" t="s">
        <v>217</v>
      </c>
      <c r="F83" s="45" t="str">
        <f t="shared" ref="F83:F114" si="21">IF($B83="N/A","N/A",IF(E83&gt;10,"No",IF(E83&lt;-10,"No","Yes")))</f>
        <v>N/A</v>
      </c>
      <c r="G83" s="36">
        <v>0</v>
      </c>
      <c r="H83" s="45" t="str">
        <f t="shared" ref="H83:H114" si="22">IF($B83="N/A","N/A",IF(G83&gt;10,"No",IF(G83&lt;-10,"No","Yes")))</f>
        <v>N/A</v>
      </c>
      <c r="I83" s="12" t="s">
        <v>217</v>
      </c>
      <c r="J83" s="12" t="s">
        <v>217</v>
      </c>
      <c r="K83" s="46" t="s">
        <v>732</v>
      </c>
      <c r="L83" s="9" t="str">
        <f t="shared" si="19"/>
        <v>No</v>
      </c>
    </row>
    <row r="84" spans="1:12" x14ac:dyDescent="0.2">
      <c r="A84" s="2" t="s">
        <v>362</v>
      </c>
      <c r="B84" s="35" t="s">
        <v>217</v>
      </c>
      <c r="C84" s="48" t="s">
        <v>217</v>
      </c>
      <c r="D84" s="45" t="str">
        <f t="shared" si="20"/>
        <v>N/A</v>
      </c>
      <c r="E84" s="48" t="s">
        <v>217</v>
      </c>
      <c r="F84" s="45" t="str">
        <f t="shared" si="21"/>
        <v>N/A</v>
      </c>
      <c r="G84" s="48" t="s">
        <v>1744</v>
      </c>
      <c r="H84" s="45" t="str">
        <f t="shared" si="22"/>
        <v>N/A</v>
      </c>
      <c r="I84" s="12" t="s">
        <v>217</v>
      </c>
      <c r="J84" s="12" t="s">
        <v>217</v>
      </c>
      <c r="K84" s="46" t="s">
        <v>732</v>
      </c>
      <c r="L84" s="9" t="str">
        <f t="shared" si="19"/>
        <v>No</v>
      </c>
    </row>
    <row r="85" spans="1:12" ht="25.5" x14ac:dyDescent="0.2">
      <c r="A85" s="2" t="s">
        <v>1169</v>
      </c>
      <c r="B85" s="35" t="s">
        <v>217</v>
      </c>
      <c r="C85" s="48" t="s">
        <v>217</v>
      </c>
      <c r="D85" s="45" t="str">
        <f t="shared" si="20"/>
        <v>N/A</v>
      </c>
      <c r="E85" s="48" t="s">
        <v>217</v>
      </c>
      <c r="F85" s="45" t="str">
        <f t="shared" si="21"/>
        <v>N/A</v>
      </c>
      <c r="G85" s="48">
        <v>0</v>
      </c>
      <c r="H85" s="45" t="str">
        <f t="shared" si="22"/>
        <v>N/A</v>
      </c>
      <c r="I85" s="12" t="s">
        <v>217</v>
      </c>
      <c r="J85" s="12" t="s">
        <v>217</v>
      </c>
      <c r="K85" s="46" t="s">
        <v>732</v>
      </c>
      <c r="L85" s="9" t="str">
        <f t="shared" si="19"/>
        <v>No</v>
      </c>
    </row>
    <row r="86" spans="1:12" x14ac:dyDescent="0.2">
      <c r="A86" s="2" t="s">
        <v>725</v>
      </c>
      <c r="B86" s="35" t="s">
        <v>217</v>
      </c>
      <c r="C86" s="48" t="s">
        <v>217</v>
      </c>
      <c r="D86" s="45" t="str">
        <f t="shared" si="20"/>
        <v>N/A</v>
      </c>
      <c r="E86" s="36" t="s">
        <v>217</v>
      </c>
      <c r="F86" s="45" t="str">
        <f t="shared" si="21"/>
        <v>N/A</v>
      </c>
      <c r="G86" s="36">
        <v>0</v>
      </c>
      <c r="H86" s="45" t="str">
        <f t="shared" si="22"/>
        <v>N/A</v>
      </c>
      <c r="I86" s="12" t="s">
        <v>217</v>
      </c>
      <c r="J86" s="12" t="s">
        <v>217</v>
      </c>
      <c r="K86" s="46" t="s">
        <v>732</v>
      </c>
      <c r="L86" s="9" t="str">
        <f t="shared" si="19"/>
        <v>No</v>
      </c>
    </row>
    <row r="87" spans="1:12" ht="25.5" x14ac:dyDescent="0.2">
      <c r="A87" s="2" t="s">
        <v>1170</v>
      </c>
      <c r="B87" s="35" t="s">
        <v>217</v>
      </c>
      <c r="C87" s="48" t="s">
        <v>217</v>
      </c>
      <c r="D87" s="45" t="str">
        <f t="shared" si="20"/>
        <v>N/A</v>
      </c>
      <c r="E87" s="48" t="s">
        <v>217</v>
      </c>
      <c r="F87" s="45" t="str">
        <f t="shared" si="21"/>
        <v>N/A</v>
      </c>
      <c r="G87" s="48" t="s">
        <v>1744</v>
      </c>
      <c r="H87" s="45" t="str">
        <f t="shared" si="22"/>
        <v>N/A</v>
      </c>
      <c r="I87" s="12" t="s">
        <v>217</v>
      </c>
      <c r="J87" s="12" t="s">
        <v>217</v>
      </c>
      <c r="K87" s="46" t="s">
        <v>732</v>
      </c>
      <c r="L87" s="9" t="str">
        <f t="shared" si="19"/>
        <v>No</v>
      </c>
    </row>
    <row r="88" spans="1:12" ht="25.5" x14ac:dyDescent="0.2">
      <c r="A88" s="2" t="s">
        <v>1171</v>
      </c>
      <c r="B88" s="35" t="s">
        <v>217</v>
      </c>
      <c r="C88" s="48" t="s">
        <v>217</v>
      </c>
      <c r="D88" s="45" t="str">
        <f t="shared" si="20"/>
        <v>N/A</v>
      </c>
      <c r="E88" s="48" t="s">
        <v>217</v>
      </c>
      <c r="F88" s="45" t="str">
        <f t="shared" si="21"/>
        <v>N/A</v>
      </c>
      <c r="G88" s="48">
        <v>0</v>
      </c>
      <c r="H88" s="45" t="str">
        <f t="shared" si="22"/>
        <v>N/A</v>
      </c>
      <c r="I88" s="12" t="s">
        <v>217</v>
      </c>
      <c r="J88" s="12" t="s">
        <v>217</v>
      </c>
      <c r="K88" s="46" t="s">
        <v>732</v>
      </c>
      <c r="L88" s="9" t="str">
        <f t="shared" si="19"/>
        <v>No</v>
      </c>
    </row>
    <row r="89" spans="1:12" x14ac:dyDescent="0.2">
      <c r="A89" s="2" t="s">
        <v>726</v>
      </c>
      <c r="B89" s="35" t="s">
        <v>217</v>
      </c>
      <c r="C89" s="48" t="s">
        <v>217</v>
      </c>
      <c r="D89" s="45" t="str">
        <f t="shared" si="20"/>
        <v>N/A</v>
      </c>
      <c r="E89" s="36" t="s">
        <v>217</v>
      </c>
      <c r="F89" s="45" t="str">
        <f t="shared" si="21"/>
        <v>N/A</v>
      </c>
      <c r="G89" s="36">
        <v>0</v>
      </c>
      <c r="H89" s="45" t="str">
        <f t="shared" si="22"/>
        <v>N/A</v>
      </c>
      <c r="I89" s="12" t="s">
        <v>217</v>
      </c>
      <c r="J89" s="12" t="s">
        <v>217</v>
      </c>
      <c r="K89" s="46" t="s">
        <v>732</v>
      </c>
      <c r="L89" s="9" t="str">
        <f t="shared" si="19"/>
        <v>No</v>
      </c>
    </row>
    <row r="90" spans="1:12" ht="25.5" x14ac:dyDescent="0.2">
      <c r="A90" s="2" t="s">
        <v>1172</v>
      </c>
      <c r="B90" s="35" t="s">
        <v>217</v>
      </c>
      <c r="C90" s="48" t="s">
        <v>217</v>
      </c>
      <c r="D90" s="45" t="str">
        <f t="shared" si="20"/>
        <v>N/A</v>
      </c>
      <c r="E90" s="48" t="s">
        <v>217</v>
      </c>
      <c r="F90" s="45" t="str">
        <f t="shared" si="21"/>
        <v>N/A</v>
      </c>
      <c r="G90" s="48" t="s">
        <v>1744</v>
      </c>
      <c r="H90" s="45" t="str">
        <f t="shared" si="22"/>
        <v>N/A</v>
      </c>
      <c r="I90" s="12" t="s">
        <v>217</v>
      </c>
      <c r="J90" s="12" t="s">
        <v>217</v>
      </c>
      <c r="K90" s="46" t="s">
        <v>732</v>
      </c>
      <c r="L90" s="9" t="str">
        <f t="shared" si="19"/>
        <v>No</v>
      </c>
    </row>
    <row r="91" spans="1:12" ht="25.5" x14ac:dyDescent="0.2">
      <c r="A91" s="2" t="s">
        <v>1173</v>
      </c>
      <c r="B91" s="35" t="s">
        <v>217</v>
      </c>
      <c r="C91" s="48" t="s">
        <v>217</v>
      </c>
      <c r="D91" s="45" t="str">
        <f t="shared" si="20"/>
        <v>N/A</v>
      </c>
      <c r="E91" s="48" t="s">
        <v>217</v>
      </c>
      <c r="F91" s="45" t="str">
        <f t="shared" si="21"/>
        <v>N/A</v>
      </c>
      <c r="G91" s="48">
        <v>0</v>
      </c>
      <c r="H91" s="45" t="str">
        <f t="shared" si="22"/>
        <v>N/A</v>
      </c>
      <c r="I91" s="12" t="s">
        <v>217</v>
      </c>
      <c r="J91" s="12" t="s">
        <v>217</v>
      </c>
      <c r="K91" s="46" t="s">
        <v>732</v>
      </c>
      <c r="L91" s="9" t="str">
        <f t="shared" si="19"/>
        <v>No</v>
      </c>
    </row>
    <row r="92" spans="1:12" x14ac:dyDescent="0.2">
      <c r="A92" s="2" t="s">
        <v>727</v>
      </c>
      <c r="B92" s="35" t="s">
        <v>217</v>
      </c>
      <c r="C92" s="48" t="s">
        <v>217</v>
      </c>
      <c r="D92" s="45" t="str">
        <f t="shared" si="20"/>
        <v>N/A</v>
      </c>
      <c r="E92" s="36" t="s">
        <v>217</v>
      </c>
      <c r="F92" s="45" t="str">
        <f t="shared" si="21"/>
        <v>N/A</v>
      </c>
      <c r="G92" s="36">
        <v>0</v>
      </c>
      <c r="H92" s="45" t="str">
        <f t="shared" si="22"/>
        <v>N/A</v>
      </c>
      <c r="I92" s="12" t="s">
        <v>217</v>
      </c>
      <c r="J92" s="12" t="s">
        <v>217</v>
      </c>
      <c r="K92" s="46" t="s">
        <v>732</v>
      </c>
      <c r="L92" s="9" t="str">
        <f t="shared" si="19"/>
        <v>No</v>
      </c>
    </row>
    <row r="93" spans="1:12" ht="25.5" x14ac:dyDescent="0.2">
      <c r="A93" s="2" t="s">
        <v>1174</v>
      </c>
      <c r="B93" s="35" t="s">
        <v>217</v>
      </c>
      <c r="C93" s="48" t="s">
        <v>217</v>
      </c>
      <c r="D93" s="45" t="str">
        <f t="shared" si="20"/>
        <v>N/A</v>
      </c>
      <c r="E93" s="48" t="s">
        <v>217</v>
      </c>
      <c r="F93" s="45" t="str">
        <f t="shared" si="21"/>
        <v>N/A</v>
      </c>
      <c r="G93" s="48" t="s">
        <v>1744</v>
      </c>
      <c r="H93" s="45" t="str">
        <f t="shared" si="22"/>
        <v>N/A</v>
      </c>
      <c r="I93" s="12" t="s">
        <v>217</v>
      </c>
      <c r="J93" s="12" t="s">
        <v>217</v>
      </c>
      <c r="K93" s="46" t="s">
        <v>732</v>
      </c>
      <c r="L93" s="9" t="str">
        <f t="shared" si="19"/>
        <v>No</v>
      </c>
    </row>
    <row r="94" spans="1:12" x14ac:dyDescent="0.2">
      <c r="A94" s="2" t="s">
        <v>1175</v>
      </c>
      <c r="B94" s="35" t="s">
        <v>217</v>
      </c>
      <c r="C94" s="48" t="s">
        <v>217</v>
      </c>
      <c r="D94" s="45" t="str">
        <f t="shared" si="20"/>
        <v>N/A</v>
      </c>
      <c r="E94" s="48" t="s">
        <v>217</v>
      </c>
      <c r="F94" s="45" t="str">
        <f t="shared" si="21"/>
        <v>N/A</v>
      </c>
      <c r="G94" s="48">
        <v>0</v>
      </c>
      <c r="H94" s="45" t="str">
        <f t="shared" si="22"/>
        <v>N/A</v>
      </c>
      <c r="I94" s="12" t="s">
        <v>217</v>
      </c>
      <c r="J94" s="12" t="s">
        <v>217</v>
      </c>
      <c r="K94" s="46" t="s">
        <v>732</v>
      </c>
      <c r="L94" s="9" t="str">
        <f t="shared" si="19"/>
        <v>No</v>
      </c>
    </row>
    <row r="95" spans="1:12" x14ac:dyDescent="0.2">
      <c r="A95" s="2" t="s">
        <v>728</v>
      </c>
      <c r="B95" s="35" t="s">
        <v>217</v>
      </c>
      <c r="C95" s="48" t="s">
        <v>217</v>
      </c>
      <c r="D95" s="45" t="str">
        <f t="shared" si="20"/>
        <v>N/A</v>
      </c>
      <c r="E95" s="36" t="s">
        <v>217</v>
      </c>
      <c r="F95" s="45" t="str">
        <f t="shared" si="21"/>
        <v>N/A</v>
      </c>
      <c r="G95" s="36">
        <v>0</v>
      </c>
      <c r="H95" s="45" t="str">
        <f t="shared" si="22"/>
        <v>N/A</v>
      </c>
      <c r="I95" s="12" t="s">
        <v>217</v>
      </c>
      <c r="J95" s="12" t="s">
        <v>217</v>
      </c>
      <c r="K95" s="46" t="s">
        <v>732</v>
      </c>
      <c r="L95" s="9" t="str">
        <f t="shared" si="19"/>
        <v>No</v>
      </c>
    </row>
    <row r="96" spans="1:12" x14ac:dyDescent="0.2">
      <c r="A96" s="2" t="s">
        <v>1176</v>
      </c>
      <c r="B96" s="35" t="s">
        <v>217</v>
      </c>
      <c r="C96" s="48" t="s">
        <v>217</v>
      </c>
      <c r="D96" s="45" t="str">
        <f t="shared" si="20"/>
        <v>N/A</v>
      </c>
      <c r="E96" s="48" t="s">
        <v>217</v>
      </c>
      <c r="F96" s="45" t="str">
        <f t="shared" si="21"/>
        <v>N/A</v>
      </c>
      <c r="G96" s="48" t="s">
        <v>1744</v>
      </c>
      <c r="H96" s="45" t="str">
        <f t="shared" si="22"/>
        <v>N/A</v>
      </c>
      <c r="I96" s="12" t="s">
        <v>217</v>
      </c>
      <c r="J96" s="12" t="s">
        <v>217</v>
      </c>
      <c r="K96" s="46" t="s">
        <v>732</v>
      </c>
      <c r="L96" s="9" t="str">
        <f t="shared" si="19"/>
        <v>No</v>
      </c>
    </row>
    <row r="97" spans="1:12" x14ac:dyDescent="0.2">
      <c r="A97" s="2" t="s">
        <v>1177</v>
      </c>
      <c r="B97" s="35" t="s">
        <v>217</v>
      </c>
      <c r="C97" s="48" t="s">
        <v>217</v>
      </c>
      <c r="D97" s="45" t="str">
        <f t="shared" si="20"/>
        <v>N/A</v>
      </c>
      <c r="E97" s="48" t="s">
        <v>217</v>
      </c>
      <c r="F97" s="45" t="str">
        <f t="shared" si="21"/>
        <v>N/A</v>
      </c>
      <c r="G97" s="48">
        <v>0</v>
      </c>
      <c r="H97" s="45" t="str">
        <f t="shared" si="22"/>
        <v>N/A</v>
      </c>
      <c r="I97" s="12" t="s">
        <v>217</v>
      </c>
      <c r="J97" s="12" t="s">
        <v>217</v>
      </c>
      <c r="K97" s="46" t="s">
        <v>732</v>
      </c>
      <c r="L97" s="9" t="str">
        <f t="shared" si="19"/>
        <v>No</v>
      </c>
    </row>
    <row r="98" spans="1:12" x14ac:dyDescent="0.2">
      <c r="A98" s="2" t="s">
        <v>520</v>
      </c>
      <c r="B98" s="35" t="s">
        <v>217</v>
      </c>
      <c r="C98" s="48" t="s">
        <v>217</v>
      </c>
      <c r="D98" s="45" t="str">
        <f t="shared" si="20"/>
        <v>N/A</v>
      </c>
      <c r="E98" s="36" t="s">
        <v>217</v>
      </c>
      <c r="F98" s="45" t="str">
        <f t="shared" si="21"/>
        <v>N/A</v>
      </c>
      <c r="G98" s="36">
        <v>0</v>
      </c>
      <c r="H98" s="45" t="str">
        <f t="shared" si="22"/>
        <v>N/A</v>
      </c>
      <c r="I98" s="12" t="s">
        <v>217</v>
      </c>
      <c r="J98" s="12" t="s">
        <v>217</v>
      </c>
      <c r="K98" s="46" t="s">
        <v>732</v>
      </c>
      <c r="L98" s="9" t="str">
        <f t="shared" si="19"/>
        <v>No</v>
      </c>
    </row>
    <row r="99" spans="1:12" x14ac:dyDescent="0.2">
      <c r="A99" s="2" t="s">
        <v>1178</v>
      </c>
      <c r="B99" s="35" t="s">
        <v>217</v>
      </c>
      <c r="C99" s="48" t="s">
        <v>217</v>
      </c>
      <c r="D99" s="45" t="str">
        <f t="shared" si="20"/>
        <v>N/A</v>
      </c>
      <c r="E99" s="48" t="s">
        <v>217</v>
      </c>
      <c r="F99" s="45" t="str">
        <f t="shared" si="21"/>
        <v>N/A</v>
      </c>
      <c r="G99" s="48" t="s">
        <v>1744</v>
      </c>
      <c r="H99" s="45" t="str">
        <f t="shared" si="22"/>
        <v>N/A</v>
      </c>
      <c r="I99" s="12" t="s">
        <v>217</v>
      </c>
      <c r="J99" s="12" t="s">
        <v>217</v>
      </c>
      <c r="K99" s="46" t="s">
        <v>732</v>
      </c>
      <c r="L99" s="9" t="str">
        <f t="shared" si="19"/>
        <v>No</v>
      </c>
    </row>
    <row r="100" spans="1:12" ht="25.5" x14ac:dyDescent="0.2">
      <c r="A100" s="2" t="s">
        <v>1179</v>
      </c>
      <c r="B100" s="35" t="s">
        <v>217</v>
      </c>
      <c r="C100" s="48" t="s">
        <v>217</v>
      </c>
      <c r="D100" s="45" t="str">
        <f t="shared" si="20"/>
        <v>N/A</v>
      </c>
      <c r="E100" s="48" t="s">
        <v>217</v>
      </c>
      <c r="F100" s="45" t="str">
        <f t="shared" si="21"/>
        <v>N/A</v>
      </c>
      <c r="G100" s="48">
        <v>0</v>
      </c>
      <c r="H100" s="45" t="str">
        <f t="shared" si="22"/>
        <v>N/A</v>
      </c>
      <c r="I100" s="12" t="s">
        <v>217</v>
      </c>
      <c r="J100" s="12" t="s">
        <v>217</v>
      </c>
      <c r="K100" s="46" t="s">
        <v>732</v>
      </c>
      <c r="L100" s="9" t="str">
        <f t="shared" si="19"/>
        <v>No</v>
      </c>
    </row>
    <row r="101" spans="1:12" x14ac:dyDescent="0.2">
      <c r="A101" s="2" t="s">
        <v>521</v>
      </c>
      <c r="B101" s="35" t="s">
        <v>217</v>
      </c>
      <c r="C101" s="48" t="s">
        <v>217</v>
      </c>
      <c r="D101" s="45" t="str">
        <f t="shared" si="20"/>
        <v>N/A</v>
      </c>
      <c r="E101" s="36" t="s">
        <v>217</v>
      </c>
      <c r="F101" s="45" t="str">
        <f t="shared" si="21"/>
        <v>N/A</v>
      </c>
      <c r="G101" s="36">
        <v>0</v>
      </c>
      <c r="H101" s="45" t="str">
        <f t="shared" si="22"/>
        <v>N/A</v>
      </c>
      <c r="I101" s="12" t="s">
        <v>217</v>
      </c>
      <c r="J101" s="12" t="s">
        <v>217</v>
      </c>
      <c r="K101" s="46" t="s">
        <v>732</v>
      </c>
      <c r="L101" s="9" t="str">
        <f t="shared" si="19"/>
        <v>No</v>
      </c>
    </row>
    <row r="102" spans="1:12" ht="25.5" x14ac:dyDescent="0.2">
      <c r="A102" s="2" t="s">
        <v>1180</v>
      </c>
      <c r="B102" s="35" t="s">
        <v>217</v>
      </c>
      <c r="C102" s="48" t="s">
        <v>217</v>
      </c>
      <c r="D102" s="45" t="str">
        <f t="shared" si="20"/>
        <v>N/A</v>
      </c>
      <c r="E102" s="48" t="s">
        <v>217</v>
      </c>
      <c r="F102" s="45" t="str">
        <f t="shared" si="21"/>
        <v>N/A</v>
      </c>
      <c r="G102" s="48" t="s">
        <v>1744</v>
      </c>
      <c r="H102" s="45" t="str">
        <f t="shared" si="22"/>
        <v>N/A</v>
      </c>
      <c r="I102" s="12" t="s">
        <v>217</v>
      </c>
      <c r="J102" s="12" t="s">
        <v>217</v>
      </c>
      <c r="K102" s="46" t="s">
        <v>732</v>
      </c>
      <c r="L102" s="9" t="str">
        <f t="shared" si="19"/>
        <v>No</v>
      </c>
    </row>
    <row r="103" spans="1:12" ht="25.5" x14ac:dyDescent="0.2">
      <c r="A103" s="64" t="s">
        <v>1181</v>
      </c>
      <c r="B103" s="35" t="s">
        <v>217</v>
      </c>
      <c r="C103" s="48" t="s">
        <v>217</v>
      </c>
      <c r="D103" s="45" t="str">
        <f t="shared" si="20"/>
        <v>N/A</v>
      </c>
      <c r="E103" s="48" t="s">
        <v>217</v>
      </c>
      <c r="F103" s="45" t="str">
        <f t="shared" si="21"/>
        <v>N/A</v>
      </c>
      <c r="G103" s="48">
        <v>0</v>
      </c>
      <c r="H103" s="45" t="str">
        <f t="shared" si="22"/>
        <v>N/A</v>
      </c>
      <c r="I103" s="12" t="s">
        <v>217</v>
      </c>
      <c r="J103" s="12" t="s">
        <v>217</v>
      </c>
      <c r="K103" s="46" t="s">
        <v>732</v>
      </c>
      <c r="L103" s="9" t="str">
        <f t="shared" si="19"/>
        <v>No</v>
      </c>
    </row>
    <row r="104" spans="1:12" ht="25.5" x14ac:dyDescent="0.2">
      <c r="A104" s="2" t="s">
        <v>522</v>
      </c>
      <c r="B104" s="35" t="s">
        <v>217</v>
      </c>
      <c r="C104" s="48" t="s">
        <v>217</v>
      </c>
      <c r="D104" s="45" t="str">
        <f t="shared" si="20"/>
        <v>N/A</v>
      </c>
      <c r="E104" s="36" t="s">
        <v>217</v>
      </c>
      <c r="F104" s="45" t="str">
        <f t="shared" si="21"/>
        <v>N/A</v>
      </c>
      <c r="G104" s="36">
        <v>0</v>
      </c>
      <c r="H104" s="45" t="str">
        <f t="shared" si="22"/>
        <v>N/A</v>
      </c>
      <c r="I104" s="12" t="s">
        <v>217</v>
      </c>
      <c r="J104" s="12" t="s">
        <v>217</v>
      </c>
      <c r="K104" s="46" t="s">
        <v>732</v>
      </c>
      <c r="L104" s="9" t="str">
        <f t="shared" si="19"/>
        <v>No</v>
      </c>
    </row>
    <row r="105" spans="1:12" ht="25.5" x14ac:dyDescent="0.2">
      <c r="A105" s="2" t="s">
        <v>1182</v>
      </c>
      <c r="B105" s="35" t="s">
        <v>217</v>
      </c>
      <c r="C105" s="48" t="s">
        <v>217</v>
      </c>
      <c r="D105" s="45" t="str">
        <f t="shared" si="20"/>
        <v>N/A</v>
      </c>
      <c r="E105" s="48" t="s">
        <v>217</v>
      </c>
      <c r="F105" s="45" t="str">
        <f t="shared" si="21"/>
        <v>N/A</v>
      </c>
      <c r="G105" s="48" t="s">
        <v>1744</v>
      </c>
      <c r="H105" s="45" t="str">
        <f t="shared" si="22"/>
        <v>N/A</v>
      </c>
      <c r="I105" s="12" t="s">
        <v>217</v>
      </c>
      <c r="J105" s="12" t="s">
        <v>217</v>
      </c>
      <c r="K105" s="46" t="s">
        <v>732</v>
      </c>
      <c r="L105" s="9" t="str">
        <f t="shared" si="19"/>
        <v>No</v>
      </c>
    </row>
    <row r="106" spans="1:12" ht="25.5" x14ac:dyDescent="0.2">
      <c r="A106" s="2" t="s">
        <v>1183</v>
      </c>
      <c r="B106" s="35" t="s">
        <v>217</v>
      </c>
      <c r="C106" s="48" t="s">
        <v>217</v>
      </c>
      <c r="D106" s="45" t="str">
        <f t="shared" si="20"/>
        <v>N/A</v>
      </c>
      <c r="E106" s="48" t="s">
        <v>217</v>
      </c>
      <c r="F106" s="45" t="str">
        <f t="shared" si="21"/>
        <v>N/A</v>
      </c>
      <c r="G106" s="48">
        <v>0</v>
      </c>
      <c r="H106" s="45" t="str">
        <f t="shared" si="22"/>
        <v>N/A</v>
      </c>
      <c r="I106" s="12" t="s">
        <v>217</v>
      </c>
      <c r="J106" s="12" t="s">
        <v>217</v>
      </c>
      <c r="K106" s="46" t="s">
        <v>732</v>
      </c>
      <c r="L106" s="9" t="str">
        <f t="shared" si="19"/>
        <v>No</v>
      </c>
    </row>
    <row r="107" spans="1:12" x14ac:dyDescent="0.2">
      <c r="A107" s="2" t="s">
        <v>523</v>
      </c>
      <c r="B107" s="35" t="s">
        <v>217</v>
      </c>
      <c r="C107" s="48" t="s">
        <v>217</v>
      </c>
      <c r="D107" s="45" t="str">
        <f t="shared" si="20"/>
        <v>N/A</v>
      </c>
      <c r="E107" s="36" t="s">
        <v>217</v>
      </c>
      <c r="F107" s="45" t="str">
        <f t="shared" si="21"/>
        <v>N/A</v>
      </c>
      <c r="G107" s="36">
        <v>0</v>
      </c>
      <c r="H107" s="45" t="str">
        <f t="shared" si="22"/>
        <v>N/A</v>
      </c>
      <c r="I107" s="12" t="s">
        <v>217</v>
      </c>
      <c r="J107" s="12" t="s">
        <v>217</v>
      </c>
      <c r="K107" s="46" t="s">
        <v>732</v>
      </c>
      <c r="L107" s="9" t="str">
        <f t="shared" si="19"/>
        <v>No</v>
      </c>
    </row>
    <row r="108" spans="1:12" ht="25.5" x14ac:dyDescent="0.2">
      <c r="A108" s="2" t="s">
        <v>1184</v>
      </c>
      <c r="B108" s="35" t="s">
        <v>217</v>
      </c>
      <c r="C108" s="48" t="s">
        <v>217</v>
      </c>
      <c r="D108" s="45" t="str">
        <f t="shared" si="20"/>
        <v>N/A</v>
      </c>
      <c r="E108" s="48" t="s">
        <v>217</v>
      </c>
      <c r="F108" s="45" t="str">
        <f t="shared" si="21"/>
        <v>N/A</v>
      </c>
      <c r="G108" s="48" t="s">
        <v>1744</v>
      </c>
      <c r="H108" s="45" t="str">
        <f t="shared" si="22"/>
        <v>N/A</v>
      </c>
      <c r="I108" s="12" t="s">
        <v>217</v>
      </c>
      <c r="J108" s="12" t="s">
        <v>217</v>
      </c>
      <c r="K108" s="46" t="s">
        <v>732</v>
      </c>
      <c r="L108" s="9" t="str">
        <f t="shared" si="19"/>
        <v>No</v>
      </c>
    </row>
    <row r="109" spans="1:12" ht="25.5" x14ac:dyDescent="0.2">
      <c r="A109" s="2" t="s">
        <v>1185</v>
      </c>
      <c r="B109" s="35" t="s">
        <v>217</v>
      </c>
      <c r="C109" s="48" t="s">
        <v>217</v>
      </c>
      <c r="D109" s="45" t="str">
        <f t="shared" si="20"/>
        <v>N/A</v>
      </c>
      <c r="E109" s="48" t="s">
        <v>217</v>
      </c>
      <c r="F109" s="45" t="str">
        <f t="shared" si="21"/>
        <v>N/A</v>
      </c>
      <c r="G109" s="48">
        <v>0</v>
      </c>
      <c r="H109" s="45" t="str">
        <f t="shared" si="22"/>
        <v>N/A</v>
      </c>
      <c r="I109" s="12" t="s">
        <v>217</v>
      </c>
      <c r="J109" s="12" t="s">
        <v>217</v>
      </c>
      <c r="K109" s="46" t="s">
        <v>732</v>
      </c>
      <c r="L109" s="9" t="str">
        <f t="shared" si="19"/>
        <v>No</v>
      </c>
    </row>
    <row r="110" spans="1:12" x14ac:dyDescent="0.2">
      <c r="A110" s="2" t="s">
        <v>524</v>
      </c>
      <c r="B110" s="35" t="s">
        <v>217</v>
      </c>
      <c r="C110" s="48" t="s">
        <v>217</v>
      </c>
      <c r="D110" s="45" t="str">
        <f t="shared" si="20"/>
        <v>N/A</v>
      </c>
      <c r="E110" s="36" t="s">
        <v>217</v>
      </c>
      <c r="F110" s="45" t="str">
        <f t="shared" si="21"/>
        <v>N/A</v>
      </c>
      <c r="G110" s="36">
        <v>0</v>
      </c>
      <c r="H110" s="45" t="str">
        <f t="shared" si="22"/>
        <v>N/A</v>
      </c>
      <c r="I110" s="12" t="s">
        <v>217</v>
      </c>
      <c r="J110" s="12" t="s">
        <v>217</v>
      </c>
      <c r="K110" s="46" t="s">
        <v>732</v>
      </c>
      <c r="L110" s="9" t="str">
        <f t="shared" si="19"/>
        <v>No</v>
      </c>
    </row>
    <row r="111" spans="1:12" ht="25.5" x14ac:dyDescent="0.2">
      <c r="A111" s="2" t="s">
        <v>1186</v>
      </c>
      <c r="B111" s="35" t="s">
        <v>217</v>
      </c>
      <c r="C111" s="48" t="s">
        <v>217</v>
      </c>
      <c r="D111" s="45" t="str">
        <f t="shared" si="20"/>
        <v>N/A</v>
      </c>
      <c r="E111" s="48" t="s">
        <v>217</v>
      </c>
      <c r="F111" s="45" t="str">
        <f t="shared" si="21"/>
        <v>N/A</v>
      </c>
      <c r="G111" s="48" t="s">
        <v>1744</v>
      </c>
      <c r="H111" s="45" t="str">
        <f t="shared" si="22"/>
        <v>N/A</v>
      </c>
      <c r="I111" s="12" t="s">
        <v>217</v>
      </c>
      <c r="J111" s="12" t="s">
        <v>217</v>
      </c>
      <c r="K111" s="46" t="s">
        <v>732</v>
      </c>
      <c r="L111" s="9" t="str">
        <f t="shared" si="19"/>
        <v>No</v>
      </c>
    </row>
    <row r="112" spans="1:12" ht="25.5" x14ac:dyDescent="0.2">
      <c r="A112" s="2" t="s">
        <v>1187</v>
      </c>
      <c r="B112" s="35" t="s">
        <v>217</v>
      </c>
      <c r="C112" s="48" t="s">
        <v>217</v>
      </c>
      <c r="D112" s="45" t="str">
        <f t="shared" si="20"/>
        <v>N/A</v>
      </c>
      <c r="E112" s="48" t="s">
        <v>217</v>
      </c>
      <c r="F112" s="45" t="str">
        <f t="shared" si="21"/>
        <v>N/A</v>
      </c>
      <c r="G112" s="48">
        <v>0</v>
      </c>
      <c r="H112" s="45" t="str">
        <f t="shared" si="22"/>
        <v>N/A</v>
      </c>
      <c r="I112" s="12" t="s">
        <v>217</v>
      </c>
      <c r="J112" s="12" t="s">
        <v>217</v>
      </c>
      <c r="K112" s="46" t="s">
        <v>732</v>
      </c>
      <c r="L112" s="9" t="str">
        <f t="shared" si="19"/>
        <v>No</v>
      </c>
    </row>
    <row r="113" spans="1:12" ht="25.5" x14ac:dyDescent="0.2">
      <c r="A113" s="2" t="s">
        <v>525</v>
      </c>
      <c r="B113" s="35" t="s">
        <v>217</v>
      </c>
      <c r="C113" s="48" t="s">
        <v>217</v>
      </c>
      <c r="D113" s="45" t="str">
        <f t="shared" si="20"/>
        <v>N/A</v>
      </c>
      <c r="E113" s="36" t="s">
        <v>217</v>
      </c>
      <c r="F113" s="45" t="str">
        <f t="shared" si="21"/>
        <v>N/A</v>
      </c>
      <c r="G113" s="36">
        <v>0</v>
      </c>
      <c r="H113" s="45" t="str">
        <f t="shared" si="22"/>
        <v>N/A</v>
      </c>
      <c r="I113" s="12" t="s">
        <v>217</v>
      </c>
      <c r="J113" s="12" t="s">
        <v>217</v>
      </c>
      <c r="K113" s="46" t="s">
        <v>732</v>
      </c>
      <c r="L113" s="9" t="str">
        <f t="shared" si="19"/>
        <v>No</v>
      </c>
    </row>
    <row r="114" spans="1:12" ht="25.5" x14ac:dyDescent="0.2">
      <c r="A114" s="2" t="s">
        <v>1188</v>
      </c>
      <c r="B114" s="35" t="s">
        <v>217</v>
      </c>
      <c r="C114" s="48" t="s">
        <v>217</v>
      </c>
      <c r="D114" s="45" t="str">
        <f t="shared" si="20"/>
        <v>N/A</v>
      </c>
      <c r="E114" s="48" t="s">
        <v>217</v>
      </c>
      <c r="F114" s="45" t="str">
        <f t="shared" si="21"/>
        <v>N/A</v>
      </c>
      <c r="G114" s="48" t="s">
        <v>1744</v>
      </c>
      <c r="H114" s="45" t="str">
        <f t="shared" si="22"/>
        <v>N/A</v>
      </c>
      <c r="I114" s="12" t="s">
        <v>217</v>
      </c>
      <c r="J114" s="12" t="s">
        <v>217</v>
      </c>
      <c r="K114" s="46" t="s">
        <v>732</v>
      </c>
      <c r="L114" s="9" t="str">
        <f t="shared" si="19"/>
        <v>No</v>
      </c>
    </row>
    <row r="115" spans="1:12" ht="25.5" x14ac:dyDescent="0.2">
      <c r="A115" s="2" t="s">
        <v>1189</v>
      </c>
      <c r="B115" s="35" t="s">
        <v>217</v>
      </c>
      <c r="C115" s="48" t="s">
        <v>217</v>
      </c>
      <c r="D115" s="45" t="str">
        <f t="shared" ref="D115:D146" si="23">IF($B115="N/A","N/A",IF(C115&gt;10,"No",IF(C115&lt;-10,"No","Yes")))</f>
        <v>N/A</v>
      </c>
      <c r="E115" s="48" t="s">
        <v>217</v>
      </c>
      <c r="F115" s="45" t="str">
        <f t="shared" ref="F115:F146" si="24">IF($B115="N/A","N/A",IF(E115&gt;10,"No",IF(E115&lt;-10,"No","Yes")))</f>
        <v>N/A</v>
      </c>
      <c r="G115" s="48">
        <v>0</v>
      </c>
      <c r="H115" s="45" t="str">
        <f t="shared" ref="H115:H146" si="25">IF($B115="N/A","N/A",IF(G115&gt;10,"No",IF(G115&lt;-10,"No","Yes")))</f>
        <v>N/A</v>
      </c>
      <c r="I115" s="12" t="s">
        <v>217</v>
      </c>
      <c r="J115" s="12" t="s">
        <v>217</v>
      </c>
      <c r="K115" s="46" t="s">
        <v>732</v>
      </c>
      <c r="L115" s="9" t="str">
        <f t="shared" si="19"/>
        <v>No</v>
      </c>
    </row>
    <row r="116" spans="1:12" ht="25.5" x14ac:dyDescent="0.2">
      <c r="A116" s="2" t="s">
        <v>526</v>
      </c>
      <c r="B116" s="35" t="s">
        <v>217</v>
      </c>
      <c r="C116" s="48" t="s">
        <v>217</v>
      </c>
      <c r="D116" s="45" t="str">
        <f t="shared" si="23"/>
        <v>N/A</v>
      </c>
      <c r="E116" s="36" t="s">
        <v>217</v>
      </c>
      <c r="F116" s="45" t="str">
        <f t="shared" si="24"/>
        <v>N/A</v>
      </c>
      <c r="G116" s="36">
        <v>0</v>
      </c>
      <c r="H116" s="45" t="str">
        <f t="shared" si="25"/>
        <v>N/A</v>
      </c>
      <c r="I116" s="12" t="s">
        <v>217</v>
      </c>
      <c r="J116" s="12" t="s">
        <v>217</v>
      </c>
      <c r="K116" s="46" t="s">
        <v>732</v>
      </c>
      <c r="L116" s="9" t="str">
        <f t="shared" si="19"/>
        <v>No</v>
      </c>
    </row>
    <row r="117" spans="1:12" ht="25.5" x14ac:dyDescent="0.2">
      <c r="A117" s="2" t="s">
        <v>1190</v>
      </c>
      <c r="B117" s="35" t="s">
        <v>217</v>
      </c>
      <c r="C117" s="48" t="s">
        <v>217</v>
      </c>
      <c r="D117" s="45" t="str">
        <f t="shared" si="23"/>
        <v>N/A</v>
      </c>
      <c r="E117" s="48" t="s">
        <v>217</v>
      </c>
      <c r="F117" s="45" t="str">
        <f t="shared" si="24"/>
        <v>N/A</v>
      </c>
      <c r="G117" s="48" t="s">
        <v>1744</v>
      </c>
      <c r="H117" s="45" t="str">
        <f t="shared" si="25"/>
        <v>N/A</v>
      </c>
      <c r="I117" s="12" t="s">
        <v>217</v>
      </c>
      <c r="J117" s="12" t="s">
        <v>217</v>
      </c>
      <c r="K117" s="46" t="s">
        <v>732</v>
      </c>
      <c r="L117" s="9" t="str">
        <f t="shared" si="19"/>
        <v>No</v>
      </c>
    </row>
    <row r="118" spans="1:12" ht="25.5" x14ac:dyDescent="0.2">
      <c r="A118" s="2" t="s">
        <v>1191</v>
      </c>
      <c r="B118" s="35" t="s">
        <v>217</v>
      </c>
      <c r="C118" s="48" t="s">
        <v>217</v>
      </c>
      <c r="D118" s="45" t="str">
        <f t="shared" si="23"/>
        <v>N/A</v>
      </c>
      <c r="E118" s="48" t="s">
        <v>217</v>
      </c>
      <c r="F118" s="45" t="str">
        <f t="shared" si="24"/>
        <v>N/A</v>
      </c>
      <c r="G118" s="48">
        <v>0</v>
      </c>
      <c r="H118" s="45" t="str">
        <f t="shared" si="25"/>
        <v>N/A</v>
      </c>
      <c r="I118" s="12" t="s">
        <v>217</v>
      </c>
      <c r="J118" s="12" t="s">
        <v>217</v>
      </c>
      <c r="K118" s="46" t="s">
        <v>732</v>
      </c>
      <c r="L118" s="9" t="str">
        <f t="shared" si="19"/>
        <v>No</v>
      </c>
    </row>
    <row r="119" spans="1:12" ht="25.5" x14ac:dyDescent="0.2">
      <c r="A119" s="2" t="s">
        <v>527</v>
      </c>
      <c r="B119" s="35" t="s">
        <v>217</v>
      </c>
      <c r="C119" s="48" t="s">
        <v>217</v>
      </c>
      <c r="D119" s="45" t="str">
        <f t="shared" si="23"/>
        <v>N/A</v>
      </c>
      <c r="E119" s="36" t="s">
        <v>217</v>
      </c>
      <c r="F119" s="45" t="str">
        <f t="shared" si="24"/>
        <v>N/A</v>
      </c>
      <c r="G119" s="36">
        <v>0</v>
      </c>
      <c r="H119" s="45" t="str">
        <f t="shared" si="25"/>
        <v>N/A</v>
      </c>
      <c r="I119" s="12" t="s">
        <v>217</v>
      </c>
      <c r="J119" s="12" t="s">
        <v>217</v>
      </c>
      <c r="K119" s="46" t="s">
        <v>732</v>
      </c>
      <c r="L119" s="9" t="str">
        <f t="shared" si="19"/>
        <v>No</v>
      </c>
    </row>
    <row r="120" spans="1:12" ht="25.5" x14ac:dyDescent="0.2">
      <c r="A120" s="2" t="s">
        <v>1192</v>
      </c>
      <c r="B120" s="35" t="s">
        <v>217</v>
      </c>
      <c r="C120" s="48" t="s">
        <v>217</v>
      </c>
      <c r="D120" s="45" t="str">
        <f t="shared" si="23"/>
        <v>N/A</v>
      </c>
      <c r="E120" s="48" t="s">
        <v>217</v>
      </c>
      <c r="F120" s="45" t="str">
        <f t="shared" si="24"/>
        <v>N/A</v>
      </c>
      <c r="G120" s="48" t="s">
        <v>1744</v>
      </c>
      <c r="H120" s="45" t="str">
        <f t="shared" si="25"/>
        <v>N/A</v>
      </c>
      <c r="I120" s="12" t="s">
        <v>217</v>
      </c>
      <c r="J120" s="12" t="s">
        <v>217</v>
      </c>
      <c r="K120" s="46" t="s">
        <v>732</v>
      </c>
      <c r="L120" s="9" t="str">
        <f t="shared" si="19"/>
        <v>No</v>
      </c>
    </row>
    <row r="121" spans="1:12" ht="25.5" x14ac:dyDescent="0.2">
      <c r="A121" s="2" t="s">
        <v>1193</v>
      </c>
      <c r="B121" s="35" t="s">
        <v>217</v>
      </c>
      <c r="C121" s="48" t="s">
        <v>217</v>
      </c>
      <c r="D121" s="45" t="str">
        <f t="shared" si="23"/>
        <v>N/A</v>
      </c>
      <c r="E121" s="48" t="s">
        <v>217</v>
      </c>
      <c r="F121" s="45" t="str">
        <f t="shared" si="24"/>
        <v>N/A</v>
      </c>
      <c r="G121" s="48">
        <v>0</v>
      </c>
      <c r="H121" s="45" t="str">
        <f t="shared" si="25"/>
        <v>N/A</v>
      </c>
      <c r="I121" s="12" t="s">
        <v>217</v>
      </c>
      <c r="J121" s="12" t="s">
        <v>217</v>
      </c>
      <c r="K121" s="46" t="s">
        <v>732</v>
      </c>
      <c r="L121" s="9" t="str">
        <f t="shared" si="19"/>
        <v>No</v>
      </c>
    </row>
    <row r="122" spans="1:12" x14ac:dyDescent="0.2">
      <c r="A122" s="2" t="s">
        <v>528</v>
      </c>
      <c r="B122" s="35" t="s">
        <v>217</v>
      </c>
      <c r="C122" s="48" t="s">
        <v>217</v>
      </c>
      <c r="D122" s="45" t="str">
        <f t="shared" si="23"/>
        <v>N/A</v>
      </c>
      <c r="E122" s="36" t="s">
        <v>217</v>
      </c>
      <c r="F122" s="45" t="str">
        <f t="shared" si="24"/>
        <v>N/A</v>
      </c>
      <c r="G122" s="36">
        <v>0</v>
      </c>
      <c r="H122" s="45" t="str">
        <f t="shared" si="25"/>
        <v>N/A</v>
      </c>
      <c r="I122" s="12" t="s">
        <v>217</v>
      </c>
      <c r="J122" s="12" t="s">
        <v>217</v>
      </c>
      <c r="K122" s="46" t="s">
        <v>732</v>
      </c>
      <c r="L122" s="9" t="str">
        <f t="shared" si="19"/>
        <v>No</v>
      </c>
    </row>
    <row r="123" spans="1:12" ht="25.5" x14ac:dyDescent="0.2">
      <c r="A123" s="2" t="s">
        <v>1194</v>
      </c>
      <c r="B123" s="35" t="s">
        <v>217</v>
      </c>
      <c r="C123" s="48" t="s">
        <v>217</v>
      </c>
      <c r="D123" s="45" t="str">
        <f t="shared" si="23"/>
        <v>N/A</v>
      </c>
      <c r="E123" s="48" t="s">
        <v>217</v>
      </c>
      <c r="F123" s="45" t="str">
        <f t="shared" si="24"/>
        <v>N/A</v>
      </c>
      <c r="G123" s="48" t="s">
        <v>1744</v>
      </c>
      <c r="H123" s="45" t="str">
        <f t="shared" si="25"/>
        <v>N/A</v>
      </c>
      <c r="I123" s="12" t="s">
        <v>217</v>
      </c>
      <c r="J123" s="12" t="s">
        <v>217</v>
      </c>
      <c r="K123" s="46" t="s">
        <v>732</v>
      </c>
      <c r="L123" s="9" t="str">
        <f t="shared" si="19"/>
        <v>No</v>
      </c>
    </row>
    <row r="124" spans="1:12" ht="25.5" x14ac:dyDescent="0.2">
      <c r="A124" s="2" t="s">
        <v>1195</v>
      </c>
      <c r="B124" s="35" t="s">
        <v>217</v>
      </c>
      <c r="C124" s="48" t="s">
        <v>217</v>
      </c>
      <c r="D124" s="45" t="str">
        <f t="shared" si="23"/>
        <v>N/A</v>
      </c>
      <c r="E124" s="48" t="s">
        <v>217</v>
      </c>
      <c r="F124" s="45" t="str">
        <f t="shared" si="24"/>
        <v>N/A</v>
      </c>
      <c r="G124" s="48">
        <v>0</v>
      </c>
      <c r="H124" s="45" t="str">
        <f t="shared" si="25"/>
        <v>N/A</v>
      </c>
      <c r="I124" s="12" t="s">
        <v>217</v>
      </c>
      <c r="J124" s="12" t="s">
        <v>217</v>
      </c>
      <c r="K124" s="46" t="s">
        <v>732</v>
      </c>
      <c r="L124" s="9" t="str">
        <f t="shared" si="19"/>
        <v>No</v>
      </c>
    </row>
    <row r="125" spans="1:12" ht="25.5" x14ac:dyDescent="0.2">
      <c r="A125" s="2" t="s">
        <v>529</v>
      </c>
      <c r="B125" s="35" t="s">
        <v>217</v>
      </c>
      <c r="C125" s="48" t="s">
        <v>217</v>
      </c>
      <c r="D125" s="45" t="str">
        <f t="shared" si="23"/>
        <v>N/A</v>
      </c>
      <c r="E125" s="36" t="s">
        <v>217</v>
      </c>
      <c r="F125" s="45" t="str">
        <f t="shared" si="24"/>
        <v>N/A</v>
      </c>
      <c r="G125" s="36">
        <v>0</v>
      </c>
      <c r="H125" s="45" t="str">
        <f t="shared" si="25"/>
        <v>N/A</v>
      </c>
      <c r="I125" s="12" t="s">
        <v>217</v>
      </c>
      <c r="J125" s="12" t="s">
        <v>217</v>
      </c>
      <c r="K125" s="46" t="s">
        <v>732</v>
      </c>
      <c r="L125" s="9" t="str">
        <f t="shared" si="19"/>
        <v>No</v>
      </c>
    </row>
    <row r="126" spans="1:12" ht="25.5" x14ac:dyDescent="0.2">
      <c r="A126" s="2" t="s">
        <v>1196</v>
      </c>
      <c r="B126" s="35" t="s">
        <v>217</v>
      </c>
      <c r="C126" s="48" t="s">
        <v>217</v>
      </c>
      <c r="D126" s="45" t="str">
        <f t="shared" si="23"/>
        <v>N/A</v>
      </c>
      <c r="E126" s="48" t="s">
        <v>217</v>
      </c>
      <c r="F126" s="45" t="str">
        <f t="shared" si="24"/>
        <v>N/A</v>
      </c>
      <c r="G126" s="48" t="s">
        <v>1744</v>
      </c>
      <c r="H126" s="45" t="str">
        <f t="shared" si="25"/>
        <v>N/A</v>
      </c>
      <c r="I126" s="12" t="s">
        <v>217</v>
      </c>
      <c r="J126" s="12" t="s">
        <v>217</v>
      </c>
      <c r="K126" s="46" t="s">
        <v>732</v>
      </c>
      <c r="L126" s="9" t="str">
        <f t="shared" si="19"/>
        <v>No</v>
      </c>
    </row>
    <row r="127" spans="1:12" ht="25.5" x14ac:dyDescent="0.2">
      <c r="A127" s="2" t="s">
        <v>1197</v>
      </c>
      <c r="B127" s="35" t="s">
        <v>217</v>
      </c>
      <c r="C127" s="48" t="s">
        <v>217</v>
      </c>
      <c r="D127" s="45" t="str">
        <f t="shared" si="23"/>
        <v>N/A</v>
      </c>
      <c r="E127" s="48" t="s">
        <v>217</v>
      </c>
      <c r="F127" s="45" t="str">
        <f t="shared" si="24"/>
        <v>N/A</v>
      </c>
      <c r="G127" s="48">
        <v>0</v>
      </c>
      <c r="H127" s="45" t="str">
        <f t="shared" si="25"/>
        <v>N/A</v>
      </c>
      <c r="I127" s="12" t="s">
        <v>217</v>
      </c>
      <c r="J127" s="12" t="s">
        <v>217</v>
      </c>
      <c r="K127" s="46" t="s">
        <v>732</v>
      </c>
      <c r="L127" s="9" t="str">
        <f t="shared" si="19"/>
        <v>No</v>
      </c>
    </row>
    <row r="128" spans="1:12" x14ac:dyDescent="0.2">
      <c r="A128" s="2" t="s">
        <v>530</v>
      </c>
      <c r="B128" s="35" t="s">
        <v>217</v>
      </c>
      <c r="C128" s="48" t="s">
        <v>217</v>
      </c>
      <c r="D128" s="45" t="str">
        <f t="shared" si="23"/>
        <v>N/A</v>
      </c>
      <c r="E128" s="36" t="s">
        <v>217</v>
      </c>
      <c r="F128" s="45" t="str">
        <f t="shared" si="24"/>
        <v>N/A</v>
      </c>
      <c r="G128" s="36">
        <v>0</v>
      </c>
      <c r="H128" s="45" t="str">
        <f t="shared" si="25"/>
        <v>N/A</v>
      </c>
      <c r="I128" s="12" t="s">
        <v>217</v>
      </c>
      <c r="J128" s="12" t="s">
        <v>217</v>
      </c>
      <c r="K128" s="46" t="s">
        <v>732</v>
      </c>
      <c r="L128" s="9" t="str">
        <f t="shared" si="19"/>
        <v>No</v>
      </c>
    </row>
    <row r="129" spans="1:12" ht="25.5" x14ac:dyDescent="0.2">
      <c r="A129" s="2" t="s">
        <v>1198</v>
      </c>
      <c r="B129" s="35" t="s">
        <v>217</v>
      </c>
      <c r="C129" s="48" t="s">
        <v>217</v>
      </c>
      <c r="D129" s="45" t="str">
        <f t="shared" si="23"/>
        <v>N/A</v>
      </c>
      <c r="E129" s="48" t="s">
        <v>217</v>
      </c>
      <c r="F129" s="45" t="str">
        <f t="shared" si="24"/>
        <v>N/A</v>
      </c>
      <c r="G129" s="48" t="s">
        <v>1744</v>
      </c>
      <c r="H129" s="45" t="str">
        <f t="shared" si="25"/>
        <v>N/A</v>
      </c>
      <c r="I129" s="12" t="s">
        <v>217</v>
      </c>
      <c r="J129" s="12" t="s">
        <v>217</v>
      </c>
      <c r="K129" s="46" t="s">
        <v>732</v>
      </c>
      <c r="L129" s="9" t="str">
        <f t="shared" si="19"/>
        <v>No</v>
      </c>
    </row>
    <row r="130" spans="1:12" ht="25.5" x14ac:dyDescent="0.2">
      <c r="A130" s="2" t="s">
        <v>1199</v>
      </c>
      <c r="B130" s="35" t="s">
        <v>217</v>
      </c>
      <c r="C130" s="48" t="s">
        <v>217</v>
      </c>
      <c r="D130" s="45" t="str">
        <f t="shared" si="23"/>
        <v>N/A</v>
      </c>
      <c r="E130" s="48" t="s">
        <v>217</v>
      </c>
      <c r="F130" s="45" t="str">
        <f t="shared" si="24"/>
        <v>N/A</v>
      </c>
      <c r="G130" s="48">
        <v>0</v>
      </c>
      <c r="H130" s="45" t="str">
        <f t="shared" si="25"/>
        <v>N/A</v>
      </c>
      <c r="I130" s="12" t="s">
        <v>217</v>
      </c>
      <c r="J130" s="12" t="s">
        <v>217</v>
      </c>
      <c r="K130" s="46" t="s">
        <v>732</v>
      </c>
      <c r="L130" s="9" t="str">
        <f t="shared" si="19"/>
        <v>No</v>
      </c>
    </row>
    <row r="131" spans="1:12" ht="25.5" x14ac:dyDescent="0.2">
      <c r="A131" s="2" t="s">
        <v>531</v>
      </c>
      <c r="B131" s="35" t="s">
        <v>217</v>
      </c>
      <c r="C131" s="48" t="s">
        <v>217</v>
      </c>
      <c r="D131" s="45" t="str">
        <f t="shared" si="23"/>
        <v>N/A</v>
      </c>
      <c r="E131" s="36" t="s">
        <v>217</v>
      </c>
      <c r="F131" s="45" t="str">
        <f t="shared" si="24"/>
        <v>N/A</v>
      </c>
      <c r="G131" s="36">
        <v>0</v>
      </c>
      <c r="H131" s="45" t="str">
        <f t="shared" si="25"/>
        <v>N/A</v>
      </c>
      <c r="I131" s="12" t="s">
        <v>217</v>
      </c>
      <c r="J131" s="12" t="s">
        <v>217</v>
      </c>
      <c r="K131" s="46" t="s">
        <v>732</v>
      </c>
      <c r="L131" s="9" t="str">
        <f t="shared" si="19"/>
        <v>No</v>
      </c>
    </row>
    <row r="132" spans="1:12" ht="25.5" x14ac:dyDescent="0.2">
      <c r="A132" s="2" t="s">
        <v>1200</v>
      </c>
      <c r="B132" s="35" t="s">
        <v>217</v>
      </c>
      <c r="C132" s="48" t="s">
        <v>217</v>
      </c>
      <c r="D132" s="45" t="str">
        <f t="shared" si="23"/>
        <v>N/A</v>
      </c>
      <c r="E132" s="48" t="s">
        <v>217</v>
      </c>
      <c r="F132" s="45" t="str">
        <f t="shared" si="24"/>
        <v>N/A</v>
      </c>
      <c r="G132" s="48" t="s">
        <v>1744</v>
      </c>
      <c r="H132" s="45" t="str">
        <f t="shared" si="25"/>
        <v>N/A</v>
      </c>
      <c r="I132" s="12" t="s">
        <v>217</v>
      </c>
      <c r="J132" s="12" t="s">
        <v>217</v>
      </c>
      <c r="K132" s="46" t="s">
        <v>732</v>
      </c>
      <c r="L132" s="9" t="str">
        <f t="shared" si="19"/>
        <v>No</v>
      </c>
    </row>
    <row r="133" spans="1:12" ht="25.5" x14ac:dyDescent="0.2">
      <c r="A133" s="2" t="s">
        <v>1201</v>
      </c>
      <c r="B133" s="35" t="s">
        <v>217</v>
      </c>
      <c r="C133" s="48" t="s">
        <v>217</v>
      </c>
      <c r="D133" s="45" t="str">
        <f t="shared" si="23"/>
        <v>N/A</v>
      </c>
      <c r="E133" s="48" t="s">
        <v>217</v>
      </c>
      <c r="F133" s="45" t="str">
        <f t="shared" si="24"/>
        <v>N/A</v>
      </c>
      <c r="G133" s="48">
        <v>0</v>
      </c>
      <c r="H133" s="45" t="str">
        <f t="shared" si="25"/>
        <v>N/A</v>
      </c>
      <c r="I133" s="12" t="s">
        <v>217</v>
      </c>
      <c r="J133" s="12" t="s">
        <v>217</v>
      </c>
      <c r="K133" s="46" t="s">
        <v>732</v>
      </c>
      <c r="L133" s="9" t="str">
        <f t="shared" si="19"/>
        <v>No</v>
      </c>
    </row>
    <row r="134" spans="1:12" x14ac:dyDescent="0.2">
      <c r="A134" s="2" t="s">
        <v>532</v>
      </c>
      <c r="B134" s="35" t="s">
        <v>217</v>
      </c>
      <c r="C134" s="48" t="s">
        <v>217</v>
      </c>
      <c r="D134" s="45" t="str">
        <f t="shared" si="23"/>
        <v>N/A</v>
      </c>
      <c r="E134" s="36" t="s">
        <v>217</v>
      </c>
      <c r="F134" s="45" t="str">
        <f t="shared" si="24"/>
        <v>N/A</v>
      </c>
      <c r="G134" s="36">
        <v>0</v>
      </c>
      <c r="H134" s="45" t="str">
        <f t="shared" si="25"/>
        <v>N/A</v>
      </c>
      <c r="I134" s="12" t="s">
        <v>217</v>
      </c>
      <c r="J134" s="12" t="s">
        <v>217</v>
      </c>
      <c r="K134" s="46" t="s">
        <v>732</v>
      </c>
      <c r="L134" s="9" t="str">
        <f t="shared" si="19"/>
        <v>No</v>
      </c>
    </row>
    <row r="135" spans="1:12" ht="25.5" x14ac:dyDescent="0.2">
      <c r="A135" s="2" t="s">
        <v>1202</v>
      </c>
      <c r="B135" s="35" t="s">
        <v>217</v>
      </c>
      <c r="C135" s="48" t="s">
        <v>217</v>
      </c>
      <c r="D135" s="45" t="str">
        <f t="shared" si="23"/>
        <v>N/A</v>
      </c>
      <c r="E135" s="48" t="s">
        <v>217</v>
      </c>
      <c r="F135" s="45" t="str">
        <f t="shared" si="24"/>
        <v>N/A</v>
      </c>
      <c r="G135" s="48" t="s">
        <v>1744</v>
      </c>
      <c r="H135" s="45" t="str">
        <f t="shared" si="25"/>
        <v>N/A</v>
      </c>
      <c r="I135" s="12" t="s">
        <v>217</v>
      </c>
      <c r="J135" s="12" t="s">
        <v>217</v>
      </c>
      <c r="K135" s="46" t="s">
        <v>732</v>
      </c>
      <c r="L135" s="9" t="str">
        <f t="shared" si="19"/>
        <v>No</v>
      </c>
    </row>
    <row r="136" spans="1:12" x14ac:dyDescent="0.2">
      <c r="A136" s="2" t="s">
        <v>1203</v>
      </c>
      <c r="B136" s="35" t="s">
        <v>217</v>
      </c>
      <c r="C136" s="48" t="s">
        <v>217</v>
      </c>
      <c r="D136" s="45" t="str">
        <f t="shared" si="23"/>
        <v>N/A</v>
      </c>
      <c r="E136" s="48" t="s">
        <v>217</v>
      </c>
      <c r="F136" s="45" t="str">
        <f t="shared" si="24"/>
        <v>N/A</v>
      </c>
      <c r="G136" s="48">
        <v>0</v>
      </c>
      <c r="H136" s="45" t="str">
        <f t="shared" si="25"/>
        <v>N/A</v>
      </c>
      <c r="I136" s="12" t="s">
        <v>217</v>
      </c>
      <c r="J136" s="12" t="s">
        <v>217</v>
      </c>
      <c r="K136" s="46" t="s">
        <v>732</v>
      </c>
      <c r="L136" s="9" t="str">
        <f t="shared" si="19"/>
        <v>No</v>
      </c>
    </row>
    <row r="137" spans="1:12" x14ac:dyDescent="0.2">
      <c r="A137" s="2" t="s">
        <v>533</v>
      </c>
      <c r="B137" s="35" t="s">
        <v>217</v>
      </c>
      <c r="C137" s="48" t="s">
        <v>217</v>
      </c>
      <c r="D137" s="45" t="str">
        <f t="shared" si="23"/>
        <v>N/A</v>
      </c>
      <c r="E137" s="36" t="s">
        <v>217</v>
      </c>
      <c r="F137" s="45" t="str">
        <f t="shared" si="24"/>
        <v>N/A</v>
      </c>
      <c r="G137" s="36">
        <v>0</v>
      </c>
      <c r="H137" s="45" t="str">
        <f t="shared" si="25"/>
        <v>N/A</v>
      </c>
      <c r="I137" s="12" t="s">
        <v>217</v>
      </c>
      <c r="J137" s="12" t="s">
        <v>217</v>
      </c>
      <c r="K137" s="46" t="s">
        <v>732</v>
      </c>
      <c r="L137" s="9" t="str">
        <f t="shared" si="19"/>
        <v>No</v>
      </c>
    </row>
    <row r="138" spans="1:12" x14ac:dyDescent="0.2">
      <c r="A138" s="2" t="s">
        <v>1204</v>
      </c>
      <c r="B138" s="35" t="s">
        <v>217</v>
      </c>
      <c r="C138" s="48" t="s">
        <v>217</v>
      </c>
      <c r="D138" s="45" t="str">
        <f t="shared" si="23"/>
        <v>N/A</v>
      </c>
      <c r="E138" s="48" t="s">
        <v>217</v>
      </c>
      <c r="F138" s="45" t="str">
        <f t="shared" si="24"/>
        <v>N/A</v>
      </c>
      <c r="G138" s="48" t="s">
        <v>1744</v>
      </c>
      <c r="H138" s="45" t="str">
        <f t="shared" si="25"/>
        <v>N/A</v>
      </c>
      <c r="I138" s="12" t="s">
        <v>217</v>
      </c>
      <c r="J138" s="12" t="s">
        <v>217</v>
      </c>
      <c r="K138" s="46" t="s">
        <v>732</v>
      </c>
      <c r="L138" s="9" t="str">
        <f t="shared" si="19"/>
        <v>No</v>
      </c>
    </row>
    <row r="139" spans="1:12" x14ac:dyDescent="0.2">
      <c r="A139" s="59" t="s">
        <v>405</v>
      </c>
      <c r="B139" s="14" t="s">
        <v>217</v>
      </c>
      <c r="C139" s="14" t="s">
        <v>217</v>
      </c>
      <c r="D139" s="11" t="str">
        <f t="shared" si="23"/>
        <v>N/A</v>
      </c>
      <c r="E139" s="14">
        <v>209212759</v>
      </c>
      <c r="F139" s="11" t="str">
        <f t="shared" si="24"/>
        <v>N/A</v>
      </c>
      <c r="G139" s="14">
        <v>0</v>
      </c>
      <c r="H139" s="11" t="str">
        <f t="shared" si="25"/>
        <v>N/A</v>
      </c>
      <c r="I139" s="12" t="s">
        <v>217</v>
      </c>
      <c r="J139" s="12">
        <v>-100</v>
      </c>
      <c r="K139" s="14" t="s">
        <v>217</v>
      </c>
      <c r="L139" s="9" t="str">
        <f t="shared" ref="L139:L158" si="26">IF(J139="Div by 0", "N/A", IF(K139="N/A","N/A", IF(J139&gt;VALUE(MID(K139,1,2)), "No", IF(J139&lt;-1*VALUE(MID(K139,1,2)), "No", "Yes"))))</f>
        <v>N/A</v>
      </c>
    </row>
    <row r="140" spans="1:12" x14ac:dyDescent="0.2">
      <c r="A140" s="59" t="s">
        <v>1205</v>
      </c>
      <c r="B140" s="14" t="s">
        <v>217</v>
      </c>
      <c r="C140" s="14" t="s">
        <v>217</v>
      </c>
      <c r="D140" s="11" t="str">
        <f t="shared" si="23"/>
        <v>N/A</v>
      </c>
      <c r="E140" s="14">
        <v>645.89581396999995</v>
      </c>
      <c r="F140" s="11" t="str">
        <f t="shared" si="24"/>
        <v>N/A</v>
      </c>
      <c r="G140" s="14">
        <v>0</v>
      </c>
      <c r="H140" s="11" t="str">
        <f t="shared" si="25"/>
        <v>N/A</v>
      </c>
      <c r="I140" s="12" t="s">
        <v>217</v>
      </c>
      <c r="J140" s="12">
        <v>-100</v>
      </c>
      <c r="K140" s="14" t="s">
        <v>217</v>
      </c>
      <c r="L140" s="9" t="str">
        <f t="shared" si="26"/>
        <v>N/A</v>
      </c>
    </row>
    <row r="141" spans="1:12" x14ac:dyDescent="0.2">
      <c r="A141" s="59" t="s">
        <v>406</v>
      </c>
      <c r="B141" s="14" t="s">
        <v>217</v>
      </c>
      <c r="C141" s="14">
        <v>12897</v>
      </c>
      <c r="D141" s="11" t="str">
        <f t="shared" si="23"/>
        <v>N/A</v>
      </c>
      <c r="E141" s="14">
        <v>11493</v>
      </c>
      <c r="F141" s="11" t="str">
        <f t="shared" si="24"/>
        <v>N/A</v>
      </c>
      <c r="G141" s="14">
        <v>0</v>
      </c>
      <c r="H141" s="11" t="str">
        <f t="shared" si="25"/>
        <v>N/A</v>
      </c>
      <c r="I141" s="12">
        <v>-10.9</v>
      </c>
      <c r="J141" s="12">
        <v>-100</v>
      </c>
      <c r="K141" s="14" t="s">
        <v>217</v>
      </c>
      <c r="L141" s="9" t="str">
        <f t="shared" si="26"/>
        <v>N/A</v>
      </c>
    </row>
    <row r="142" spans="1:12" x14ac:dyDescent="0.2">
      <c r="A142" s="59" t="s">
        <v>1206</v>
      </c>
      <c r="B142" s="14" t="s">
        <v>217</v>
      </c>
      <c r="C142" s="14">
        <v>50.576470587999999</v>
      </c>
      <c r="D142" s="11" t="str">
        <f t="shared" si="23"/>
        <v>N/A</v>
      </c>
      <c r="E142" s="14">
        <v>31.062162162</v>
      </c>
      <c r="F142" s="11" t="str">
        <f t="shared" si="24"/>
        <v>N/A</v>
      </c>
      <c r="G142" s="14">
        <v>0</v>
      </c>
      <c r="H142" s="11" t="str">
        <f t="shared" si="25"/>
        <v>N/A</v>
      </c>
      <c r="I142" s="12">
        <v>-38.6</v>
      </c>
      <c r="J142" s="12">
        <v>-100</v>
      </c>
      <c r="K142" s="14" t="s">
        <v>217</v>
      </c>
      <c r="L142" s="9" t="str">
        <f t="shared" si="26"/>
        <v>N/A</v>
      </c>
    </row>
    <row r="143" spans="1:12" x14ac:dyDescent="0.2">
      <c r="A143" s="59" t="s">
        <v>407</v>
      </c>
      <c r="B143" s="14" t="s">
        <v>217</v>
      </c>
      <c r="C143" s="14">
        <v>182367</v>
      </c>
      <c r="D143" s="11" t="str">
        <f t="shared" si="23"/>
        <v>N/A</v>
      </c>
      <c r="E143" s="14">
        <v>151118</v>
      </c>
      <c r="F143" s="11" t="str">
        <f t="shared" si="24"/>
        <v>N/A</v>
      </c>
      <c r="G143" s="14">
        <v>0</v>
      </c>
      <c r="H143" s="11" t="str">
        <f t="shared" si="25"/>
        <v>N/A</v>
      </c>
      <c r="I143" s="12">
        <v>-17.100000000000001</v>
      </c>
      <c r="J143" s="12">
        <v>-100</v>
      </c>
      <c r="K143" s="14" t="s">
        <v>217</v>
      </c>
      <c r="L143" s="9" t="str">
        <f t="shared" si="26"/>
        <v>N/A</v>
      </c>
    </row>
    <row r="144" spans="1:12" ht="25.5" x14ac:dyDescent="0.2">
      <c r="A144" s="59" t="s">
        <v>1207</v>
      </c>
      <c r="B144" s="14" t="s">
        <v>217</v>
      </c>
      <c r="C144" s="14">
        <v>5.0457073291999999</v>
      </c>
      <c r="D144" s="11" t="str">
        <f t="shared" si="23"/>
        <v>N/A</v>
      </c>
      <c r="E144" s="14">
        <v>3.5642718996</v>
      </c>
      <c r="F144" s="11" t="str">
        <f t="shared" si="24"/>
        <v>N/A</v>
      </c>
      <c r="G144" s="14">
        <v>0</v>
      </c>
      <c r="H144" s="11" t="str">
        <f t="shared" si="25"/>
        <v>N/A</v>
      </c>
      <c r="I144" s="12">
        <v>-29.4</v>
      </c>
      <c r="J144" s="12">
        <v>-100</v>
      </c>
      <c r="K144" s="14" t="s">
        <v>217</v>
      </c>
      <c r="L144" s="9" t="str">
        <f t="shared" si="26"/>
        <v>N/A</v>
      </c>
    </row>
    <row r="145" spans="1:13" x14ac:dyDescent="0.2">
      <c r="A145" s="59" t="s">
        <v>408</v>
      </c>
      <c r="B145" s="14" t="s">
        <v>217</v>
      </c>
      <c r="C145" s="14" t="s">
        <v>217</v>
      </c>
      <c r="D145" s="11" t="str">
        <f t="shared" si="23"/>
        <v>N/A</v>
      </c>
      <c r="E145" s="14">
        <v>17013</v>
      </c>
      <c r="F145" s="11" t="str">
        <f t="shared" si="24"/>
        <v>N/A</v>
      </c>
      <c r="G145" s="14">
        <v>0</v>
      </c>
      <c r="H145" s="11" t="str">
        <f t="shared" si="25"/>
        <v>N/A</v>
      </c>
      <c r="I145" s="12" t="s">
        <v>217</v>
      </c>
      <c r="J145" s="12">
        <v>-100</v>
      </c>
      <c r="K145" s="14" t="s">
        <v>217</v>
      </c>
      <c r="L145" s="9" t="str">
        <f t="shared" si="26"/>
        <v>N/A</v>
      </c>
    </row>
    <row r="146" spans="1:13" x14ac:dyDescent="0.2">
      <c r="A146" s="59" t="s">
        <v>1208</v>
      </c>
      <c r="B146" s="14" t="s">
        <v>217</v>
      </c>
      <c r="C146" s="14" t="s">
        <v>217</v>
      </c>
      <c r="D146" s="11" t="str">
        <f t="shared" si="23"/>
        <v>N/A</v>
      </c>
      <c r="E146" s="14">
        <v>102.48795181</v>
      </c>
      <c r="F146" s="11" t="str">
        <f t="shared" si="24"/>
        <v>N/A</v>
      </c>
      <c r="G146" s="14">
        <v>0</v>
      </c>
      <c r="H146" s="11" t="str">
        <f t="shared" si="25"/>
        <v>N/A</v>
      </c>
      <c r="I146" s="12" t="s">
        <v>217</v>
      </c>
      <c r="J146" s="12">
        <v>-100</v>
      </c>
      <c r="K146" s="14" t="s">
        <v>217</v>
      </c>
      <c r="L146" s="9" t="str">
        <f t="shared" si="26"/>
        <v>N/A</v>
      </c>
    </row>
    <row r="147" spans="1:13" x14ac:dyDescent="0.2">
      <c r="A147" s="59"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1744</v>
      </c>
      <c r="K147" s="14" t="s">
        <v>217</v>
      </c>
      <c r="L147" s="9" t="str">
        <f t="shared" si="26"/>
        <v>N/A</v>
      </c>
    </row>
    <row r="148" spans="1:13" x14ac:dyDescent="0.2">
      <c r="A148" s="59" t="s">
        <v>1209</v>
      </c>
      <c r="B148" s="14" t="s">
        <v>217</v>
      </c>
      <c r="C148" s="14" t="s">
        <v>217</v>
      </c>
      <c r="D148" s="11" t="str">
        <f t="shared" si="27"/>
        <v>N/A</v>
      </c>
      <c r="E148" s="14" t="s">
        <v>1744</v>
      </c>
      <c r="F148" s="11" t="str">
        <f t="shared" si="28"/>
        <v>N/A</v>
      </c>
      <c r="G148" s="14" t="s">
        <v>1744</v>
      </c>
      <c r="H148" s="11" t="str">
        <f t="shared" si="29"/>
        <v>N/A</v>
      </c>
      <c r="I148" s="12" t="s">
        <v>217</v>
      </c>
      <c r="J148" s="12" t="s">
        <v>1744</v>
      </c>
      <c r="K148" s="14" t="s">
        <v>217</v>
      </c>
      <c r="L148" s="9" t="str">
        <f t="shared" si="26"/>
        <v>N/A</v>
      </c>
    </row>
    <row r="149" spans="1:13" x14ac:dyDescent="0.2">
      <c r="A149" s="59" t="s">
        <v>410</v>
      </c>
      <c r="B149" s="14" t="s">
        <v>217</v>
      </c>
      <c r="C149" s="14">
        <v>0</v>
      </c>
      <c r="D149" s="11" t="str">
        <f t="shared" si="27"/>
        <v>N/A</v>
      </c>
      <c r="E149" s="14">
        <v>0</v>
      </c>
      <c r="F149" s="11" t="str">
        <f t="shared" si="28"/>
        <v>N/A</v>
      </c>
      <c r="G149" s="14">
        <v>0</v>
      </c>
      <c r="H149" s="11" t="str">
        <f t="shared" si="29"/>
        <v>N/A</v>
      </c>
      <c r="I149" s="12" t="s">
        <v>1744</v>
      </c>
      <c r="J149" s="12" t="s">
        <v>1744</v>
      </c>
      <c r="K149" s="14" t="s">
        <v>217</v>
      </c>
      <c r="L149" s="9" t="str">
        <f t="shared" si="26"/>
        <v>N/A</v>
      </c>
    </row>
    <row r="150" spans="1:13" x14ac:dyDescent="0.2">
      <c r="A150" s="59" t="s">
        <v>1210</v>
      </c>
      <c r="B150" s="14" t="s">
        <v>217</v>
      </c>
      <c r="C150" s="14" t="s">
        <v>1744</v>
      </c>
      <c r="D150" s="11" t="str">
        <f t="shared" si="27"/>
        <v>N/A</v>
      </c>
      <c r="E150" s="14" t="s">
        <v>1744</v>
      </c>
      <c r="F150" s="11" t="str">
        <f t="shared" si="28"/>
        <v>N/A</v>
      </c>
      <c r="G150" s="14" t="s">
        <v>1744</v>
      </c>
      <c r="H150" s="11" t="str">
        <f t="shared" si="29"/>
        <v>N/A</v>
      </c>
      <c r="I150" s="12" t="s">
        <v>1744</v>
      </c>
      <c r="J150" s="12" t="s">
        <v>1744</v>
      </c>
      <c r="K150" s="14" t="s">
        <v>217</v>
      </c>
      <c r="L150" s="9" t="str">
        <f t="shared" si="26"/>
        <v>N/A</v>
      </c>
    </row>
    <row r="151" spans="1:13" x14ac:dyDescent="0.2">
      <c r="A151" s="59" t="s">
        <v>411</v>
      </c>
      <c r="B151" s="14" t="s">
        <v>217</v>
      </c>
      <c r="C151" s="14" t="s">
        <v>217</v>
      </c>
      <c r="D151" s="11" t="str">
        <f t="shared" si="27"/>
        <v>N/A</v>
      </c>
      <c r="E151" s="14">
        <v>0</v>
      </c>
      <c r="F151" s="11" t="str">
        <f t="shared" si="28"/>
        <v>N/A</v>
      </c>
      <c r="G151" s="14">
        <v>0</v>
      </c>
      <c r="H151" s="11" t="str">
        <f t="shared" si="29"/>
        <v>N/A</v>
      </c>
      <c r="I151" s="12" t="s">
        <v>217</v>
      </c>
      <c r="J151" s="12" t="s">
        <v>1744</v>
      </c>
      <c r="K151" s="14" t="s">
        <v>217</v>
      </c>
      <c r="L151" s="9" t="str">
        <f t="shared" si="26"/>
        <v>N/A</v>
      </c>
    </row>
    <row r="152" spans="1:13" x14ac:dyDescent="0.2">
      <c r="A152" s="59" t="s">
        <v>1211</v>
      </c>
      <c r="B152" s="14" t="s">
        <v>217</v>
      </c>
      <c r="C152" s="14" t="s">
        <v>217</v>
      </c>
      <c r="D152" s="11" t="str">
        <f t="shared" si="27"/>
        <v>N/A</v>
      </c>
      <c r="E152" s="14" t="s">
        <v>1744</v>
      </c>
      <c r="F152" s="11" t="str">
        <f t="shared" si="28"/>
        <v>N/A</v>
      </c>
      <c r="G152" s="14" t="s">
        <v>1744</v>
      </c>
      <c r="H152" s="11" t="str">
        <f t="shared" si="29"/>
        <v>N/A</v>
      </c>
      <c r="I152" s="12" t="s">
        <v>217</v>
      </c>
      <c r="J152" s="12" t="s">
        <v>1744</v>
      </c>
      <c r="K152" s="14" t="s">
        <v>217</v>
      </c>
      <c r="L152" s="9" t="str">
        <f t="shared" si="26"/>
        <v>N/A</v>
      </c>
    </row>
    <row r="153" spans="1:13" x14ac:dyDescent="0.2">
      <c r="A153" s="59" t="s">
        <v>412</v>
      </c>
      <c r="B153" s="14" t="s">
        <v>217</v>
      </c>
      <c r="C153" s="14" t="s">
        <v>217</v>
      </c>
      <c r="D153" s="11" t="str">
        <f t="shared" si="27"/>
        <v>N/A</v>
      </c>
      <c r="E153" s="14">
        <v>0</v>
      </c>
      <c r="F153" s="11" t="str">
        <f t="shared" si="28"/>
        <v>N/A</v>
      </c>
      <c r="G153" s="14">
        <v>0</v>
      </c>
      <c r="H153" s="11" t="str">
        <f t="shared" si="29"/>
        <v>N/A</v>
      </c>
      <c r="I153" s="12" t="s">
        <v>217</v>
      </c>
      <c r="J153" s="12" t="s">
        <v>1744</v>
      </c>
      <c r="K153" s="14" t="s">
        <v>217</v>
      </c>
      <c r="L153" s="9" t="str">
        <f t="shared" si="26"/>
        <v>N/A</v>
      </c>
      <c r="M153" s="65"/>
    </row>
    <row r="154" spans="1:13" x14ac:dyDescent="0.2">
      <c r="A154" s="59" t="s">
        <v>1212</v>
      </c>
      <c r="B154" s="14" t="s">
        <v>217</v>
      </c>
      <c r="C154" s="14" t="s">
        <v>217</v>
      </c>
      <c r="D154" s="11" t="str">
        <f t="shared" si="27"/>
        <v>N/A</v>
      </c>
      <c r="E154" s="14" t="s">
        <v>1744</v>
      </c>
      <c r="F154" s="11" t="str">
        <f t="shared" si="28"/>
        <v>N/A</v>
      </c>
      <c r="G154" s="14" t="s">
        <v>1744</v>
      </c>
      <c r="H154" s="11" t="str">
        <f t="shared" si="29"/>
        <v>N/A</v>
      </c>
      <c r="I154" s="12" t="s">
        <v>217</v>
      </c>
      <c r="J154" s="12" t="s">
        <v>1744</v>
      </c>
      <c r="K154" s="14" t="s">
        <v>217</v>
      </c>
      <c r="L154" s="9" t="str">
        <f t="shared" si="26"/>
        <v>N/A</v>
      </c>
      <c r="M154" s="66"/>
    </row>
    <row r="155" spans="1:13" x14ac:dyDescent="0.2">
      <c r="A155" s="59" t="s">
        <v>413</v>
      </c>
      <c r="B155" s="14" t="s">
        <v>217</v>
      </c>
      <c r="C155" s="14" t="s">
        <v>217</v>
      </c>
      <c r="D155" s="11" t="str">
        <f t="shared" si="27"/>
        <v>N/A</v>
      </c>
      <c r="E155" s="14">
        <v>0</v>
      </c>
      <c r="F155" s="11" t="str">
        <f t="shared" si="28"/>
        <v>N/A</v>
      </c>
      <c r="G155" s="14">
        <v>0</v>
      </c>
      <c r="H155" s="11" t="str">
        <f t="shared" si="29"/>
        <v>N/A</v>
      </c>
      <c r="I155" s="12" t="s">
        <v>217</v>
      </c>
      <c r="J155" s="12" t="s">
        <v>1744</v>
      </c>
      <c r="K155" s="14" t="s">
        <v>217</v>
      </c>
      <c r="L155" s="9" t="str">
        <f t="shared" si="26"/>
        <v>N/A</v>
      </c>
    </row>
    <row r="156" spans="1:13" x14ac:dyDescent="0.2">
      <c r="A156" s="59" t="s">
        <v>1213</v>
      </c>
      <c r="B156" s="14" t="s">
        <v>217</v>
      </c>
      <c r="C156" s="14" t="s">
        <v>217</v>
      </c>
      <c r="D156" s="11" t="str">
        <f t="shared" si="27"/>
        <v>N/A</v>
      </c>
      <c r="E156" s="14" t="s">
        <v>1744</v>
      </c>
      <c r="F156" s="11" t="str">
        <f t="shared" si="28"/>
        <v>N/A</v>
      </c>
      <c r="G156" s="14" t="s">
        <v>1744</v>
      </c>
      <c r="H156" s="11" t="str">
        <f t="shared" si="29"/>
        <v>N/A</v>
      </c>
      <c r="I156" s="12" t="s">
        <v>217</v>
      </c>
      <c r="J156" s="12" t="s">
        <v>1744</v>
      </c>
      <c r="K156" s="14" t="s">
        <v>217</v>
      </c>
      <c r="L156" s="9" t="str">
        <f t="shared" si="26"/>
        <v>N/A</v>
      </c>
    </row>
    <row r="157" spans="1:13" x14ac:dyDescent="0.2">
      <c r="A157" s="59" t="s">
        <v>414</v>
      </c>
      <c r="B157" s="14" t="s">
        <v>217</v>
      </c>
      <c r="C157" s="14" t="s">
        <v>217</v>
      </c>
      <c r="D157" s="11" t="str">
        <f t="shared" si="27"/>
        <v>N/A</v>
      </c>
      <c r="E157" s="14">
        <v>0</v>
      </c>
      <c r="F157" s="11" t="str">
        <f t="shared" si="28"/>
        <v>N/A</v>
      </c>
      <c r="G157" s="14">
        <v>0</v>
      </c>
      <c r="H157" s="11" t="str">
        <f t="shared" si="29"/>
        <v>N/A</v>
      </c>
      <c r="I157" s="12" t="s">
        <v>217</v>
      </c>
      <c r="J157" s="12" t="s">
        <v>1744</v>
      </c>
      <c r="K157" s="14" t="s">
        <v>217</v>
      </c>
      <c r="L157" s="9" t="str">
        <f t="shared" si="26"/>
        <v>N/A</v>
      </c>
    </row>
    <row r="158" spans="1:13" x14ac:dyDescent="0.2">
      <c r="A158" s="59" t="s">
        <v>1214</v>
      </c>
      <c r="B158" s="14" t="s">
        <v>217</v>
      </c>
      <c r="C158" s="14" t="s">
        <v>217</v>
      </c>
      <c r="D158" s="11" t="str">
        <f t="shared" si="27"/>
        <v>N/A</v>
      </c>
      <c r="E158" s="14" t="s">
        <v>1744</v>
      </c>
      <c r="F158" s="11" t="str">
        <f t="shared" si="28"/>
        <v>N/A</v>
      </c>
      <c r="G158" s="14" t="s">
        <v>1744</v>
      </c>
      <c r="H158" s="11" t="str">
        <f t="shared" si="29"/>
        <v>N/A</v>
      </c>
      <c r="I158" s="12" t="s">
        <v>217</v>
      </c>
      <c r="J158" s="12" t="s">
        <v>1744</v>
      </c>
      <c r="K158" s="14" t="s">
        <v>217</v>
      </c>
      <c r="L158" s="9" t="str">
        <f t="shared" si="26"/>
        <v>N/A</v>
      </c>
    </row>
    <row r="159" spans="1:13" ht="25.5" x14ac:dyDescent="0.2">
      <c r="A159" s="59" t="s">
        <v>415</v>
      </c>
      <c r="B159" s="14" t="s">
        <v>217</v>
      </c>
      <c r="C159" s="14" t="s">
        <v>217</v>
      </c>
      <c r="D159" s="11" t="str">
        <f t="shared" si="27"/>
        <v>N/A</v>
      </c>
      <c r="E159" s="14">
        <v>0</v>
      </c>
      <c r="F159" s="11" t="str">
        <f t="shared" si="28"/>
        <v>N/A</v>
      </c>
      <c r="G159" s="14">
        <v>0</v>
      </c>
      <c r="H159" s="11" t="str">
        <f t="shared" si="29"/>
        <v>N/A</v>
      </c>
      <c r="I159" s="12" t="s">
        <v>217</v>
      </c>
      <c r="J159" s="12" t="s">
        <v>1744</v>
      </c>
      <c r="K159" s="14" t="s">
        <v>217</v>
      </c>
      <c r="L159" s="9" t="str">
        <f t="shared" ref="L159:L160" si="30">IF(J159="Div by 0", "N/A", IF(K159="N/A","N/A", IF(J159&gt;VALUE(MID(K159,1,2)), "No", IF(J159&lt;-1*VALUE(MID(K159,1,2)), "No", "Yes"))))</f>
        <v>N/A</v>
      </c>
    </row>
    <row r="160" spans="1:13" ht="25.5" x14ac:dyDescent="0.2">
      <c r="A160" s="59" t="s">
        <v>1215</v>
      </c>
      <c r="B160" s="14" t="s">
        <v>217</v>
      </c>
      <c r="C160" s="14" t="s">
        <v>217</v>
      </c>
      <c r="D160" s="11" t="str">
        <f t="shared" si="27"/>
        <v>N/A</v>
      </c>
      <c r="E160" s="14" t="s">
        <v>1744</v>
      </c>
      <c r="F160" s="11" t="str">
        <f t="shared" si="28"/>
        <v>N/A</v>
      </c>
      <c r="G160" s="14" t="s">
        <v>1744</v>
      </c>
      <c r="H160" s="11" t="str">
        <f t="shared" si="29"/>
        <v>N/A</v>
      </c>
      <c r="I160" s="12" t="s">
        <v>217</v>
      </c>
      <c r="J160" s="12" t="s">
        <v>1744</v>
      </c>
      <c r="K160" s="14" t="s">
        <v>217</v>
      </c>
      <c r="L160" s="9" t="str">
        <f t="shared" si="30"/>
        <v>N/A</v>
      </c>
    </row>
    <row r="161" spans="1:16" ht="25.5" x14ac:dyDescent="0.2">
      <c r="A161" s="59" t="s">
        <v>416</v>
      </c>
      <c r="B161" s="14" t="s">
        <v>217</v>
      </c>
      <c r="C161" s="14">
        <v>0</v>
      </c>
      <c r="D161" s="14" t="s">
        <v>217</v>
      </c>
      <c r="E161" s="14">
        <v>0</v>
      </c>
      <c r="F161" s="14" t="s">
        <v>217</v>
      </c>
      <c r="G161" s="14">
        <v>0</v>
      </c>
      <c r="H161" s="14" t="s">
        <v>217</v>
      </c>
      <c r="I161" s="12" t="s">
        <v>1744</v>
      </c>
      <c r="J161" s="12" t="s">
        <v>1744</v>
      </c>
      <c r="K161" s="14" t="s">
        <v>217</v>
      </c>
      <c r="L161" s="9" t="str">
        <f>IF(J161="Div by 0", "N/A", IF(K161="N/A","N/A", IF(J161&gt;VALUE(MID(K161,1,2)), "No", IF(J161&lt;-1*VALUE(MID(K161,1,2)), "No", "Yes"))))</f>
        <v>N/A</v>
      </c>
    </row>
    <row r="162" spans="1:16" ht="25.5" x14ac:dyDescent="0.2">
      <c r="A162" s="59" t="s">
        <v>1216</v>
      </c>
      <c r="B162" s="14" t="s">
        <v>217</v>
      </c>
      <c r="C162" s="14" t="s">
        <v>1744</v>
      </c>
      <c r="D162" s="14" t="s">
        <v>217</v>
      </c>
      <c r="E162" s="14" t="s">
        <v>1744</v>
      </c>
      <c r="F162" s="14" t="s">
        <v>217</v>
      </c>
      <c r="G162" s="14" t="s">
        <v>1744</v>
      </c>
      <c r="H162" s="14" t="s">
        <v>217</v>
      </c>
      <c r="I162" s="12" t="s">
        <v>1744</v>
      </c>
      <c r="J162" s="12" t="s">
        <v>1744</v>
      </c>
      <c r="K162" s="14" t="s">
        <v>217</v>
      </c>
      <c r="L162" s="9" t="str">
        <f>IF(J162="Div by 0", "N/A", IF(K162="N/A","N/A", IF(J162&gt;VALUE(MID(K162,1,2)), "No", IF(J162&lt;-1*VALUE(MID(K162,1,2)), "No", "Yes"))))</f>
        <v>N/A</v>
      </c>
    </row>
    <row r="163" spans="1:16" ht="25.5" x14ac:dyDescent="0.2">
      <c r="A163" s="59" t="s">
        <v>417</v>
      </c>
      <c r="B163" s="14" t="s">
        <v>217</v>
      </c>
      <c r="C163" s="14">
        <v>0</v>
      </c>
      <c r="D163" s="14" t="s">
        <v>217</v>
      </c>
      <c r="E163" s="14">
        <v>0</v>
      </c>
      <c r="F163" s="14" t="s">
        <v>217</v>
      </c>
      <c r="G163" s="14">
        <v>0</v>
      </c>
      <c r="H163" s="14" t="s">
        <v>217</v>
      </c>
      <c r="I163" s="12" t="s">
        <v>1744</v>
      </c>
      <c r="J163" s="12" t="s">
        <v>1744</v>
      </c>
      <c r="K163" s="14" t="s">
        <v>217</v>
      </c>
      <c r="L163" s="9" t="str">
        <f>IF(J163="Div by 0", "N/A", IF(K163="N/A","N/A", IF(J163&gt;VALUE(MID(K163,1,2)), "No", IF(J163&lt;-1*VALUE(MID(K163,1,2)), "No", "Yes"))))</f>
        <v>N/A</v>
      </c>
      <c r="N163" s="66"/>
    </row>
    <row r="164" spans="1:16" x14ac:dyDescent="0.2">
      <c r="A164" s="59" t="s">
        <v>1228</v>
      </c>
      <c r="B164" s="134" t="s">
        <v>217</v>
      </c>
      <c r="C164" s="134">
        <v>316.17917840000001</v>
      </c>
      <c r="D164" s="133" t="str">
        <f t="shared" ref="D164:D166" si="31">IF($B164="N/A","N/A",IF(C164&gt;10,"No",IF(C164&lt;-10,"No","Yes")))</f>
        <v>N/A</v>
      </c>
      <c r="E164" s="134">
        <v>344.14708356</v>
      </c>
      <c r="F164" s="133" t="str">
        <f t="shared" ref="F164:F166" si="32">IF($B164="N/A","N/A",IF(E164&gt;10,"No",IF(E164&lt;-10,"No","Yes")))</f>
        <v>N/A</v>
      </c>
      <c r="G164" s="134">
        <v>0</v>
      </c>
      <c r="H164" s="133" t="str">
        <f t="shared" ref="H164:H166" si="33">IF($B164="N/A","N/A",IF(G164&gt;10,"No",IF(G164&lt;-10,"No","Yes")))</f>
        <v>N/A</v>
      </c>
      <c r="I164" s="135">
        <v>8.8460000000000001</v>
      </c>
      <c r="J164" s="135">
        <v>-100</v>
      </c>
      <c r="K164" s="136" t="s">
        <v>732</v>
      </c>
      <c r="L164" s="137" t="str">
        <f>IF(J164="Div by 0", "N/A", IF(OR(J164="N/A",K164="N/A"),"N/A", IF(J164&gt;VALUE(MID(K164,1,2)), "No", IF(J164&lt;-1*VALUE(MID(K164,1,2)), "No", "Yes"))))</f>
        <v>No</v>
      </c>
      <c r="N164" s="66"/>
    </row>
    <row r="165" spans="1:16" x14ac:dyDescent="0.2">
      <c r="A165" s="59" t="s">
        <v>1217</v>
      </c>
      <c r="B165" s="134" t="s">
        <v>217</v>
      </c>
      <c r="C165" s="134">
        <v>315.85138882000001</v>
      </c>
      <c r="D165" s="133" t="str">
        <f t="shared" si="31"/>
        <v>N/A</v>
      </c>
      <c r="E165" s="134">
        <v>324.59422219999999</v>
      </c>
      <c r="F165" s="133" t="str">
        <f t="shared" si="32"/>
        <v>N/A</v>
      </c>
      <c r="G165" s="134">
        <v>0</v>
      </c>
      <c r="H165" s="133" t="str">
        <f t="shared" si="33"/>
        <v>N/A</v>
      </c>
      <c r="I165" s="135">
        <v>2.7679999999999998</v>
      </c>
      <c r="J165" s="135">
        <v>-100</v>
      </c>
      <c r="K165" s="136" t="s">
        <v>732</v>
      </c>
      <c r="L165" s="137" t="str">
        <f t="shared" ref="L165:L166" si="34">IF(J165="Div by 0", "N/A", IF(OR(J165="N/A",K165="N/A"),"N/A", IF(J165&gt;VALUE(MID(K165,1,2)), "No", IF(J165&lt;-1*VALUE(MID(K165,1,2)), "No", "Yes"))))</f>
        <v>No</v>
      </c>
      <c r="N165" s="66"/>
    </row>
    <row r="166" spans="1:16" x14ac:dyDescent="0.2">
      <c r="A166" s="59" t="s">
        <v>1218</v>
      </c>
      <c r="B166" s="134" t="s">
        <v>217</v>
      </c>
      <c r="C166" s="134">
        <v>324.76882431000001</v>
      </c>
      <c r="D166" s="133" t="str">
        <f t="shared" si="31"/>
        <v>N/A</v>
      </c>
      <c r="E166" s="134">
        <v>897.37971014000004</v>
      </c>
      <c r="F166" s="133" t="str">
        <f t="shared" si="32"/>
        <v>N/A</v>
      </c>
      <c r="G166" s="134">
        <v>0</v>
      </c>
      <c r="H166" s="133" t="str">
        <f t="shared" si="33"/>
        <v>N/A</v>
      </c>
      <c r="I166" s="135">
        <v>176.3</v>
      </c>
      <c r="J166" s="135">
        <v>-100</v>
      </c>
      <c r="K166" s="136" t="s">
        <v>732</v>
      </c>
      <c r="L166" s="137" t="str">
        <f t="shared" si="34"/>
        <v>No</v>
      </c>
      <c r="O166" s="66"/>
      <c r="P166" s="66"/>
    </row>
    <row r="167" spans="1:16" s="18" customFormat="1" ht="12" customHeight="1" x14ac:dyDescent="0.2">
      <c r="A167" s="177" t="s">
        <v>1650</v>
      </c>
      <c r="B167" s="178"/>
      <c r="C167" s="178"/>
      <c r="D167" s="178"/>
      <c r="E167" s="178"/>
      <c r="F167" s="178"/>
      <c r="G167" s="178"/>
      <c r="H167" s="178"/>
      <c r="I167" s="178"/>
      <c r="J167" s="178"/>
      <c r="K167" s="178"/>
      <c r="L167" s="179"/>
    </row>
    <row r="168" spans="1:16" s="18" customFormat="1" ht="12.75" customHeight="1" x14ac:dyDescent="0.2">
      <c r="A168" s="171" t="s">
        <v>1648</v>
      </c>
      <c r="B168" s="172"/>
      <c r="C168" s="172"/>
      <c r="D168" s="172"/>
      <c r="E168" s="172"/>
      <c r="F168" s="172"/>
      <c r="G168" s="172"/>
      <c r="H168" s="172"/>
      <c r="I168" s="172"/>
      <c r="J168" s="172"/>
      <c r="K168" s="172"/>
      <c r="L168" s="173"/>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6" customWidth="1"/>
    <col min="2" max="2" width="10.7109375" style="56"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4"/>
  </cols>
  <sheetData>
    <row r="1" spans="1:12" s="17" customFormat="1" ht="18.75" customHeight="1" x14ac:dyDescent="0.2">
      <c r="A1" s="162" t="s">
        <v>1683</v>
      </c>
      <c r="B1" s="163"/>
      <c r="C1" s="163"/>
      <c r="D1" s="163"/>
      <c r="E1" s="163"/>
      <c r="F1" s="163"/>
      <c r="G1" s="163"/>
      <c r="H1" s="163"/>
      <c r="I1" s="163"/>
      <c r="J1" s="163"/>
      <c r="K1" s="163"/>
      <c r="L1" s="164"/>
    </row>
    <row r="2" spans="1:12" ht="55.5" customHeight="1" x14ac:dyDescent="0.2">
      <c r="A2" s="180" t="s">
        <v>1610</v>
      </c>
      <c r="B2" s="181"/>
      <c r="C2" s="181"/>
      <c r="D2" s="181"/>
      <c r="E2" s="181"/>
      <c r="F2" s="181"/>
      <c r="G2" s="181"/>
      <c r="H2" s="181"/>
      <c r="I2" s="181"/>
      <c r="J2" s="181"/>
      <c r="K2" s="181"/>
      <c r="L2" s="182"/>
    </row>
    <row r="3" spans="1:12" s="18" customFormat="1" x14ac:dyDescent="0.2">
      <c r="A3" s="161" t="s">
        <v>1743</v>
      </c>
      <c r="B3" s="20"/>
      <c r="C3" s="20"/>
      <c r="D3" s="20"/>
      <c r="E3" s="20"/>
      <c r="F3" s="20"/>
      <c r="G3" s="20"/>
      <c r="H3" s="20"/>
      <c r="I3" s="20"/>
      <c r="J3" s="20"/>
      <c r="K3" s="21"/>
    </row>
    <row r="4" spans="1:12" x14ac:dyDescent="0.2">
      <c r="A4" s="183" t="s">
        <v>650</v>
      </c>
      <c r="B4" s="184"/>
      <c r="C4" s="184"/>
      <c r="D4" s="184"/>
      <c r="E4" s="184"/>
      <c r="F4" s="184"/>
      <c r="G4" s="184"/>
      <c r="H4" s="184"/>
      <c r="I4" s="184"/>
      <c r="J4" s="184"/>
      <c r="K4" s="185"/>
    </row>
    <row r="5" spans="1:12" s="75" customFormat="1" ht="63" customHeight="1" x14ac:dyDescent="0.2">
      <c r="A5" s="129" t="s">
        <v>11</v>
      </c>
      <c r="B5" s="23" t="s">
        <v>216</v>
      </c>
      <c r="C5" s="23" t="s">
        <v>1672</v>
      </c>
      <c r="D5" s="23" t="s">
        <v>1678</v>
      </c>
      <c r="E5" s="23" t="s">
        <v>651</v>
      </c>
      <c r="F5" s="23" t="s">
        <v>1674</v>
      </c>
      <c r="G5" s="23" t="s">
        <v>652</v>
      </c>
      <c r="H5" s="23" t="s">
        <v>1675</v>
      </c>
      <c r="I5" s="41" t="s">
        <v>1676</v>
      </c>
      <c r="J5" s="41" t="s">
        <v>1677</v>
      </c>
      <c r="K5" s="42" t="s">
        <v>737</v>
      </c>
      <c r="L5" s="43" t="s">
        <v>736</v>
      </c>
    </row>
    <row r="6" spans="1:12" x14ac:dyDescent="0.2">
      <c r="A6" s="16" t="s">
        <v>0</v>
      </c>
      <c r="B6" s="156" t="s">
        <v>217</v>
      </c>
      <c r="C6" s="156">
        <v>320148</v>
      </c>
      <c r="D6" s="133" t="str">
        <f t="shared" ref="D6:D11" si="0">IF($B6="N/A","N/A",IF(C6&gt;10,"No",IF(C6&lt;-10,"No","Yes")))</f>
        <v>N/A</v>
      </c>
      <c r="E6" s="156">
        <v>323949</v>
      </c>
      <c r="F6" s="133" t="str">
        <f t="shared" ref="F6:F11" si="1">IF($B6="N/A","N/A",IF(E6&gt;10,"No",IF(E6&lt;-10,"No","Yes")))</f>
        <v>N/A</v>
      </c>
      <c r="G6" s="156">
        <v>342309</v>
      </c>
      <c r="H6" s="133" t="str">
        <f t="shared" ref="H6:H11" si="2">IF($B6="N/A","N/A",IF(G6&gt;10,"No",IF(G6&lt;-10,"No","Yes")))</f>
        <v>N/A</v>
      </c>
      <c r="I6" s="135">
        <v>1.1870000000000001</v>
      </c>
      <c r="J6" s="135">
        <v>5.6680000000000001</v>
      </c>
      <c r="K6" s="156" t="s">
        <v>732</v>
      </c>
      <c r="L6" s="137" t="str">
        <f t="shared" ref="L6:L14" si="3">IF(J6="Div by 0", "N/A", IF(K6="N/A","N/A", IF(J6&gt;VALUE(MID(K6,1,2)), "No", IF(J6&lt;-1*VALUE(MID(K6,1,2)), "No", "Yes"))))</f>
        <v>Yes</v>
      </c>
    </row>
    <row r="7" spans="1:12" x14ac:dyDescent="0.2">
      <c r="A7" s="16" t="s">
        <v>100</v>
      </c>
      <c r="B7" s="138" t="s">
        <v>217</v>
      </c>
      <c r="C7" s="156">
        <v>28730</v>
      </c>
      <c r="D7" s="133" t="str">
        <f t="shared" si="0"/>
        <v>N/A</v>
      </c>
      <c r="E7" s="156">
        <v>27105</v>
      </c>
      <c r="F7" s="133" t="str">
        <f t="shared" si="1"/>
        <v>N/A</v>
      </c>
      <c r="G7" s="156">
        <v>27564</v>
      </c>
      <c r="H7" s="133" t="str">
        <f t="shared" si="2"/>
        <v>N/A</v>
      </c>
      <c r="I7" s="135">
        <v>-5.66</v>
      </c>
      <c r="J7" s="135">
        <v>1.6930000000000001</v>
      </c>
      <c r="K7" s="138" t="s">
        <v>732</v>
      </c>
      <c r="L7" s="137" t="str">
        <f t="shared" si="3"/>
        <v>Yes</v>
      </c>
    </row>
    <row r="8" spans="1:12" x14ac:dyDescent="0.2">
      <c r="A8" s="16" t="s">
        <v>101</v>
      </c>
      <c r="B8" s="138" t="s">
        <v>217</v>
      </c>
      <c r="C8" s="156">
        <v>54362</v>
      </c>
      <c r="D8" s="133" t="str">
        <f t="shared" si="0"/>
        <v>N/A</v>
      </c>
      <c r="E8" s="156">
        <v>55306</v>
      </c>
      <c r="F8" s="133" t="str">
        <f t="shared" si="1"/>
        <v>N/A</v>
      </c>
      <c r="G8" s="156">
        <v>57652</v>
      </c>
      <c r="H8" s="133" t="str">
        <f t="shared" si="2"/>
        <v>N/A</v>
      </c>
      <c r="I8" s="135">
        <v>1.7370000000000001</v>
      </c>
      <c r="J8" s="135">
        <v>4.242</v>
      </c>
      <c r="K8" s="138" t="s">
        <v>732</v>
      </c>
      <c r="L8" s="137" t="str">
        <f t="shared" si="3"/>
        <v>Yes</v>
      </c>
    </row>
    <row r="9" spans="1:12" x14ac:dyDescent="0.2">
      <c r="A9" s="16" t="s">
        <v>104</v>
      </c>
      <c r="B9" s="138" t="s">
        <v>217</v>
      </c>
      <c r="C9" s="156">
        <v>132058</v>
      </c>
      <c r="D9" s="133" t="str">
        <f t="shared" si="0"/>
        <v>N/A</v>
      </c>
      <c r="E9" s="156">
        <v>136388</v>
      </c>
      <c r="F9" s="133" t="str">
        <f t="shared" si="1"/>
        <v>N/A</v>
      </c>
      <c r="G9" s="156">
        <v>140808</v>
      </c>
      <c r="H9" s="133" t="str">
        <f t="shared" si="2"/>
        <v>N/A</v>
      </c>
      <c r="I9" s="135">
        <v>3.2789999999999999</v>
      </c>
      <c r="J9" s="135">
        <v>3.2410000000000001</v>
      </c>
      <c r="K9" s="138" t="s">
        <v>732</v>
      </c>
      <c r="L9" s="137" t="str">
        <f t="shared" si="3"/>
        <v>Yes</v>
      </c>
    </row>
    <row r="10" spans="1:12" x14ac:dyDescent="0.2">
      <c r="A10" s="16" t="s">
        <v>105</v>
      </c>
      <c r="B10" s="138" t="s">
        <v>217</v>
      </c>
      <c r="C10" s="156">
        <v>104998</v>
      </c>
      <c r="D10" s="133" t="str">
        <f t="shared" si="0"/>
        <v>N/A</v>
      </c>
      <c r="E10" s="156">
        <v>105150</v>
      </c>
      <c r="F10" s="133" t="str">
        <f t="shared" si="1"/>
        <v>N/A</v>
      </c>
      <c r="G10" s="156">
        <v>116285</v>
      </c>
      <c r="H10" s="133" t="str">
        <f t="shared" si="2"/>
        <v>N/A</v>
      </c>
      <c r="I10" s="135">
        <v>0.14480000000000001</v>
      </c>
      <c r="J10" s="135">
        <v>10.59</v>
      </c>
      <c r="K10" s="138" t="s">
        <v>732</v>
      </c>
      <c r="L10" s="137" t="str">
        <f t="shared" si="3"/>
        <v>Yes</v>
      </c>
    </row>
    <row r="11" spans="1:12" x14ac:dyDescent="0.2">
      <c r="A11" s="16" t="s">
        <v>77</v>
      </c>
      <c r="B11" s="156" t="s">
        <v>217</v>
      </c>
      <c r="C11" s="156">
        <v>272601</v>
      </c>
      <c r="D11" s="141" t="str">
        <f t="shared" si="0"/>
        <v>N/A</v>
      </c>
      <c r="E11" s="156">
        <v>277162.78999999998</v>
      </c>
      <c r="F11" s="133" t="str">
        <f t="shared" si="1"/>
        <v>N/A</v>
      </c>
      <c r="G11" s="156">
        <v>295691.74</v>
      </c>
      <c r="H11" s="133" t="str">
        <f t="shared" si="2"/>
        <v>N/A</v>
      </c>
      <c r="I11" s="135">
        <v>1.673</v>
      </c>
      <c r="J11" s="135">
        <v>6.6849999999999996</v>
      </c>
      <c r="K11" s="156" t="s">
        <v>733</v>
      </c>
      <c r="L11" s="137" t="str">
        <f t="shared" si="3"/>
        <v>Yes</v>
      </c>
    </row>
    <row r="12" spans="1:12" x14ac:dyDescent="0.2">
      <c r="A12" s="16" t="s">
        <v>115</v>
      </c>
      <c r="B12" s="156" t="s">
        <v>217</v>
      </c>
      <c r="C12" s="156">
        <v>56806</v>
      </c>
      <c r="D12" s="156" t="s">
        <v>217</v>
      </c>
      <c r="E12" s="156">
        <v>57101</v>
      </c>
      <c r="F12" s="156" t="s">
        <v>217</v>
      </c>
      <c r="G12" s="156">
        <v>58844</v>
      </c>
      <c r="H12" s="156" t="s">
        <v>217</v>
      </c>
      <c r="I12" s="135">
        <v>0.51929999999999998</v>
      </c>
      <c r="J12" s="135">
        <v>3.052</v>
      </c>
      <c r="K12" s="156" t="s">
        <v>733</v>
      </c>
      <c r="L12" s="137" t="str">
        <f t="shared" si="3"/>
        <v>Yes</v>
      </c>
    </row>
    <row r="13" spans="1:12" x14ac:dyDescent="0.2">
      <c r="A13" s="16" t="s">
        <v>449</v>
      </c>
      <c r="B13" s="156" t="s">
        <v>217</v>
      </c>
      <c r="C13" s="156">
        <v>26614</v>
      </c>
      <c r="D13" s="156" t="s">
        <v>217</v>
      </c>
      <c r="E13" s="156">
        <v>26152</v>
      </c>
      <c r="F13" s="156" t="s">
        <v>217</v>
      </c>
      <c r="G13" s="156">
        <v>26509</v>
      </c>
      <c r="H13" s="156" t="s">
        <v>217</v>
      </c>
      <c r="I13" s="135">
        <v>-1.74</v>
      </c>
      <c r="J13" s="135">
        <v>1.365</v>
      </c>
      <c r="K13" s="156" t="s">
        <v>733</v>
      </c>
      <c r="L13" s="137" t="str">
        <f t="shared" si="3"/>
        <v>Yes</v>
      </c>
    </row>
    <row r="14" spans="1:12" x14ac:dyDescent="0.2">
      <c r="A14" s="16" t="s">
        <v>450</v>
      </c>
      <c r="B14" s="156" t="s">
        <v>217</v>
      </c>
      <c r="C14" s="156">
        <v>25610</v>
      </c>
      <c r="D14" s="156" t="s">
        <v>217</v>
      </c>
      <c r="E14" s="156">
        <v>26262</v>
      </c>
      <c r="F14" s="156" t="s">
        <v>217</v>
      </c>
      <c r="G14" s="156">
        <v>27349</v>
      </c>
      <c r="H14" s="156" t="s">
        <v>217</v>
      </c>
      <c r="I14" s="135">
        <v>2.5459999999999998</v>
      </c>
      <c r="J14" s="135">
        <v>4.1390000000000002</v>
      </c>
      <c r="K14" s="156" t="s">
        <v>733</v>
      </c>
      <c r="L14" s="137" t="str">
        <f t="shared" si="3"/>
        <v>Yes</v>
      </c>
    </row>
    <row r="15" spans="1:12" x14ac:dyDescent="0.2">
      <c r="A15" s="4" t="s">
        <v>58</v>
      </c>
      <c r="B15" s="138" t="s">
        <v>217</v>
      </c>
      <c r="C15" s="134">
        <v>210569255</v>
      </c>
      <c r="D15" s="133" t="str">
        <f t="shared" ref="D15:D20" si="4">IF($B15="N/A","N/A",IF(C15&gt;10,"No",IF(C15&lt;-10,"No","Yes")))</f>
        <v>N/A</v>
      </c>
      <c r="E15" s="134">
        <v>209214444</v>
      </c>
      <c r="F15" s="133" t="str">
        <f t="shared" ref="F15:F20" si="5">IF($B15="N/A","N/A",IF(E15&gt;10,"No",IF(E15&lt;-10,"No","Yes")))</f>
        <v>N/A</v>
      </c>
      <c r="G15" s="134">
        <v>0</v>
      </c>
      <c r="H15" s="133" t="str">
        <f t="shared" ref="H15:H20" si="6">IF($B15="N/A","N/A",IF(G15&gt;10,"No",IF(G15&lt;-10,"No","Yes")))</f>
        <v>N/A</v>
      </c>
      <c r="I15" s="135">
        <v>-0.64300000000000002</v>
      </c>
      <c r="J15" s="135">
        <v>-100</v>
      </c>
      <c r="K15" s="138" t="s">
        <v>732</v>
      </c>
      <c r="L15" s="137" t="str">
        <f t="shared" ref="L15:L20" si="7">IF(J15="Div by 0", "N/A", IF(K15="N/A","N/A", IF(J15&gt;VALUE(MID(K15,1,2)), "No", IF(J15&lt;-1*VALUE(MID(K15,1,2)), "No", "Yes"))))</f>
        <v>No</v>
      </c>
    </row>
    <row r="16" spans="1:12" x14ac:dyDescent="0.2">
      <c r="A16" s="4" t="s">
        <v>1121</v>
      </c>
      <c r="B16" s="138" t="s">
        <v>217</v>
      </c>
      <c r="C16" s="134">
        <v>657.72472418999996</v>
      </c>
      <c r="D16" s="133" t="str">
        <f t="shared" si="4"/>
        <v>N/A</v>
      </c>
      <c r="E16" s="134">
        <v>645.82525026999997</v>
      </c>
      <c r="F16" s="133" t="str">
        <f t="shared" si="5"/>
        <v>N/A</v>
      </c>
      <c r="G16" s="134">
        <v>0</v>
      </c>
      <c r="H16" s="133" t="str">
        <f t="shared" si="6"/>
        <v>N/A</v>
      </c>
      <c r="I16" s="135">
        <v>-1.81</v>
      </c>
      <c r="J16" s="135">
        <v>-100</v>
      </c>
      <c r="K16" s="138" t="s">
        <v>732</v>
      </c>
      <c r="L16" s="137" t="str">
        <f t="shared" si="7"/>
        <v>No</v>
      </c>
    </row>
    <row r="17" spans="1:12" x14ac:dyDescent="0.2">
      <c r="A17" s="4" t="s">
        <v>1219</v>
      </c>
      <c r="B17" s="138" t="s">
        <v>217</v>
      </c>
      <c r="C17" s="134">
        <v>119.70751826999999</v>
      </c>
      <c r="D17" s="133" t="str">
        <f t="shared" si="4"/>
        <v>N/A</v>
      </c>
      <c r="E17" s="134">
        <v>118.98435713000001</v>
      </c>
      <c r="F17" s="133" t="str">
        <f t="shared" si="5"/>
        <v>N/A</v>
      </c>
      <c r="G17" s="134">
        <v>0</v>
      </c>
      <c r="H17" s="133" t="str">
        <f t="shared" si="6"/>
        <v>N/A</v>
      </c>
      <c r="I17" s="135">
        <v>-0.60399999999999998</v>
      </c>
      <c r="J17" s="135">
        <v>-100</v>
      </c>
      <c r="K17" s="138" t="s">
        <v>732</v>
      </c>
      <c r="L17" s="137" t="str">
        <f t="shared" si="7"/>
        <v>No</v>
      </c>
    </row>
    <row r="18" spans="1:12" x14ac:dyDescent="0.2">
      <c r="A18" s="4" t="s">
        <v>1220</v>
      </c>
      <c r="B18" s="138" t="s">
        <v>217</v>
      </c>
      <c r="C18" s="134">
        <v>1787.3542548</v>
      </c>
      <c r="D18" s="133" t="str">
        <f t="shared" si="4"/>
        <v>N/A</v>
      </c>
      <c r="E18" s="134">
        <v>1706.0178100000001</v>
      </c>
      <c r="F18" s="133" t="str">
        <f t="shared" si="5"/>
        <v>N/A</v>
      </c>
      <c r="G18" s="134">
        <v>0</v>
      </c>
      <c r="H18" s="133" t="str">
        <f t="shared" si="6"/>
        <v>N/A</v>
      </c>
      <c r="I18" s="135">
        <v>-4.55</v>
      </c>
      <c r="J18" s="135">
        <v>-100</v>
      </c>
      <c r="K18" s="138" t="s">
        <v>732</v>
      </c>
      <c r="L18" s="137" t="str">
        <f t="shared" si="7"/>
        <v>No</v>
      </c>
    </row>
    <row r="19" spans="1:12" x14ac:dyDescent="0.2">
      <c r="A19" s="4" t="s">
        <v>1221</v>
      </c>
      <c r="B19" s="138" t="s">
        <v>217</v>
      </c>
      <c r="C19" s="134">
        <v>288.39431916000001</v>
      </c>
      <c r="D19" s="133" t="str">
        <f t="shared" si="4"/>
        <v>N/A</v>
      </c>
      <c r="E19" s="134">
        <v>297.82966977000001</v>
      </c>
      <c r="F19" s="133" t="str">
        <f t="shared" si="5"/>
        <v>N/A</v>
      </c>
      <c r="G19" s="134">
        <v>0</v>
      </c>
      <c r="H19" s="133" t="str">
        <f t="shared" si="6"/>
        <v>N/A</v>
      </c>
      <c r="I19" s="135">
        <v>3.2719999999999998</v>
      </c>
      <c r="J19" s="135">
        <v>-100</v>
      </c>
      <c r="K19" s="138" t="s">
        <v>732</v>
      </c>
      <c r="L19" s="137" t="str">
        <f t="shared" si="7"/>
        <v>No</v>
      </c>
    </row>
    <row r="20" spans="1:12" x14ac:dyDescent="0.2">
      <c r="A20" s="4" t="s">
        <v>1222</v>
      </c>
      <c r="B20" s="138" t="s">
        <v>217</v>
      </c>
      <c r="C20" s="134">
        <v>684.59522086000004</v>
      </c>
      <c r="D20" s="133" t="str">
        <f t="shared" si="4"/>
        <v>N/A</v>
      </c>
      <c r="E20" s="134">
        <v>675.37764145999995</v>
      </c>
      <c r="F20" s="133" t="str">
        <f t="shared" si="5"/>
        <v>N/A</v>
      </c>
      <c r="G20" s="134">
        <v>0</v>
      </c>
      <c r="H20" s="133" t="str">
        <f t="shared" si="6"/>
        <v>N/A</v>
      </c>
      <c r="I20" s="135">
        <v>-1.35</v>
      </c>
      <c r="J20" s="135">
        <v>-100</v>
      </c>
      <c r="K20" s="138" t="s">
        <v>732</v>
      </c>
      <c r="L20" s="137" t="str">
        <f t="shared" si="7"/>
        <v>No</v>
      </c>
    </row>
    <row r="21" spans="1:12" x14ac:dyDescent="0.2">
      <c r="A21" s="2" t="s">
        <v>1125</v>
      </c>
      <c r="B21" s="138" t="s">
        <v>217</v>
      </c>
      <c r="C21" s="134">
        <v>706.64276135</v>
      </c>
      <c r="D21" s="133" t="str">
        <f t="shared" ref="D21:D22" si="8">IF($B21="N/A","N/A",IF(C21&gt;10,"No",IF(C21&lt;-10,"No","Yes")))</f>
        <v>N/A</v>
      </c>
      <c r="E21" s="134">
        <v>682.04026996000005</v>
      </c>
      <c r="F21" s="133" t="str">
        <f t="shared" ref="F21:F22" si="9">IF($B21="N/A","N/A",IF(E21&gt;10,"No",IF(E21&lt;-10,"No","Yes")))</f>
        <v>N/A</v>
      </c>
      <c r="G21" s="134">
        <v>0</v>
      </c>
      <c r="H21" s="133" t="str">
        <f t="shared" ref="H21:H22" si="10">IF($B21="N/A","N/A",IF(G21&gt;10,"No",IF(G21&lt;-10,"No","Yes")))</f>
        <v>N/A</v>
      </c>
      <c r="I21" s="135">
        <v>-3.48</v>
      </c>
      <c r="J21" s="135">
        <v>-100</v>
      </c>
      <c r="K21" s="138" t="s">
        <v>732</v>
      </c>
      <c r="L21" s="137" t="str">
        <f>IF(J21="Div by 0", "N/A", IF(OR(J21="N/A",K21="N/A"),"N/A", IF(J21&gt;VALUE(MID(K21,1,2)), "No", IF(J21&lt;-1*VALUE(MID(K21,1,2)), "No", "Yes"))))</f>
        <v>No</v>
      </c>
    </row>
    <row r="22" spans="1:12" x14ac:dyDescent="0.2">
      <c r="A22" s="2" t="s">
        <v>1126</v>
      </c>
      <c r="B22" s="138" t="s">
        <v>217</v>
      </c>
      <c r="C22" s="134">
        <v>598.01849821999997</v>
      </c>
      <c r="D22" s="133" t="str">
        <f t="shared" si="8"/>
        <v>N/A</v>
      </c>
      <c r="E22" s="134">
        <v>601.52099491000001</v>
      </c>
      <c r="F22" s="133" t="str">
        <f t="shared" si="9"/>
        <v>N/A</v>
      </c>
      <c r="G22" s="134">
        <v>0</v>
      </c>
      <c r="H22" s="133" t="str">
        <f t="shared" si="10"/>
        <v>N/A</v>
      </c>
      <c r="I22" s="135">
        <v>0.5857</v>
      </c>
      <c r="J22" s="135">
        <v>-100</v>
      </c>
      <c r="K22" s="138" t="s">
        <v>732</v>
      </c>
      <c r="L22" s="137" t="str">
        <f>IF(J22="Div by 0", "N/A", IF(OR(J22="N/A",K22="N/A"),"N/A", IF(J22&gt;VALUE(MID(K22,1,2)), "No", IF(J22&lt;-1*VALUE(MID(K22,1,2)), "No", "Yes"))))</f>
        <v>No</v>
      </c>
    </row>
    <row r="23" spans="1:12" x14ac:dyDescent="0.2">
      <c r="A23" s="4" t="s">
        <v>1223</v>
      </c>
      <c r="B23" s="138" t="s">
        <v>217</v>
      </c>
      <c r="C23" s="134">
        <v>237.75099460999999</v>
      </c>
      <c r="D23" s="133" t="str">
        <f>IF($B23="N/A","N/A",IF(C23&gt;10,"No",IF(C23&lt;-10,"No","Yes")))</f>
        <v>N/A</v>
      </c>
      <c r="E23" s="134">
        <v>211.74797289</v>
      </c>
      <c r="F23" s="133" t="str">
        <f>IF($B23="N/A","N/A",IF(E23&gt;10,"No",IF(E23&lt;-10,"No","Yes")))</f>
        <v>N/A</v>
      </c>
      <c r="G23" s="134">
        <v>0</v>
      </c>
      <c r="H23" s="133" t="str">
        <f>IF($B23="N/A","N/A",IF(G23&gt;10,"No",IF(G23&lt;-10,"No","Yes")))</f>
        <v>N/A</v>
      </c>
      <c r="I23" s="135">
        <v>-10.9</v>
      </c>
      <c r="J23" s="135">
        <v>-100</v>
      </c>
      <c r="K23" s="138" t="s">
        <v>732</v>
      </c>
      <c r="L23" s="137" t="str">
        <f>IF(J23="Div by 0", "N/A", IF(K23="N/A","N/A", IF(J23&gt;VALUE(MID(K23,1,2)), "No", IF(J23&lt;-1*VALUE(MID(K23,1,2)), "No", "Yes"))))</f>
        <v>No</v>
      </c>
    </row>
    <row r="24" spans="1:12" x14ac:dyDescent="0.2">
      <c r="A24" s="4" t="s">
        <v>1224</v>
      </c>
      <c r="B24" s="138" t="s">
        <v>217</v>
      </c>
      <c r="C24" s="134">
        <v>93.427444202000004</v>
      </c>
      <c r="D24" s="133" t="str">
        <f>IF($B24="N/A","N/A",IF(C24&gt;10,"No",IF(C24&lt;-10,"No","Yes")))</f>
        <v>N/A</v>
      </c>
      <c r="E24" s="134">
        <v>84.795503212</v>
      </c>
      <c r="F24" s="133" t="str">
        <f>IF($B24="N/A","N/A",IF(E24&gt;10,"No",IF(E24&lt;-10,"No","Yes")))</f>
        <v>N/A</v>
      </c>
      <c r="G24" s="134">
        <v>0</v>
      </c>
      <c r="H24" s="133" t="str">
        <f>IF($B24="N/A","N/A",IF(G24&gt;10,"No",IF(G24&lt;-10,"No","Yes")))</f>
        <v>N/A</v>
      </c>
      <c r="I24" s="135">
        <v>-9.24</v>
      </c>
      <c r="J24" s="135">
        <v>-100</v>
      </c>
      <c r="K24" s="138" t="s">
        <v>732</v>
      </c>
      <c r="L24" s="137" t="str">
        <f>IF(J24="Div by 0", "N/A", IF(K24="N/A","N/A", IF(J24&gt;VALUE(MID(K24,1,2)), "No", IF(J24&lt;-1*VALUE(MID(K24,1,2)), "No", "Yes"))))</f>
        <v>No</v>
      </c>
    </row>
    <row r="25" spans="1:12" x14ac:dyDescent="0.2">
      <c r="A25" s="4" t="s">
        <v>1225</v>
      </c>
      <c r="B25" s="138" t="s">
        <v>217</v>
      </c>
      <c r="C25" s="134">
        <v>306.34287388000001</v>
      </c>
      <c r="D25" s="133" t="str">
        <f>IF($B25="N/A","N/A",IF(C25&gt;10,"No",IF(C25&lt;-10,"No","Yes")))</f>
        <v>N/A</v>
      </c>
      <c r="E25" s="134">
        <v>270.03849668999999</v>
      </c>
      <c r="F25" s="133" t="str">
        <f>IF($B25="N/A","N/A",IF(E25&gt;10,"No",IF(E25&lt;-10,"No","Yes")))</f>
        <v>N/A</v>
      </c>
      <c r="G25" s="134">
        <v>0</v>
      </c>
      <c r="H25" s="133" t="str">
        <f>IF($B25="N/A","N/A",IF(G25&gt;10,"No",IF(G25&lt;-10,"No","Yes")))</f>
        <v>N/A</v>
      </c>
      <c r="I25" s="135">
        <v>-11.9</v>
      </c>
      <c r="J25" s="135">
        <v>-100</v>
      </c>
      <c r="K25" s="138" t="s">
        <v>732</v>
      </c>
      <c r="L25" s="137" t="str">
        <f>IF(J25="Div by 0", "N/A", IF(K25="N/A","N/A", IF(J25&gt;VALUE(MID(K25,1,2)), "No", IF(J25&lt;-1*VALUE(MID(K25,1,2)), "No", "Yes"))))</f>
        <v>No</v>
      </c>
    </row>
    <row r="26" spans="1:12" x14ac:dyDescent="0.2">
      <c r="A26" s="4" t="s">
        <v>1226</v>
      </c>
      <c r="B26" s="138" t="s">
        <v>217</v>
      </c>
      <c r="C26" s="134">
        <v>233.06133746</v>
      </c>
      <c r="D26" s="133" t="str">
        <f t="shared" ref="D26:D27" si="11">IF($B26="N/A","N/A",IF(C26&gt;10,"No",IF(C26&lt;-10,"No","Yes")))</f>
        <v>N/A</v>
      </c>
      <c r="E26" s="134">
        <v>218.60752640000001</v>
      </c>
      <c r="F26" s="133" t="str">
        <f t="shared" ref="F26:F30" si="12">IF($B26="N/A","N/A",IF(E26&gt;10,"No",IF(E26&lt;-10,"No","Yes")))</f>
        <v>N/A</v>
      </c>
      <c r="G26" s="134">
        <v>0</v>
      </c>
      <c r="H26" s="133" t="str">
        <f t="shared" ref="H26:H27" si="13">IF($B26="N/A","N/A",IF(G26&gt;10,"No",IF(G26&lt;-10,"No","Yes")))</f>
        <v>N/A</v>
      </c>
      <c r="I26" s="135">
        <v>-6.2</v>
      </c>
      <c r="J26" s="135">
        <v>-100</v>
      </c>
      <c r="K26" s="138" t="s">
        <v>732</v>
      </c>
      <c r="L26" s="137" t="str">
        <f>IF(J26="Div by 0", "N/A", IF(OR(J26="N/A",K26="N/A"),"N/A", IF(J26&gt;VALUE(MID(K26,1,2)), "No", IF(J26&lt;-1*VALUE(MID(K26,1,2)), "No", "Yes"))))</f>
        <v>No</v>
      </c>
    </row>
    <row r="27" spans="1:12" x14ac:dyDescent="0.2">
      <c r="A27" s="4" t="s">
        <v>1227</v>
      </c>
      <c r="B27" s="138" t="s">
        <v>217</v>
      </c>
      <c r="C27" s="134">
        <v>244.54165051000001</v>
      </c>
      <c r="D27" s="133" t="str">
        <f t="shared" si="11"/>
        <v>N/A</v>
      </c>
      <c r="E27" s="134">
        <v>201.93004343000001</v>
      </c>
      <c r="F27" s="133" t="str">
        <f t="shared" si="12"/>
        <v>N/A</v>
      </c>
      <c r="G27" s="134">
        <v>0</v>
      </c>
      <c r="H27" s="133" t="str">
        <f t="shared" si="13"/>
        <v>N/A</v>
      </c>
      <c r="I27" s="135">
        <v>-17.399999999999999</v>
      </c>
      <c r="J27" s="135">
        <v>-100</v>
      </c>
      <c r="K27" s="138" t="s">
        <v>732</v>
      </c>
      <c r="L27" s="137" t="str">
        <f>IF(J27="Div by 0", "N/A", IF(OR(J27="N/A",K27="N/A"),"N/A", IF(J27&gt;VALUE(MID(K27,1,2)), "No", IF(J27&lt;-1*VALUE(MID(K27,1,2)), "No", "Yes"))))</f>
        <v>No</v>
      </c>
    </row>
    <row r="28" spans="1:12" x14ac:dyDescent="0.2">
      <c r="A28" s="59" t="s">
        <v>1228</v>
      </c>
      <c r="B28" s="134" t="s">
        <v>217</v>
      </c>
      <c r="C28" s="134">
        <v>316.17917840000001</v>
      </c>
      <c r="D28" s="133" t="str">
        <f t="shared" ref="D28:D30" si="14">IF($B28="N/A","N/A",IF(C28&gt;10,"No",IF(C28&lt;-10,"No","Yes")))</f>
        <v>N/A</v>
      </c>
      <c r="E28" s="134">
        <v>344.14708356</v>
      </c>
      <c r="F28" s="133" t="str">
        <f t="shared" si="12"/>
        <v>N/A</v>
      </c>
      <c r="G28" s="134">
        <v>0</v>
      </c>
      <c r="H28" s="133" t="str">
        <f t="shared" ref="H28:H30" si="15">IF($B28="N/A","N/A",IF(G28&gt;10,"No",IF(G28&lt;-10,"No","Yes")))</f>
        <v>N/A</v>
      </c>
      <c r="I28" s="135">
        <v>8.8460000000000001</v>
      </c>
      <c r="J28" s="135">
        <v>-100</v>
      </c>
      <c r="K28" s="136" t="s">
        <v>732</v>
      </c>
      <c r="L28" s="137" t="str">
        <f>IF(J28="Div by 0", "N/A", IF(OR(J28="N/A",K28="N/A"),"N/A", IF(J28&gt;VALUE(MID(K28,1,2)), "No", IF(J28&lt;-1*VALUE(MID(K28,1,2)), "No", "Yes"))))</f>
        <v>No</v>
      </c>
    </row>
    <row r="29" spans="1:12" x14ac:dyDescent="0.2">
      <c r="A29" s="59" t="s">
        <v>1229</v>
      </c>
      <c r="B29" s="134" t="s">
        <v>217</v>
      </c>
      <c r="C29" s="134">
        <v>315.85138882000001</v>
      </c>
      <c r="D29" s="133" t="str">
        <f t="shared" si="14"/>
        <v>N/A</v>
      </c>
      <c r="E29" s="134">
        <v>324.59422219999999</v>
      </c>
      <c r="F29" s="133" t="str">
        <f t="shared" si="12"/>
        <v>N/A</v>
      </c>
      <c r="G29" s="134">
        <v>0</v>
      </c>
      <c r="H29" s="133" t="str">
        <f t="shared" si="15"/>
        <v>N/A</v>
      </c>
      <c r="I29" s="135">
        <v>2.7679999999999998</v>
      </c>
      <c r="J29" s="135">
        <v>-100</v>
      </c>
      <c r="K29" s="136" t="s">
        <v>732</v>
      </c>
      <c r="L29" s="137" t="str">
        <f t="shared" ref="L29:L30" si="16">IF(J29="Div by 0", "N/A", IF(OR(J29="N/A",K29="N/A"),"N/A", IF(J29&gt;VALUE(MID(K29,1,2)), "No", IF(J29&lt;-1*VALUE(MID(K29,1,2)), "No", "Yes"))))</f>
        <v>No</v>
      </c>
    </row>
    <row r="30" spans="1:12" x14ac:dyDescent="0.2">
      <c r="A30" s="59" t="s">
        <v>1230</v>
      </c>
      <c r="B30" s="134" t="s">
        <v>217</v>
      </c>
      <c r="C30" s="134">
        <v>324.76882431000001</v>
      </c>
      <c r="D30" s="133" t="str">
        <f t="shared" si="14"/>
        <v>N/A</v>
      </c>
      <c r="E30" s="134">
        <v>897.37971014000004</v>
      </c>
      <c r="F30" s="133" t="str">
        <f t="shared" si="12"/>
        <v>N/A</v>
      </c>
      <c r="G30" s="134">
        <v>0</v>
      </c>
      <c r="H30" s="133" t="str">
        <f t="shared" si="15"/>
        <v>N/A</v>
      </c>
      <c r="I30" s="135">
        <v>176.3</v>
      </c>
      <c r="J30" s="135">
        <v>-100</v>
      </c>
      <c r="K30" s="136" t="s">
        <v>732</v>
      </c>
      <c r="L30" s="137" t="str">
        <f t="shared" si="16"/>
        <v>No</v>
      </c>
    </row>
    <row r="31" spans="1:12" x14ac:dyDescent="0.2">
      <c r="A31" s="47" t="s">
        <v>2</v>
      </c>
      <c r="B31" s="139" t="s">
        <v>217</v>
      </c>
      <c r="C31" s="143">
        <v>64.145957495000005</v>
      </c>
      <c r="D31" s="141" t="str">
        <f t="shared" ref="D31:D69" si="17">IF($B31="N/A","N/A",IF(C31&gt;10,"No",IF(C31&lt;-10,"No","Yes")))</f>
        <v>N/A</v>
      </c>
      <c r="E31" s="143">
        <v>66.897875900000003</v>
      </c>
      <c r="F31" s="141" t="str">
        <f t="shared" ref="F31:F69" si="18">IF($B31="N/A","N/A",IF(E31&gt;10,"No",IF(E31&lt;-10,"No","Yes")))</f>
        <v>N/A</v>
      </c>
      <c r="G31" s="143">
        <v>66.338600503999999</v>
      </c>
      <c r="H31" s="141" t="str">
        <f t="shared" ref="H31:H69" si="19">IF($B31="N/A","N/A",IF(G31&gt;10,"No",IF(G31&lt;-10,"No","Yes")))</f>
        <v>N/A</v>
      </c>
      <c r="I31" s="135">
        <v>4.29</v>
      </c>
      <c r="J31" s="135">
        <v>-0.83599999999999997</v>
      </c>
      <c r="K31" s="136" t="s">
        <v>732</v>
      </c>
      <c r="L31" s="137" t="str">
        <f t="shared" ref="L31:L99" si="20">IF(J31="Div by 0", "N/A", IF(K31="N/A","N/A", IF(J31&gt;VALUE(MID(K31,1,2)), "No", IF(J31&lt;-1*VALUE(MID(K31,1,2)), "No", "Yes"))))</f>
        <v>Yes</v>
      </c>
    </row>
    <row r="32" spans="1:12" x14ac:dyDescent="0.2">
      <c r="A32" s="47" t="s">
        <v>22</v>
      </c>
      <c r="B32" s="139" t="s">
        <v>217</v>
      </c>
      <c r="C32" s="156">
        <v>205362</v>
      </c>
      <c r="D32" s="141" t="str">
        <f t="shared" si="17"/>
        <v>N/A</v>
      </c>
      <c r="E32" s="156">
        <v>216715</v>
      </c>
      <c r="F32" s="141" t="str">
        <f t="shared" si="18"/>
        <v>N/A</v>
      </c>
      <c r="G32" s="156">
        <v>227083</v>
      </c>
      <c r="H32" s="141" t="str">
        <f t="shared" si="19"/>
        <v>N/A</v>
      </c>
      <c r="I32" s="135">
        <v>5.5279999999999996</v>
      </c>
      <c r="J32" s="135">
        <v>4.7839999999999998</v>
      </c>
      <c r="K32" s="136" t="s">
        <v>732</v>
      </c>
      <c r="L32" s="137" t="str">
        <f t="shared" si="20"/>
        <v>Yes</v>
      </c>
    </row>
    <row r="33" spans="1:12" x14ac:dyDescent="0.2">
      <c r="A33" s="47" t="s">
        <v>451</v>
      </c>
      <c r="B33" s="138" t="s">
        <v>217</v>
      </c>
      <c r="C33" s="156">
        <v>250</v>
      </c>
      <c r="D33" s="156" t="str">
        <f t="shared" si="17"/>
        <v>N/A</v>
      </c>
      <c r="E33" s="156">
        <v>416</v>
      </c>
      <c r="F33" s="156" t="str">
        <f t="shared" si="18"/>
        <v>N/A</v>
      </c>
      <c r="G33" s="156">
        <v>516</v>
      </c>
      <c r="H33" s="133" t="str">
        <f t="shared" si="19"/>
        <v>N/A</v>
      </c>
      <c r="I33" s="135">
        <v>66.400000000000006</v>
      </c>
      <c r="J33" s="135">
        <v>24.04</v>
      </c>
      <c r="K33" s="138" t="s">
        <v>732</v>
      </c>
      <c r="L33" s="137" t="str">
        <f t="shared" si="20"/>
        <v>Yes</v>
      </c>
    </row>
    <row r="34" spans="1:12" x14ac:dyDescent="0.2">
      <c r="A34" s="47" t="s">
        <v>1231</v>
      </c>
      <c r="B34" s="144" t="s">
        <v>217</v>
      </c>
      <c r="C34" s="156" t="s">
        <v>217</v>
      </c>
      <c r="D34" s="137" t="str">
        <f t="shared" ref="D34:D38" si="21">IF($B34="N/A","N/A",IF(C34&lt;0,"No","Yes"))</f>
        <v>N/A</v>
      </c>
      <c r="E34" s="156">
        <v>304</v>
      </c>
      <c r="F34" s="137" t="str">
        <f t="shared" ref="F34:F38" si="22">IF($B34="N/A","N/A",IF(E34&lt;0,"No","Yes"))</f>
        <v>N/A</v>
      </c>
      <c r="G34" s="156">
        <v>422</v>
      </c>
      <c r="H34" s="137" t="str">
        <f t="shared" ref="H34:H38" si="23">IF($B34="N/A","N/A",IF(G34&lt;0,"No","Yes"))</f>
        <v>N/A</v>
      </c>
      <c r="I34" s="135" t="s">
        <v>217</v>
      </c>
      <c r="J34" s="135">
        <v>38.82</v>
      </c>
      <c r="K34" s="156" t="s">
        <v>732</v>
      </c>
      <c r="L34" s="137" t="str">
        <f t="shared" si="20"/>
        <v>No</v>
      </c>
    </row>
    <row r="35" spans="1:12" x14ac:dyDescent="0.2">
      <c r="A35" s="47" t="s">
        <v>1232</v>
      </c>
      <c r="B35" s="144" t="s">
        <v>217</v>
      </c>
      <c r="C35" s="156" t="s">
        <v>217</v>
      </c>
      <c r="D35" s="137" t="str">
        <f t="shared" si="21"/>
        <v>N/A</v>
      </c>
      <c r="E35" s="156">
        <v>11</v>
      </c>
      <c r="F35" s="137" t="str">
        <f t="shared" si="22"/>
        <v>N/A</v>
      </c>
      <c r="G35" s="156">
        <v>0</v>
      </c>
      <c r="H35" s="137" t="str">
        <f t="shared" si="23"/>
        <v>N/A</v>
      </c>
      <c r="I35" s="135" t="s">
        <v>217</v>
      </c>
      <c r="J35" s="135">
        <v>-100</v>
      </c>
      <c r="K35" s="156" t="s">
        <v>732</v>
      </c>
      <c r="L35" s="137" t="str">
        <f t="shared" si="20"/>
        <v>No</v>
      </c>
    </row>
    <row r="36" spans="1:12" x14ac:dyDescent="0.2">
      <c r="A36" s="47" t="s">
        <v>1233</v>
      </c>
      <c r="B36" s="144" t="s">
        <v>217</v>
      </c>
      <c r="C36" s="156" t="s">
        <v>217</v>
      </c>
      <c r="D36" s="137" t="str">
        <f t="shared" si="21"/>
        <v>N/A</v>
      </c>
      <c r="E36" s="156">
        <v>110</v>
      </c>
      <c r="F36" s="137" t="str">
        <f t="shared" si="22"/>
        <v>N/A</v>
      </c>
      <c r="G36" s="156">
        <v>93</v>
      </c>
      <c r="H36" s="137" t="str">
        <f t="shared" si="23"/>
        <v>N/A</v>
      </c>
      <c r="I36" s="135" t="s">
        <v>217</v>
      </c>
      <c r="J36" s="135">
        <v>-15.5</v>
      </c>
      <c r="K36" s="156" t="s">
        <v>732</v>
      </c>
      <c r="L36" s="137" t="str">
        <f t="shared" si="20"/>
        <v>Yes</v>
      </c>
    </row>
    <row r="37" spans="1:12" x14ac:dyDescent="0.2">
      <c r="A37" s="47" t="s">
        <v>1234</v>
      </c>
      <c r="B37" s="144" t="s">
        <v>217</v>
      </c>
      <c r="C37" s="156" t="s">
        <v>217</v>
      </c>
      <c r="D37" s="137" t="str">
        <f t="shared" si="21"/>
        <v>N/A</v>
      </c>
      <c r="E37" s="156">
        <v>0</v>
      </c>
      <c r="F37" s="137" t="str">
        <f t="shared" si="22"/>
        <v>N/A</v>
      </c>
      <c r="G37" s="156">
        <v>11</v>
      </c>
      <c r="H37" s="137" t="str">
        <f t="shared" si="23"/>
        <v>N/A</v>
      </c>
      <c r="I37" s="135" t="s">
        <v>217</v>
      </c>
      <c r="J37" s="135" t="s">
        <v>1744</v>
      </c>
      <c r="K37" s="156" t="s">
        <v>732</v>
      </c>
      <c r="L37" s="137" t="str">
        <f t="shared" si="20"/>
        <v>N/A</v>
      </c>
    </row>
    <row r="38" spans="1:12" x14ac:dyDescent="0.2">
      <c r="A38" s="47" t="s">
        <v>1235</v>
      </c>
      <c r="B38" s="144" t="s">
        <v>217</v>
      </c>
      <c r="C38" s="156" t="s">
        <v>217</v>
      </c>
      <c r="D38" s="137" t="str">
        <f t="shared" si="21"/>
        <v>N/A</v>
      </c>
      <c r="E38" s="156">
        <v>0</v>
      </c>
      <c r="F38" s="137" t="str">
        <f t="shared" si="22"/>
        <v>N/A</v>
      </c>
      <c r="G38" s="156">
        <v>0</v>
      </c>
      <c r="H38" s="137" t="str">
        <f t="shared" si="23"/>
        <v>N/A</v>
      </c>
      <c r="I38" s="135" t="s">
        <v>217</v>
      </c>
      <c r="J38" s="135" t="s">
        <v>1744</v>
      </c>
      <c r="K38" s="156" t="s">
        <v>732</v>
      </c>
      <c r="L38" s="137" t="str">
        <f t="shared" si="20"/>
        <v>N/A</v>
      </c>
    </row>
    <row r="39" spans="1:12" x14ac:dyDescent="0.2">
      <c r="A39" s="47" t="s">
        <v>452</v>
      </c>
      <c r="B39" s="138" t="s">
        <v>217</v>
      </c>
      <c r="C39" s="156">
        <v>8990</v>
      </c>
      <c r="D39" s="156" t="str">
        <f t="shared" si="17"/>
        <v>N/A</v>
      </c>
      <c r="E39" s="156">
        <v>17181</v>
      </c>
      <c r="F39" s="156" t="str">
        <f t="shared" si="18"/>
        <v>N/A</v>
      </c>
      <c r="G39" s="156">
        <v>19234</v>
      </c>
      <c r="H39" s="133" t="str">
        <f t="shared" si="19"/>
        <v>N/A</v>
      </c>
      <c r="I39" s="135">
        <v>91.11</v>
      </c>
      <c r="J39" s="135">
        <v>11.95</v>
      </c>
      <c r="K39" s="138" t="s">
        <v>732</v>
      </c>
      <c r="L39" s="137" t="str">
        <f t="shared" si="20"/>
        <v>Yes</v>
      </c>
    </row>
    <row r="40" spans="1:12" x14ac:dyDescent="0.2">
      <c r="A40" s="47" t="s">
        <v>1236</v>
      </c>
      <c r="B40" s="144" t="s">
        <v>217</v>
      </c>
      <c r="C40" s="156" t="s">
        <v>217</v>
      </c>
      <c r="D40" s="137" t="str">
        <f t="shared" ref="D40:D45" si="24">IF($B40="N/A","N/A",IF(C40&lt;0,"No","Yes"))</f>
        <v>N/A</v>
      </c>
      <c r="E40" s="156">
        <v>15977</v>
      </c>
      <c r="F40" s="137" t="str">
        <f t="shared" ref="F40:F45" si="25">IF($B40="N/A","N/A",IF(E40&lt;0,"No","Yes"))</f>
        <v>N/A</v>
      </c>
      <c r="G40" s="156">
        <v>17838</v>
      </c>
      <c r="H40" s="137" t="str">
        <f t="shared" ref="H40:H45" si="26">IF($B40="N/A","N/A",IF(G40&lt;0,"No","Yes"))</f>
        <v>N/A</v>
      </c>
      <c r="I40" s="135" t="s">
        <v>217</v>
      </c>
      <c r="J40" s="135">
        <v>11.65</v>
      </c>
      <c r="K40" s="156" t="s">
        <v>732</v>
      </c>
      <c r="L40" s="137" t="str">
        <f t="shared" si="20"/>
        <v>Yes</v>
      </c>
    </row>
    <row r="41" spans="1:12" x14ac:dyDescent="0.2">
      <c r="A41" s="47" t="s">
        <v>1237</v>
      </c>
      <c r="B41" s="144" t="s">
        <v>217</v>
      </c>
      <c r="C41" s="156" t="s">
        <v>217</v>
      </c>
      <c r="D41" s="137" t="str">
        <f t="shared" si="24"/>
        <v>N/A</v>
      </c>
      <c r="E41" s="156">
        <v>29</v>
      </c>
      <c r="F41" s="137" t="str">
        <f t="shared" si="25"/>
        <v>N/A</v>
      </c>
      <c r="G41" s="156">
        <v>24</v>
      </c>
      <c r="H41" s="137" t="str">
        <f t="shared" si="26"/>
        <v>N/A</v>
      </c>
      <c r="I41" s="135" t="s">
        <v>217</v>
      </c>
      <c r="J41" s="135">
        <v>-17.2</v>
      </c>
      <c r="K41" s="156" t="s">
        <v>732</v>
      </c>
      <c r="L41" s="137" t="str">
        <f t="shared" si="20"/>
        <v>Yes</v>
      </c>
    </row>
    <row r="42" spans="1:12" x14ac:dyDescent="0.2">
      <c r="A42" s="47" t="s">
        <v>1238</v>
      </c>
      <c r="B42" s="144" t="s">
        <v>217</v>
      </c>
      <c r="C42" s="156" t="s">
        <v>217</v>
      </c>
      <c r="D42" s="137" t="str">
        <f t="shared" si="24"/>
        <v>N/A</v>
      </c>
      <c r="E42" s="156">
        <v>957</v>
      </c>
      <c r="F42" s="137" t="str">
        <f t="shared" si="25"/>
        <v>N/A</v>
      </c>
      <c r="G42" s="156">
        <v>1000</v>
      </c>
      <c r="H42" s="137" t="str">
        <f t="shared" si="26"/>
        <v>N/A</v>
      </c>
      <c r="I42" s="135" t="s">
        <v>217</v>
      </c>
      <c r="J42" s="135">
        <v>4.4930000000000003</v>
      </c>
      <c r="K42" s="156" t="s">
        <v>732</v>
      </c>
      <c r="L42" s="137" t="str">
        <f t="shared" si="20"/>
        <v>Yes</v>
      </c>
    </row>
    <row r="43" spans="1:12" x14ac:dyDescent="0.2">
      <c r="A43" s="47" t="s">
        <v>1239</v>
      </c>
      <c r="B43" s="144" t="s">
        <v>217</v>
      </c>
      <c r="C43" s="156" t="s">
        <v>217</v>
      </c>
      <c r="D43" s="137" t="str">
        <f t="shared" si="24"/>
        <v>N/A</v>
      </c>
      <c r="E43" s="156">
        <v>21</v>
      </c>
      <c r="F43" s="137" t="str">
        <f t="shared" si="25"/>
        <v>N/A</v>
      </c>
      <c r="G43" s="156">
        <v>52</v>
      </c>
      <c r="H43" s="137" t="str">
        <f t="shared" si="26"/>
        <v>N/A</v>
      </c>
      <c r="I43" s="135" t="s">
        <v>217</v>
      </c>
      <c r="J43" s="135">
        <v>147.6</v>
      </c>
      <c r="K43" s="156" t="s">
        <v>732</v>
      </c>
      <c r="L43" s="137" t="str">
        <f t="shared" si="20"/>
        <v>No</v>
      </c>
    </row>
    <row r="44" spans="1:12" x14ac:dyDescent="0.2">
      <c r="A44" s="47" t="s">
        <v>1240</v>
      </c>
      <c r="B44" s="144" t="s">
        <v>217</v>
      </c>
      <c r="C44" s="156" t="s">
        <v>217</v>
      </c>
      <c r="D44" s="137" t="str">
        <f t="shared" si="24"/>
        <v>N/A</v>
      </c>
      <c r="E44" s="156">
        <v>197</v>
      </c>
      <c r="F44" s="137" t="str">
        <f t="shared" si="25"/>
        <v>N/A</v>
      </c>
      <c r="G44" s="156">
        <v>320</v>
      </c>
      <c r="H44" s="137" t="str">
        <f t="shared" si="26"/>
        <v>N/A</v>
      </c>
      <c r="I44" s="135" t="s">
        <v>217</v>
      </c>
      <c r="J44" s="135">
        <v>62.44</v>
      </c>
      <c r="K44" s="156" t="s">
        <v>732</v>
      </c>
      <c r="L44" s="137" t="str">
        <f t="shared" si="20"/>
        <v>No</v>
      </c>
    </row>
    <row r="45" spans="1:12" x14ac:dyDescent="0.2">
      <c r="A45" s="47" t="s">
        <v>1241</v>
      </c>
      <c r="B45" s="144" t="s">
        <v>217</v>
      </c>
      <c r="C45" s="156" t="s">
        <v>217</v>
      </c>
      <c r="D45" s="137" t="str">
        <f t="shared" si="24"/>
        <v>N/A</v>
      </c>
      <c r="E45" s="156">
        <v>0</v>
      </c>
      <c r="F45" s="137" t="str">
        <f t="shared" si="25"/>
        <v>N/A</v>
      </c>
      <c r="G45" s="156">
        <v>0</v>
      </c>
      <c r="H45" s="137" t="str">
        <f t="shared" si="26"/>
        <v>N/A</v>
      </c>
      <c r="I45" s="135" t="s">
        <v>217</v>
      </c>
      <c r="J45" s="135" t="s">
        <v>1744</v>
      </c>
      <c r="K45" s="156" t="s">
        <v>732</v>
      </c>
      <c r="L45" s="137" t="str">
        <f t="shared" si="20"/>
        <v>N/A</v>
      </c>
    </row>
    <row r="46" spans="1:12" x14ac:dyDescent="0.2">
      <c r="A46" s="47" t="s">
        <v>453</v>
      </c>
      <c r="B46" s="138" t="s">
        <v>217</v>
      </c>
      <c r="C46" s="156">
        <v>109097</v>
      </c>
      <c r="D46" s="156" t="str">
        <f t="shared" si="17"/>
        <v>N/A</v>
      </c>
      <c r="E46" s="156">
        <v>112787</v>
      </c>
      <c r="F46" s="156" t="str">
        <f t="shared" si="18"/>
        <v>N/A</v>
      </c>
      <c r="G46" s="156">
        <v>113997</v>
      </c>
      <c r="H46" s="133" t="str">
        <f t="shared" si="19"/>
        <v>N/A</v>
      </c>
      <c r="I46" s="135">
        <v>3.3820000000000001</v>
      </c>
      <c r="J46" s="135">
        <v>1.073</v>
      </c>
      <c r="K46" s="138" t="s">
        <v>732</v>
      </c>
      <c r="L46" s="137" t="str">
        <f t="shared" si="20"/>
        <v>Yes</v>
      </c>
    </row>
    <row r="47" spans="1:12" x14ac:dyDescent="0.2">
      <c r="A47" s="47" t="s">
        <v>1242</v>
      </c>
      <c r="B47" s="144" t="s">
        <v>217</v>
      </c>
      <c r="C47" s="156" t="s">
        <v>217</v>
      </c>
      <c r="D47" s="137" t="str">
        <f t="shared" ref="D47:D53" si="27">IF($B47="N/A","N/A",IF(C47&lt;0,"No","Yes"))</f>
        <v>N/A</v>
      </c>
      <c r="E47" s="156">
        <v>0</v>
      </c>
      <c r="F47" s="137" t="str">
        <f t="shared" ref="F47:F53" si="28">IF($B47="N/A","N/A",IF(E47&lt;0,"No","Yes"))</f>
        <v>N/A</v>
      </c>
      <c r="G47" s="156">
        <v>0</v>
      </c>
      <c r="H47" s="137" t="str">
        <f t="shared" ref="H47:H53" si="29">IF($B47="N/A","N/A",IF(G47&lt;0,"No","Yes"))</f>
        <v>N/A</v>
      </c>
      <c r="I47" s="135" t="s">
        <v>217</v>
      </c>
      <c r="J47" s="135" t="s">
        <v>1744</v>
      </c>
      <c r="K47" s="156" t="s">
        <v>732</v>
      </c>
      <c r="L47" s="137" t="str">
        <f t="shared" si="20"/>
        <v>N/A</v>
      </c>
    </row>
    <row r="48" spans="1:12" x14ac:dyDescent="0.2">
      <c r="A48" s="47" t="s">
        <v>1243</v>
      </c>
      <c r="B48" s="144" t="s">
        <v>217</v>
      </c>
      <c r="C48" s="156" t="s">
        <v>217</v>
      </c>
      <c r="D48" s="137" t="str">
        <f t="shared" si="27"/>
        <v>N/A</v>
      </c>
      <c r="E48" s="156">
        <v>0</v>
      </c>
      <c r="F48" s="137" t="str">
        <f t="shared" si="28"/>
        <v>N/A</v>
      </c>
      <c r="G48" s="156">
        <v>0</v>
      </c>
      <c r="H48" s="137" t="str">
        <f t="shared" si="29"/>
        <v>N/A</v>
      </c>
      <c r="I48" s="135" t="s">
        <v>217</v>
      </c>
      <c r="J48" s="135" t="s">
        <v>1744</v>
      </c>
      <c r="K48" s="156" t="s">
        <v>732</v>
      </c>
      <c r="L48" s="137" t="str">
        <f t="shared" si="20"/>
        <v>N/A</v>
      </c>
    </row>
    <row r="49" spans="1:12" x14ac:dyDescent="0.2">
      <c r="A49" s="47" t="s">
        <v>1244</v>
      </c>
      <c r="B49" s="144" t="s">
        <v>217</v>
      </c>
      <c r="C49" s="156" t="s">
        <v>217</v>
      </c>
      <c r="D49" s="137" t="str">
        <f t="shared" si="27"/>
        <v>N/A</v>
      </c>
      <c r="E49" s="156">
        <v>455</v>
      </c>
      <c r="F49" s="137" t="str">
        <f t="shared" si="28"/>
        <v>N/A</v>
      </c>
      <c r="G49" s="156">
        <v>448</v>
      </c>
      <c r="H49" s="137" t="str">
        <f t="shared" si="29"/>
        <v>N/A</v>
      </c>
      <c r="I49" s="135" t="s">
        <v>217</v>
      </c>
      <c r="J49" s="135">
        <v>-1.54</v>
      </c>
      <c r="K49" s="156" t="s">
        <v>732</v>
      </c>
      <c r="L49" s="137" t="str">
        <f t="shared" si="20"/>
        <v>Yes</v>
      </c>
    </row>
    <row r="50" spans="1:12" x14ac:dyDescent="0.2">
      <c r="A50" s="47" t="s">
        <v>1245</v>
      </c>
      <c r="B50" s="144" t="s">
        <v>217</v>
      </c>
      <c r="C50" s="156" t="s">
        <v>217</v>
      </c>
      <c r="D50" s="137" t="str">
        <f t="shared" si="27"/>
        <v>N/A</v>
      </c>
      <c r="E50" s="156">
        <v>94307</v>
      </c>
      <c r="F50" s="137" t="str">
        <f t="shared" si="28"/>
        <v>N/A</v>
      </c>
      <c r="G50" s="156">
        <v>94414</v>
      </c>
      <c r="H50" s="137" t="str">
        <f t="shared" si="29"/>
        <v>N/A</v>
      </c>
      <c r="I50" s="135" t="s">
        <v>217</v>
      </c>
      <c r="J50" s="135">
        <v>0.1135</v>
      </c>
      <c r="K50" s="156" t="s">
        <v>732</v>
      </c>
      <c r="L50" s="137" t="str">
        <f t="shared" si="20"/>
        <v>Yes</v>
      </c>
    </row>
    <row r="51" spans="1:12" x14ac:dyDescent="0.2">
      <c r="A51" s="47" t="s">
        <v>1246</v>
      </c>
      <c r="B51" s="144" t="s">
        <v>217</v>
      </c>
      <c r="C51" s="156" t="s">
        <v>217</v>
      </c>
      <c r="D51" s="137" t="str">
        <f t="shared" si="27"/>
        <v>N/A</v>
      </c>
      <c r="E51" s="156">
        <v>16862</v>
      </c>
      <c r="F51" s="137" t="str">
        <f t="shared" si="28"/>
        <v>N/A</v>
      </c>
      <c r="G51" s="156">
        <v>18878</v>
      </c>
      <c r="H51" s="137" t="str">
        <f t="shared" si="29"/>
        <v>N/A</v>
      </c>
      <c r="I51" s="135" t="s">
        <v>217</v>
      </c>
      <c r="J51" s="135">
        <v>11.96</v>
      </c>
      <c r="K51" s="156" t="s">
        <v>732</v>
      </c>
      <c r="L51" s="137" t="str">
        <f t="shared" si="20"/>
        <v>Yes</v>
      </c>
    </row>
    <row r="52" spans="1:12" x14ac:dyDescent="0.2">
      <c r="A52" s="47" t="s">
        <v>1247</v>
      </c>
      <c r="B52" s="144" t="s">
        <v>217</v>
      </c>
      <c r="C52" s="156" t="s">
        <v>217</v>
      </c>
      <c r="D52" s="137" t="str">
        <f t="shared" si="27"/>
        <v>N/A</v>
      </c>
      <c r="E52" s="156">
        <v>1163</v>
      </c>
      <c r="F52" s="137" t="str">
        <f t="shared" si="28"/>
        <v>N/A</v>
      </c>
      <c r="G52" s="156">
        <v>257</v>
      </c>
      <c r="H52" s="137" t="str">
        <f t="shared" si="29"/>
        <v>N/A</v>
      </c>
      <c r="I52" s="135" t="s">
        <v>217</v>
      </c>
      <c r="J52" s="135">
        <v>-77.900000000000006</v>
      </c>
      <c r="K52" s="156" t="s">
        <v>732</v>
      </c>
      <c r="L52" s="137" t="str">
        <f t="shared" si="20"/>
        <v>No</v>
      </c>
    </row>
    <row r="53" spans="1:12" x14ac:dyDescent="0.2">
      <c r="A53" s="47" t="s">
        <v>1248</v>
      </c>
      <c r="B53" s="144" t="s">
        <v>217</v>
      </c>
      <c r="C53" s="156" t="s">
        <v>217</v>
      </c>
      <c r="D53" s="137" t="str">
        <f t="shared" si="27"/>
        <v>N/A</v>
      </c>
      <c r="E53" s="156">
        <v>0</v>
      </c>
      <c r="F53" s="137" t="str">
        <f t="shared" si="28"/>
        <v>N/A</v>
      </c>
      <c r="G53" s="156">
        <v>0</v>
      </c>
      <c r="H53" s="137" t="str">
        <f t="shared" si="29"/>
        <v>N/A</v>
      </c>
      <c r="I53" s="135" t="s">
        <v>217</v>
      </c>
      <c r="J53" s="135" t="s">
        <v>1744</v>
      </c>
      <c r="K53" s="156" t="s">
        <v>732</v>
      </c>
      <c r="L53" s="137" t="str">
        <f t="shared" si="20"/>
        <v>N/A</v>
      </c>
    </row>
    <row r="54" spans="1:12" x14ac:dyDescent="0.2">
      <c r="A54" s="47" t="s">
        <v>454</v>
      </c>
      <c r="B54" s="138" t="s">
        <v>217</v>
      </c>
      <c r="C54" s="156">
        <v>87025</v>
      </c>
      <c r="D54" s="156" t="str">
        <f t="shared" si="17"/>
        <v>N/A</v>
      </c>
      <c r="E54" s="156">
        <v>86331</v>
      </c>
      <c r="F54" s="156" t="str">
        <f t="shared" si="18"/>
        <v>N/A</v>
      </c>
      <c r="G54" s="156">
        <v>93336</v>
      </c>
      <c r="H54" s="133" t="str">
        <f t="shared" si="19"/>
        <v>N/A</v>
      </c>
      <c r="I54" s="135">
        <v>-0.79700000000000004</v>
      </c>
      <c r="J54" s="135">
        <v>8.1140000000000008</v>
      </c>
      <c r="K54" s="138" t="s">
        <v>732</v>
      </c>
      <c r="L54" s="137" t="str">
        <f t="shared" si="20"/>
        <v>Yes</v>
      </c>
    </row>
    <row r="55" spans="1:12" x14ac:dyDescent="0.2">
      <c r="A55" s="47" t="s">
        <v>1249</v>
      </c>
      <c r="B55" s="144" t="s">
        <v>217</v>
      </c>
      <c r="C55" s="156" t="s">
        <v>217</v>
      </c>
      <c r="D55" s="137" t="str">
        <f t="shared" ref="D55:D60" si="30">IF($B55="N/A","N/A",IF(C55&lt;0,"No","Yes"))</f>
        <v>N/A</v>
      </c>
      <c r="E55" s="156">
        <v>23036</v>
      </c>
      <c r="F55" s="137" t="str">
        <f t="shared" ref="F55:F60" si="31">IF($B55="N/A","N/A",IF(E55&lt;0,"No","Yes"))</f>
        <v>N/A</v>
      </c>
      <c r="G55" s="156">
        <v>23640</v>
      </c>
      <c r="H55" s="137" t="str">
        <f t="shared" ref="H55:H60" si="32">IF($B55="N/A","N/A",IF(G55&lt;0,"No","Yes"))</f>
        <v>N/A</v>
      </c>
      <c r="I55" s="135" t="s">
        <v>217</v>
      </c>
      <c r="J55" s="135">
        <v>2.6219999999999999</v>
      </c>
      <c r="K55" s="156" t="s">
        <v>732</v>
      </c>
      <c r="L55" s="137" t="str">
        <f t="shared" si="20"/>
        <v>Yes</v>
      </c>
    </row>
    <row r="56" spans="1:12" x14ac:dyDescent="0.2">
      <c r="A56" s="47" t="s">
        <v>1250</v>
      </c>
      <c r="B56" s="144" t="s">
        <v>217</v>
      </c>
      <c r="C56" s="156" t="s">
        <v>217</v>
      </c>
      <c r="D56" s="137" t="str">
        <f t="shared" si="30"/>
        <v>N/A</v>
      </c>
      <c r="E56" s="156">
        <v>0</v>
      </c>
      <c r="F56" s="137" t="str">
        <f t="shared" si="31"/>
        <v>N/A</v>
      </c>
      <c r="G56" s="156">
        <v>0</v>
      </c>
      <c r="H56" s="137" t="str">
        <f t="shared" si="32"/>
        <v>N/A</v>
      </c>
      <c r="I56" s="135" t="s">
        <v>217</v>
      </c>
      <c r="J56" s="135" t="s">
        <v>1744</v>
      </c>
      <c r="K56" s="156" t="s">
        <v>732</v>
      </c>
      <c r="L56" s="137" t="str">
        <f t="shared" si="20"/>
        <v>N/A</v>
      </c>
    </row>
    <row r="57" spans="1:12" x14ac:dyDescent="0.2">
      <c r="A57" s="47" t="s">
        <v>1251</v>
      </c>
      <c r="B57" s="144" t="s">
        <v>217</v>
      </c>
      <c r="C57" s="156" t="s">
        <v>217</v>
      </c>
      <c r="D57" s="137" t="str">
        <f t="shared" si="30"/>
        <v>N/A</v>
      </c>
      <c r="E57" s="156">
        <v>357</v>
      </c>
      <c r="F57" s="137" t="str">
        <f t="shared" si="31"/>
        <v>N/A</v>
      </c>
      <c r="G57" s="156">
        <v>346</v>
      </c>
      <c r="H57" s="137" t="str">
        <f t="shared" si="32"/>
        <v>N/A</v>
      </c>
      <c r="I57" s="135" t="s">
        <v>217</v>
      </c>
      <c r="J57" s="135">
        <v>-3.08</v>
      </c>
      <c r="K57" s="156" t="s">
        <v>732</v>
      </c>
      <c r="L57" s="137" t="str">
        <f t="shared" si="20"/>
        <v>Yes</v>
      </c>
    </row>
    <row r="58" spans="1:12" x14ac:dyDescent="0.2">
      <c r="A58" s="47" t="s">
        <v>1252</v>
      </c>
      <c r="B58" s="144" t="s">
        <v>217</v>
      </c>
      <c r="C58" s="156" t="s">
        <v>217</v>
      </c>
      <c r="D58" s="137" t="str">
        <f t="shared" si="30"/>
        <v>N/A</v>
      </c>
      <c r="E58" s="156">
        <v>1418</v>
      </c>
      <c r="F58" s="137" t="str">
        <f t="shared" si="31"/>
        <v>N/A</v>
      </c>
      <c r="G58" s="156">
        <v>1439</v>
      </c>
      <c r="H58" s="137" t="str">
        <f t="shared" si="32"/>
        <v>N/A</v>
      </c>
      <c r="I58" s="135" t="s">
        <v>217</v>
      </c>
      <c r="J58" s="135">
        <v>1.4810000000000001</v>
      </c>
      <c r="K58" s="156" t="s">
        <v>732</v>
      </c>
      <c r="L58" s="137" t="str">
        <f t="shared" si="20"/>
        <v>Yes</v>
      </c>
    </row>
    <row r="59" spans="1:12" x14ac:dyDescent="0.2">
      <c r="A59" s="47" t="s">
        <v>1253</v>
      </c>
      <c r="B59" s="144" t="s">
        <v>217</v>
      </c>
      <c r="C59" s="156" t="s">
        <v>217</v>
      </c>
      <c r="D59" s="137" t="str">
        <f t="shared" si="30"/>
        <v>N/A</v>
      </c>
      <c r="E59" s="156">
        <v>49882</v>
      </c>
      <c r="F59" s="137" t="str">
        <f t="shared" si="31"/>
        <v>N/A</v>
      </c>
      <c r="G59" s="156">
        <v>50856</v>
      </c>
      <c r="H59" s="137" t="str">
        <f t="shared" si="32"/>
        <v>N/A</v>
      </c>
      <c r="I59" s="135" t="s">
        <v>217</v>
      </c>
      <c r="J59" s="135">
        <v>1.9530000000000001</v>
      </c>
      <c r="K59" s="156" t="s">
        <v>732</v>
      </c>
      <c r="L59" s="137" t="str">
        <f t="shared" si="20"/>
        <v>Yes</v>
      </c>
    </row>
    <row r="60" spans="1:12" x14ac:dyDescent="0.2">
      <c r="A60" s="47" t="s">
        <v>1254</v>
      </c>
      <c r="B60" s="144" t="s">
        <v>217</v>
      </c>
      <c r="C60" s="156" t="s">
        <v>217</v>
      </c>
      <c r="D60" s="137" t="str">
        <f t="shared" si="30"/>
        <v>N/A</v>
      </c>
      <c r="E60" s="156">
        <v>11638</v>
      </c>
      <c r="F60" s="137" t="str">
        <f t="shared" si="31"/>
        <v>N/A</v>
      </c>
      <c r="G60" s="156">
        <v>17055</v>
      </c>
      <c r="H60" s="137" t="str">
        <f t="shared" si="32"/>
        <v>N/A</v>
      </c>
      <c r="I60" s="135" t="s">
        <v>217</v>
      </c>
      <c r="J60" s="135">
        <v>46.55</v>
      </c>
      <c r="K60" s="156" t="s">
        <v>732</v>
      </c>
      <c r="L60" s="137" t="str">
        <f t="shared" si="20"/>
        <v>No</v>
      </c>
    </row>
    <row r="61" spans="1:12" x14ac:dyDescent="0.2">
      <c r="A61" s="3" t="s">
        <v>190</v>
      </c>
      <c r="B61" s="139" t="s">
        <v>217</v>
      </c>
      <c r="C61" s="156">
        <v>0</v>
      </c>
      <c r="D61" s="156" t="str">
        <f t="shared" si="17"/>
        <v>N/A</v>
      </c>
      <c r="E61" s="156">
        <v>0</v>
      </c>
      <c r="F61" s="156" t="str">
        <f t="shared" si="18"/>
        <v>N/A</v>
      </c>
      <c r="G61" s="156">
        <v>0</v>
      </c>
      <c r="H61" s="133" t="str">
        <f t="shared" si="19"/>
        <v>N/A</v>
      </c>
      <c r="I61" s="135" t="s">
        <v>1744</v>
      </c>
      <c r="J61" s="135" t="s">
        <v>1744</v>
      </c>
      <c r="K61" s="136" t="s">
        <v>732</v>
      </c>
      <c r="L61" s="137" t="str">
        <f>IF(J61="Div by 0", "N/A", IF(OR(J61="N/A",K61="N/A"),"N/A", IF(J61&gt;VALUE(MID(K61,1,2)), "No", IF(J61&lt;-1*VALUE(MID(K61,1,2)), "No", "Yes"))))</f>
        <v>N/A</v>
      </c>
    </row>
    <row r="62" spans="1:12" x14ac:dyDescent="0.2">
      <c r="A62" s="3" t="s">
        <v>191</v>
      </c>
      <c r="B62" s="139" t="s">
        <v>217</v>
      </c>
      <c r="C62" s="156">
        <v>0</v>
      </c>
      <c r="D62" s="156" t="str">
        <f t="shared" si="17"/>
        <v>N/A</v>
      </c>
      <c r="E62" s="156">
        <v>0</v>
      </c>
      <c r="F62" s="156" t="str">
        <f t="shared" si="18"/>
        <v>N/A</v>
      </c>
      <c r="G62" s="156">
        <v>0</v>
      </c>
      <c r="H62" s="133" t="str">
        <f t="shared" si="19"/>
        <v>N/A</v>
      </c>
      <c r="I62" s="135" t="s">
        <v>1744</v>
      </c>
      <c r="J62" s="135" t="s">
        <v>1744</v>
      </c>
      <c r="K62" s="136" t="s">
        <v>732</v>
      </c>
      <c r="L62" s="137" t="str">
        <f t="shared" ref="L62:L69" si="33">IF(J62="Div by 0", "N/A", IF(OR(J62="N/A",K62="N/A"),"N/A", IF(J62&gt;VALUE(MID(K62,1,2)), "No", IF(J62&lt;-1*VALUE(MID(K62,1,2)), "No", "Yes"))))</f>
        <v>N/A</v>
      </c>
    </row>
    <row r="63" spans="1:12" x14ac:dyDescent="0.2">
      <c r="A63" s="3" t="s">
        <v>192</v>
      </c>
      <c r="B63" s="139" t="s">
        <v>217</v>
      </c>
      <c r="C63" s="156">
        <v>0</v>
      </c>
      <c r="D63" s="156" t="str">
        <f t="shared" si="17"/>
        <v>N/A</v>
      </c>
      <c r="E63" s="156">
        <v>0</v>
      </c>
      <c r="F63" s="156" t="str">
        <f t="shared" si="18"/>
        <v>N/A</v>
      </c>
      <c r="G63" s="156">
        <v>0</v>
      </c>
      <c r="H63" s="133" t="str">
        <f t="shared" si="19"/>
        <v>N/A</v>
      </c>
      <c r="I63" s="135" t="s">
        <v>1744</v>
      </c>
      <c r="J63" s="135" t="s">
        <v>1744</v>
      </c>
      <c r="K63" s="136" t="s">
        <v>732</v>
      </c>
      <c r="L63" s="137" t="str">
        <f t="shared" si="33"/>
        <v>N/A</v>
      </c>
    </row>
    <row r="64" spans="1:12" x14ac:dyDescent="0.2">
      <c r="A64" s="3" t="s">
        <v>193</v>
      </c>
      <c r="B64" s="139" t="s">
        <v>217</v>
      </c>
      <c r="C64" s="156">
        <v>0</v>
      </c>
      <c r="D64" s="156" t="str">
        <f t="shared" si="17"/>
        <v>N/A</v>
      </c>
      <c r="E64" s="156">
        <v>0</v>
      </c>
      <c r="F64" s="156" t="str">
        <f t="shared" si="18"/>
        <v>N/A</v>
      </c>
      <c r="G64" s="156">
        <v>0</v>
      </c>
      <c r="H64" s="133" t="str">
        <f t="shared" si="19"/>
        <v>N/A</v>
      </c>
      <c r="I64" s="135" t="s">
        <v>1744</v>
      </c>
      <c r="J64" s="135" t="s">
        <v>1744</v>
      </c>
      <c r="K64" s="136" t="s">
        <v>732</v>
      </c>
      <c r="L64" s="137" t="str">
        <f t="shared" si="33"/>
        <v>N/A</v>
      </c>
    </row>
    <row r="65" spans="1:12" x14ac:dyDescent="0.2">
      <c r="A65" s="3" t="s">
        <v>194</v>
      </c>
      <c r="B65" s="139" t="s">
        <v>217</v>
      </c>
      <c r="C65" s="156">
        <v>0</v>
      </c>
      <c r="D65" s="156" t="str">
        <f t="shared" si="17"/>
        <v>N/A</v>
      </c>
      <c r="E65" s="156">
        <v>0</v>
      </c>
      <c r="F65" s="156" t="str">
        <f t="shared" si="18"/>
        <v>N/A</v>
      </c>
      <c r="G65" s="156">
        <v>0</v>
      </c>
      <c r="H65" s="133" t="str">
        <f t="shared" si="19"/>
        <v>N/A</v>
      </c>
      <c r="I65" s="135" t="s">
        <v>1744</v>
      </c>
      <c r="J65" s="135" t="s">
        <v>1744</v>
      </c>
      <c r="K65" s="136" t="s">
        <v>732</v>
      </c>
      <c r="L65" s="137" t="str">
        <f t="shared" si="33"/>
        <v>N/A</v>
      </c>
    </row>
    <row r="66" spans="1:12" x14ac:dyDescent="0.2">
      <c r="A66" s="3" t="s">
        <v>195</v>
      </c>
      <c r="B66" s="139" t="s">
        <v>217</v>
      </c>
      <c r="C66" s="156">
        <v>0</v>
      </c>
      <c r="D66" s="156" t="str">
        <f t="shared" si="17"/>
        <v>N/A</v>
      </c>
      <c r="E66" s="156">
        <v>0</v>
      </c>
      <c r="F66" s="156" t="str">
        <f t="shared" si="18"/>
        <v>N/A</v>
      </c>
      <c r="G66" s="156">
        <v>0</v>
      </c>
      <c r="H66" s="133" t="str">
        <f t="shared" si="19"/>
        <v>N/A</v>
      </c>
      <c r="I66" s="135" t="s">
        <v>1744</v>
      </c>
      <c r="J66" s="135" t="s">
        <v>1744</v>
      </c>
      <c r="K66" s="136" t="s">
        <v>732</v>
      </c>
      <c r="L66" s="137" t="str">
        <f t="shared" si="33"/>
        <v>N/A</v>
      </c>
    </row>
    <row r="67" spans="1:12" x14ac:dyDescent="0.2">
      <c r="A67" s="3" t="s">
        <v>196</v>
      </c>
      <c r="B67" s="139" t="s">
        <v>217</v>
      </c>
      <c r="C67" s="156">
        <v>205362</v>
      </c>
      <c r="D67" s="156" t="str">
        <f t="shared" si="17"/>
        <v>N/A</v>
      </c>
      <c r="E67" s="156">
        <v>216715</v>
      </c>
      <c r="F67" s="156" t="str">
        <f t="shared" si="18"/>
        <v>N/A</v>
      </c>
      <c r="G67" s="156">
        <v>227083</v>
      </c>
      <c r="H67" s="133" t="str">
        <f t="shared" si="19"/>
        <v>N/A</v>
      </c>
      <c r="I67" s="135">
        <v>5.5279999999999996</v>
      </c>
      <c r="J67" s="135">
        <v>4.7839999999999998</v>
      </c>
      <c r="K67" s="136" t="s">
        <v>732</v>
      </c>
      <c r="L67" s="137" t="str">
        <f t="shared" si="33"/>
        <v>Yes</v>
      </c>
    </row>
    <row r="68" spans="1:12" x14ac:dyDescent="0.2">
      <c r="A68" s="2" t="s">
        <v>197</v>
      </c>
      <c r="B68" s="138" t="s">
        <v>217</v>
      </c>
      <c r="C68" s="156">
        <v>0</v>
      </c>
      <c r="D68" s="156" t="str">
        <f t="shared" si="17"/>
        <v>N/A</v>
      </c>
      <c r="E68" s="156">
        <v>0</v>
      </c>
      <c r="F68" s="156" t="str">
        <f t="shared" si="18"/>
        <v>N/A</v>
      </c>
      <c r="G68" s="156">
        <v>0</v>
      </c>
      <c r="H68" s="133" t="str">
        <f t="shared" si="19"/>
        <v>N/A</v>
      </c>
      <c r="I68" s="142" t="s">
        <v>1744</v>
      </c>
      <c r="J68" s="142" t="s">
        <v>1744</v>
      </c>
      <c r="K68" s="138" t="s">
        <v>732</v>
      </c>
      <c r="L68" s="137" t="str">
        <f t="shared" si="33"/>
        <v>N/A</v>
      </c>
    </row>
    <row r="69" spans="1:12" x14ac:dyDescent="0.2">
      <c r="A69" s="2" t="s">
        <v>198</v>
      </c>
      <c r="B69" s="138" t="s">
        <v>217</v>
      </c>
      <c r="C69" s="156">
        <v>0</v>
      </c>
      <c r="D69" s="156" t="str">
        <f t="shared" si="17"/>
        <v>N/A</v>
      </c>
      <c r="E69" s="156">
        <v>0</v>
      </c>
      <c r="F69" s="156" t="str">
        <f t="shared" si="18"/>
        <v>N/A</v>
      </c>
      <c r="G69" s="156">
        <v>0</v>
      </c>
      <c r="H69" s="133" t="str">
        <f t="shared" si="19"/>
        <v>N/A</v>
      </c>
      <c r="I69" s="142" t="s">
        <v>1744</v>
      </c>
      <c r="J69" s="142" t="s">
        <v>1744</v>
      </c>
      <c r="K69" s="138" t="s">
        <v>732</v>
      </c>
      <c r="L69" s="137" t="str">
        <f t="shared" si="33"/>
        <v>N/A</v>
      </c>
    </row>
    <row r="70" spans="1:12" x14ac:dyDescent="0.2">
      <c r="A70" s="47" t="s">
        <v>78</v>
      </c>
      <c r="B70" s="138" t="s">
        <v>298</v>
      </c>
      <c r="C70" s="143">
        <v>0</v>
      </c>
      <c r="D70" s="141" t="str">
        <f>IF($B70="N/A","N/A",IF(C70&gt;=20,"No",IF(C70&lt;0,"No","Yes")))</f>
        <v>Yes</v>
      </c>
      <c r="E70" s="143">
        <v>0</v>
      </c>
      <c r="F70" s="141" t="str">
        <f>IF($B70="N/A","N/A",IF(E70&gt;=20,"No",IF(E70&lt;0,"No","Yes")))</f>
        <v>Yes</v>
      </c>
      <c r="G70" s="143">
        <v>0</v>
      </c>
      <c r="H70" s="141" t="str">
        <f>IF($B70="N/A","N/A",IF(G70&gt;=20,"No",IF(G70&lt;0,"No","Yes")))</f>
        <v>Yes</v>
      </c>
      <c r="I70" s="135" t="s">
        <v>1744</v>
      </c>
      <c r="J70" s="135" t="s">
        <v>1744</v>
      </c>
      <c r="K70" s="136" t="s">
        <v>732</v>
      </c>
      <c r="L70" s="137" t="str">
        <f t="shared" si="20"/>
        <v>N/A</v>
      </c>
    </row>
    <row r="71" spans="1:12" x14ac:dyDescent="0.2">
      <c r="A71" s="47" t="s">
        <v>79</v>
      </c>
      <c r="B71" s="139" t="s">
        <v>217</v>
      </c>
      <c r="C71" s="143">
        <v>0</v>
      </c>
      <c r="D71" s="141" t="str">
        <f>IF($B71="N/A","N/A",IF(C71&gt;10,"No",IF(C71&lt;-10,"No","Yes")))</f>
        <v>N/A</v>
      </c>
      <c r="E71" s="143">
        <v>0</v>
      </c>
      <c r="F71" s="141" t="str">
        <f>IF($B71="N/A","N/A",IF(E71&gt;10,"No",IF(E71&lt;-10,"No","Yes")))</f>
        <v>N/A</v>
      </c>
      <c r="G71" s="143">
        <v>0</v>
      </c>
      <c r="H71" s="141" t="str">
        <f>IF($B71="N/A","N/A",IF(G71&gt;10,"No",IF(G71&lt;-10,"No","Yes")))</f>
        <v>N/A</v>
      </c>
      <c r="I71" s="135" t="s">
        <v>1744</v>
      </c>
      <c r="J71" s="135" t="s">
        <v>1744</v>
      </c>
      <c r="K71" s="136" t="s">
        <v>732</v>
      </c>
      <c r="L71" s="137" t="str">
        <f t="shared" si="20"/>
        <v>N/A</v>
      </c>
    </row>
    <row r="72" spans="1:12" x14ac:dyDescent="0.2">
      <c r="A72" s="47" t="s">
        <v>80</v>
      </c>
      <c r="B72" s="139" t="s">
        <v>217</v>
      </c>
      <c r="C72" s="143">
        <v>2.2814491427000001</v>
      </c>
      <c r="D72" s="141" t="str">
        <f>IF($B72="N/A","N/A",IF(C72&gt;10,"No",IF(C72&lt;-10,"No","Yes")))</f>
        <v>N/A</v>
      </c>
      <c r="E72" s="143">
        <v>3.4500271449</v>
      </c>
      <c r="F72" s="141" t="str">
        <f>IF($B72="N/A","N/A",IF(E72&gt;10,"No",IF(E72&lt;-10,"No","Yes")))</f>
        <v>N/A</v>
      </c>
      <c r="G72" s="143">
        <v>3.7930800082</v>
      </c>
      <c r="H72" s="141" t="str">
        <f>IF($B72="N/A","N/A",IF(G72&gt;10,"No",IF(G72&lt;-10,"No","Yes")))</f>
        <v>N/A</v>
      </c>
      <c r="I72" s="135">
        <v>51.22</v>
      </c>
      <c r="J72" s="135">
        <v>9.9429999999999996</v>
      </c>
      <c r="K72" s="136" t="s">
        <v>732</v>
      </c>
      <c r="L72" s="137" t="str">
        <f t="shared" si="20"/>
        <v>Yes</v>
      </c>
    </row>
    <row r="73" spans="1:12" x14ac:dyDescent="0.2">
      <c r="A73" s="47" t="s">
        <v>81</v>
      </c>
      <c r="B73" s="139" t="s">
        <v>217</v>
      </c>
      <c r="C73" s="143">
        <v>0</v>
      </c>
      <c r="D73" s="141" t="str">
        <f>IF($B73="N/A","N/A",IF(C73&gt;10,"No",IF(C73&lt;-10,"No","Yes")))</f>
        <v>N/A</v>
      </c>
      <c r="E73" s="143">
        <v>0</v>
      </c>
      <c r="F73" s="141" t="str">
        <f>IF($B73="N/A","N/A",IF(E73&gt;10,"No",IF(E73&lt;-10,"No","Yes")))</f>
        <v>N/A</v>
      </c>
      <c r="G73" s="143">
        <v>0</v>
      </c>
      <c r="H73" s="141" t="str">
        <f>IF($B73="N/A","N/A",IF(G73&gt;10,"No",IF(G73&lt;-10,"No","Yes")))</f>
        <v>N/A</v>
      </c>
      <c r="I73" s="135" t="s">
        <v>1744</v>
      </c>
      <c r="J73" s="135" t="s">
        <v>1744</v>
      </c>
      <c r="K73" s="136" t="s">
        <v>732</v>
      </c>
      <c r="L73" s="137" t="str">
        <f t="shared" si="20"/>
        <v>N/A</v>
      </c>
    </row>
    <row r="74" spans="1:12" x14ac:dyDescent="0.2">
      <c r="A74" s="47" t="s">
        <v>121</v>
      </c>
      <c r="B74" s="139" t="s">
        <v>217</v>
      </c>
      <c r="C74" s="143">
        <v>0</v>
      </c>
      <c r="D74" s="141" t="str">
        <f>IF($B74="N/A","N/A",IF(C74&gt;10,"No",IF(C74&lt;-10,"No","Yes")))</f>
        <v>N/A</v>
      </c>
      <c r="E74" s="143">
        <v>0</v>
      </c>
      <c r="F74" s="141" t="str">
        <f>IF($B74="N/A","N/A",IF(E74&gt;10,"No",IF(E74&lt;-10,"No","Yes")))</f>
        <v>N/A</v>
      </c>
      <c r="G74" s="143">
        <v>0</v>
      </c>
      <c r="H74" s="141" t="str">
        <f>IF($B74="N/A","N/A",IF(G74&gt;10,"No",IF(G74&lt;-10,"No","Yes")))</f>
        <v>N/A</v>
      </c>
      <c r="I74" s="135" t="s">
        <v>1744</v>
      </c>
      <c r="J74" s="135" t="s">
        <v>1744</v>
      </c>
      <c r="K74" s="136" t="s">
        <v>732</v>
      </c>
      <c r="L74" s="137" t="str">
        <f t="shared" si="20"/>
        <v>N/A</v>
      </c>
    </row>
    <row r="75" spans="1:12" x14ac:dyDescent="0.2">
      <c r="A75" s="47" t="s">
        <v>82</v>
      </c>
      <c r="B75" s="139" t="s">
        <v>217</v>
      </c>
      <c r="C75" s="143">
        <v>3.7268188302</v>
      </c>
      <c r="D75" s="141" t="str">
        <f>IF($B75="N/A","N/A",IF(C75&gt;10,"No",IF(C75&lt;-10,"No","Yes")))</f>
        <v>N/A</v>
      </c>
      <c r="E75" s="143">
        <v>9.2257844475000006</v>
      </c>
      <c r="F75" s="141" t="str">
        <f>IF($B75="N/A","N/A",IF(E75&gt;10,"No",IF(E75&lt;-10,"No","Yes")))</f>
        <v>N/A</v>
      </c>
      <c r="G75" s="143">
        <v>8.0412371133999994</v>
      </c>
      <c r="H75" s="141" t="str">
        <f>IF($B75="N/A","N/A",IF(G75&gt;10,"No",IF(G75&lt;-10,"No","Yes")))</f>
        <v>N/A</v>
      </c>
      <c r="I75" s="135">
        <v>147.6</v>
      </c>
      <c r="J75" s="135">
        <v>-12.8</v>
      </c>
      <c r="K75" s="136" t="s">
        <v>732</v>
      </c>
      <c r="L75" s="137" t="str">
        <f t="shared" si="20"/>
        <v>Yes</v>
      </c>
    </row>
    <row r="76" spans="1:12" x14ac:dyDescent="0.2">
      <c r="A76" s="47" t="s">
        <v>199</v>
      </c>
      <c r="B76" s="139" t="s">
        <v>217</v>
      </c>
      <c r="C76" s="143">
        <v>0</v>
      </c>
      <c r="D76" s="141" t="str">
        <f t="shared" ref="D76:D98" si="34">IF($B76="N/A","N/A",IF(C76&gt;10,"No",IF(C76&lt;-10,"No","Yes")))</f>
        <v>N/A</v>
      </c>
      <c r="E76" s="143">
        <v>0</v>
      </c>
      <c r="F76" s="141" t="str">
        <f t="shared" ref="F76:F98" si="35">IF($B76="N/A","N/A",IF(E76&gt;10,"No",IF(E76&lt;-10,"No","Yes")))</f>
        <v>N/A</v>
      </c>
      <c r="G76" s="143">
        <v>0</v>
      </c>
      <c r="H76" s="141" t="str">
        <f t="shared" ref="H76:H98" si="36">IF($B76="N/A","N/A",IF(G76&gt;10,"No",IF(G76&lt;-10,"No","Yes")))</f>
        <v>N/A</v>
      </c>
      <c r="I76" s="135" t="s">
        <v>1744</v>
      </c>
      <c r="J76" s="135" t="s">
        <v>1744</v>
      </c>
      <c r="K76" s="136" t="s">
        <v>732</v>
      </c>
      <c r="L76" s="137" t="str">
        <f>IF(J76="Div by 0", "N/A", IF(OR(J76="N/A",K76="N/A"),"N/A", IF(J76&gt;VALUE(MID(K76,1,2)), "No", IF(J76&lt;-1*VALUE(MID(K76,1,2)), "No", "Yes"))))</f>
        <v>N/A</v>
      </c>
    </row>
    <row r="77" spans="1:12" x14ac:dyDescent="0.2">
      <c r="A77" s="47" t="s">
        <v>200</v>
      </c>
      <c r="B77" s="139" t="s">
        <v>217</v>
      </c>
      <c r="C77" s="143">
        <v>0</v>
      </c>
      <c r="D77" s="141" t="str">
        <f t="shared" si="34"/>
        <v>N/A</v>
      </c>
      <c r="E77" s="143">
        <v>0</v>
      </c>
      <c r="F77" s="141" t="str">
        <f t="shared" si="35"/>
        <v>N/A</v>
      </c>
      <c r="G77" s="143">
        <v>0</v>
      </c>
      <c r="H77" s="141" t="str">
        <f t="shared" si="36"/>
        <v>N/A</v>
      </c>
      <c r="I77" s="135" t="s">
        <v>1744</v>
      </c>
      <c r="J77" s="135" t="s">
        <v>1744</v>
      </c>
      <c r="K77" s="136" t="s">
        <v>732</v>
      </c>
      <c r="L77" s="137" t="str">
        <f t="shared" ref="L77:L81" si="37">IF(J77="Div by 0", "N/A", IF(OR(J77="N/A",K77="N/A"),"N/A", IF(J77&gt;VALUE(MID(K77,1,2)), "No", IF(J77&lt;-1*VALUE(MID(K77,1,2)), "No", "Yes"))))</f>
        <v>N/A</v>
      </c>
    </row>
    <row r="78" spans="1:12" x14ac:dyDescent="0.2">
      <c r="A78" s="47" t="s">
        <v>201</v>
      </c>
      <c r="B78" s="139" t="s">
        <v>217</v>
      </c>
      <c r="C78" s="143">
        <v>82.930886727000001</v>
      </c>
      <c r="D78" s="141" t="str">
        <f t="shared" si="34"/>
        <v>N/A</v>
      </c>
      <c r="E78" s="143">
        <v>81.703631614000003</v>
      </c>
      <c r="F78" s="141" t="str">
        <f t="shared" si="35"/>
        <v>N/A</v>
      </c>
      <c r="G78" s="143">
        <v>78.749391727000003</v>
      </c>
      <c r="H78" s="141" t="str">
        <f t="shared" si="36"/>
        <v>N/A</v>
      </c>
      <c r="I78" s="135">
        <v>-1.48</v>
      </c>
      <c r="J78" s="135">
        <v>-3.62</v>
      </c>
      <c r="K78" s="136" t="s">
        <v>732</v>
      </c>
      <c r="L78" s="137" t="str">
        <f t="shared" si="37"/>
        <v>Yes</v>
      </c>
    </row>
    <row r="79" spans="1:12" x14ac:dyDescent="0.2">
      <c r="A79" s="47" t="s">
        <v>202</v>
      </c>
      <c r="B79" s="139" t="s">
        <v>217</v>
      </c>
      <c r="C79" s="143">
        <v>0</v>
      </c>
      <c r="D79" s="141" t="str">
        <f t="shared" si="34"/>
        <v>N/A</v>
      </c>
      <c r="E79" s="143">
        <v>0</v>
      </c>
      <c r="F79" s="141" t="str">
        <f t="shared" si="35"/>
        <v>N/A</v>
      </c>
      <c r="G79" s="143">
        <v>0</v>
      </c>
      <c r="H79" s="141" t="str">
        <f t="shared" si="36"/>
        <v>N/A</v>
      </c>
      <c r="I79" s="135" t="s">
        <v>1744</v>
      </c>
      <c r="J79" s="135" t="s">
        <v>1744</v>
      </c>
      <c r="K79" s="136" t="s">
        <v>732</v>
      </c>
      <c r="L79" s="137" t="str">
        <f t="shared" si="37"/>
        <v>N/A</v>
      </c>
    </row>
    <row r="80" spans="1:12" x14ac:dyDescent="0.2">
      <c r="A80" s="47" t="s">
        <v>203</v>
      </c>
      <c r="B80" s="139" t="s">
        <v>217</v>
      </c>
      <c r="C80" s="143">
        <v>0</v>
      </c>
      <c r="D80" s="141" t="str">
        <f t="shared" si="34"/>
        <v>N/A</v>
      </c>
      <c r="E80" s="143">
        <v>0</v>
      </c>
      <c r="F80" s="141" t="str">
        <f t="shared" si="35"/>
        <v>N/A</v>
      </c>
      <c r="G80" s="143">
        <v>0</v>
      </c>
      <c r="H80" s="141" t="str">
        <f t="shared" si="36"/>
        <v>N/A</v>
      </c>
      <c r="I80" s="135" t="s">
        <v>1744</v>
      </c>
      <c r="J80" s="135" t="s">
        <v>1744</v>
      </c>
      <c r="K80" s="136" t="s">
        <v>732</v>
      </c>
      <c r="L80" s="137" t="str">
        <f t="shared" si="37"/>
        <v>N/A</v>
      </c>
    </row>
    <row r="81" spans="1:12" x14ac:dyDescent="0.2">
      <c r="A81" s="47" t="s">
        <v>204</v>
      </c>
      <c r="B81" s="138" t="s">
        <v>217</v>
      </c>
      <c r="C81" s="143">
        <v>82.826948481000002</v>
      </c>
      <c r="D81" s="141" t="str">
        <f t="shared" si="34"/>
        <v>N/A</v>
      </c>
      <c r="E81" s="143">
        <v>83.768115941999994</v>
      </c>
      <c r="F81" s="141" t="str">
        <f t="shared" si="35"/>
        <v>N/A</v>
      </c>
      <c r="G81" s="143">
        <v>80.929095355000001</v>
      </c>
      <c r="H81" s="141" t="str">
        <f t="shared" si="36"/>
        <v>N/A</v>
      </c>
      <c r="I81" s="135">
        <v>1.1359999999999999</v>
      </c>
      <c r="J81" s="135">
        <v>-3.39</v>
      </c>
      <c r="K81" s="138" t="s">
        <v>732</v>
      </c>
      <c r="L81" s="137" t="str">
        <f t="shared" si="37"/>
        <v>Yes</v>
      </c>
    </row>
    <row r="82" spans="1:12" x14ac:dyDescent="0.2">
      <c r="A82" s="47" t="s">
        <v>73</v>
      </c>
      <c r="B82" s="139" t="s">
        <v>217</v>
      </c>
      <c r="C82" s="152">
        <v>271477</v>
      </c>
      <c r="D82" s="141" t="str">
        <f t="shared" si="34"/>
        <v>N/A</v>
      </c>
      <c r="E82" s="152">
        <v>276924</v>
      </c>
      <c r="F82" s="141" t="str">
        <f t="shared" si="35"/>
        <v>N/A</v>
      </c>
      <c r="G82" s="152">
        <v>294367</v>
      </c>
      <c r="H82" s="141" t="str">
        <f t="shared" si="36"/>
        <v>N/A</v>
      </c>
      <c r="I82" s="135">
        <v>2.0059999999999998</v>
      </c>
      <c r="J82" s="135">
        <v>6.2990000000000004</v>
      </c>
      <c r="K82" s="136" t="s">
        <v>732</v>
      </c>
      <c r="L82" s="137" t="str">
        <f t="shared" si="20"/>
        <v>Yes</v>
      </c>
    </row>
    <row r="83" spans="1:12" x14ac:dyDescent="0.2">
      <c r="A83" s="47" t="s">
        <v>1255</v>
      </c>
      <c r="B83" s="139" t="s">
        <v>217</v>
      </c>
      <c r="C83" s="154">
        <v>0</v>
      </c>
      <c r="D83" s="141" t="str">
        <f t="shared" si="34"/>
        <v>N/A</v>
      </c>
      <c r="E83" s="154">
        <v>0</v>
      </c>
      <c r="F83" s="141" t="str">
        <f t="shared" si="35"/>
        <v>N/A</v>
      </c>
      <c r="G83" s="154">
        <v>0</v>
      </c>
      <c r="H83" s="141" t="str">
        <f t="shared" si="36"/>
        <v>N/A</v>
      </c>
      <c r="I83" s="135" t="s">
        <v>1744</v>
      </c>
      <c r="J83" s="135" t="s">
        <v>1744</v>
      </c>
      <c r="K83" s="136" t="s">
        <v>732</v>
      </c>
      <c r="L83" s="137" t="str">
        <f t="shared" si="20"/>
        <v>N/A</v>
      </c>
    </row>
    <row r="84" spans="1:12" x14ac:dyDescent="0.2">
      <c r="A84" s="47" t="s">
        <v>1256</v>
      </c>
      <c r="B84" s="139" t="s">
        <v>217</v>
      </c>
      <c r="C84" s="154">
        <v>0</v>
      </c>
      <c r="D84" s="141" t="str">
        <f t="shared" si="34"/>
        <v>N/A</v>
      </c>
      <c r="E84" s="154">
        <v>0</v>
      </c>
      <c r="F84" s="141" t="str">
        <f t="shared" si="35"/>
        <v>N/A</v>
      </c>
      <c r="G84" s="154">
        <v>0</v>
      </c>
      <c r="H84" s="141" t="str">
        <f t="shared" si="36"/>
        <v>N/A</v>
      </c>
      <c r="I84" s="135" t="s">
        <v>1744</v>
      </c>
      <c r="J84" s="135" t="s">
        <v>1744</v>
      </c>
      <c r="K84" s="136" t="s">
        <v>732</v>
      </c>
      <c r="L84" s="137" t="str">
        <f t="shared" si="20"/>
        <v>N/A</v>
      </c>
    </row>
    <row r="85" spans="1:12" x14ac:dyDescent="0.2">
      <c r="A85" s="47" t="s">
        <v>1257</v>
      </c>
      <c r="B85" s="139" t="s">
        <v>217</v>
      </c>
      <c r="C85" s="154">
        <v>0</v>
      </c>
      <c r="D85" s="141" t="str">
        <f t="shared" si="34"/>
        <v>N/A</v>
      </c>
      <c r="E85" s="154">
        <v>0</v>
      </c>
      <c r="F85" s="141" t="str">
        <f t="shared" si="35"/>
        <v>N/A</v>
      </c>
      <c r="G85" s="154">
        <v>0</v>
      </c>
      <c r="H85" s="141" t="str">
        <f t="shared" si="36"/>
        <v>N/A</v>
      </c>
      <c r="I85" s="135" t="s">
        <v>1744</v>
      </c>
      <c r="J85" s="135" t="s">
        <v>1744</v>
      </c>
      <c r="K85" s="136" t="s">
        <v>732</v>
      </c>
      <c r="L85" s="137" t="str">
        <f t="shared" si="20"/>
        <v>N/A</v>
      </c>
    </row>
    <row r="86" spans="1:12" x14ac:dyDescent="0.2">
      <c r="A86" s="47" t="s">
        <v>1258</v>
      </c>
      <c r="B86" s="139" t="s">
        <v>217</v>
      </c>
      <c r="C86" s="154">
        <v>57.342610976000003</v>
      </c>
      <c r="D86" s="141" t="str">
        <f t="shared" si="34"/>
        <v>N/A</v>
      </c>
      <c r="E86" s="154">
        <v>62.221403705999997</v>
      </c>
      <c r="F86" s="141" t="str">
        <f t="shared" si="35"/>
        <v>N/A</v>
      </c>
      <c r="G86" s="154">
        <v>64.421623347999997</v>
      </c>
      <c r="H86" s="141" t="str">
        <f t="shared" si="36"/>
        <v>N/A</v>
      </c>
      <c r="I86" s="135">
        <v>8.5079999999999991</v>
      </c>
      <c r="J86" s="135">
        <v>3.536</v>
      </c>
      <c r="K86" s="136" t="s">
        <v>732</v>
      </c>
      <c r="L86" s="137" t="str">
        <f t="shared" si="20"/>
        <v>Yes</v>
      </c>
    </row>
    <row r="87" spans="1:12" x14ac:dyDescent="0.2">
      <c r="A87" s="47" t="s">
        <v>1259</v>
      </c>
      <c r="B87" s="139" t="s">
        <v>217</v>
      </c>
      <c r="C87" s="154">
        <v>0</v>
      </c>
      <c r="D87" s="141" t="str">
        <f t="shared" si="34"/>
        <v>N/A</v>
      </c>
      <c r="E87" s="154">
        <v>0</v>
      </c>
      <c r="F87" s="141" t="str">
        <f t="shared" si="35"/>
        <v>N/A</v>
      </c>
      <c r="G87" s="154">
        <v>0</v>
      </c>
      <c r="H87" s="141" t="str">
        <f t="shared" si="36"/>
        <v>N/A</v>
      </c>
      <c r="I87" s="135" t="s">
        <v>1744</v>
      </c>
      <c r="J87" s="135" t="s">
        <v>1744</v>
      </c>
      <c r="K87" s="136" t="s">
        <v>732</v>
      </c>
      <c r="L87" s="137" t="str">
        <f t="shared" si="20"/>
        <v>N/A</v>
      </c>
    </row>
    <row r="88" spans="1:12" x14ac:dyDescent="0.2">
      <c r="A88" s="47" t="s">
        <v>1260</v>
      </c>
      <c r="B88" s="139" t="s">
        <v>217</v>
      </c>
      <c r="C88" s="154">
        <v>0</v>
      </c>
      <c r="D88" s="141" t="str">
        <f t="shared" si="34"/>
        <v>N/A</v>
      </c>
      <c r="E88" s="154">
        <v>0</v>
      </c>
      <c r="F88" s="141" t="str">
        <f t="shared" si="35"/>
        <v>N/A</v>
      </c>
      <c r="G88" s="154">
        <v>0</v>
      </c>
      <c r="H88" s="141" t="str">
        <f t="shared" si="36"/>
        <v>N/A</v>
      </c>
      <c r="I88" s="135" t="s">
        <v>1744</v>
      </c>
      <c r="J88" s="135" t="s">
        <v>1744</v>
      </c>
      <c r="K88" s="136" t="s">
        <v>732</v>
      </c>
      <c r="L88" s="137" t="str">
        <f t="shared" si="20"/>
        <v>N/A</v>
      </c>
    </row>
    <row r="89" spans="1:12" x14ac:dyDescent="0.2">
      <c r="A89" s="47" t="s">
        <v>1261</v>
      </c>
      <c r="B89" s="139" t="s">
        <v>217</v>
      </c>
      <c r="C89" s="154">
        <v>0</v>
      </c>
      <c r="D89" s="141" t="str">
        <f t="shared" si="34"/>
        <v>N/A</v>
      </c>
      <c r="E89" s="154">
        <v>0</v>
      </c>
      <c r="F89" s="141" t="str">
        <f t="shared" si="35"/>
        <v>N/A</v>
      </c>
      <c r="G89" s="154">
        <v>0</v>
      </c>
      <c r="H89" s="141" t="str">
        <f t="shared" si="36"/>
        <v>N/A</v>
      </c>
      <c r="I89" s="135" t="s">
        <v>1744</v>
      </c>
      <c r="J89" s="135" t="s">
        <v>1744</v>
      </c>
      <c r="K89" s="136" t="s">
        <v>732</v>
      </c>
      <c r="L89" s="137" t="str">
        <f t="shared" si="20"/>
        <v>N/A</v>
      </c>
    </row>
    <row r="90" spans="1:12" x14ac:dyDescent="0.2">
      <c r="A90" s="47" t="s">
        <v>1262</v>
      </c>
      <c r="B90" s="139" t="s">
        <v>217</v>
      </c>
      <c r="C90" s="154">
        <v>0</v>
      </c>
      <c r="D90" s="141" t="str">
        <f t="shared" si="34"/>
        <v>N/A</v>
      </c>
      <c r="E90" s="154">
        <v>0</v>
      </c>
      <c r="F90" s="141" t="str">
        <f t="shared" si="35"/>
        <v>N/A</v>
      </c>
      <c r="G90" s="154">
        <v>0</v>
      </c>
      <c r="H90" s="141" t="str">
        <f t="shared" si="36"/>
        <v>N/A</v>
      </c>
      <c r="I90" s="135" t="s">
        <v>1744</v>
      </c>
      <c r="J90" s="135" t="s">
        <v>1744</v>
      </c>
      <c r="K90" s="136" t="s">
        <v>732</v>
      </c>
      <c r="L90" s="137" t="str">
        <f t="shared" si="20"/>
        <v>N/A</v>
      </c>
    </row>
    <row r="91" spans="1:12" x14ac:dyDescent="0.2">
      <c r="A91" s="47" t="s">
        <v>1263</v>
      </c>
      <c r="B91" s="139" t="s">
        <v>217</v>
      </c>
      <c r="C91" s="154">
        <v>0</v>
      </c>
      <c r="D91" s="141" t="str">
        <f t="shared" si="34"/>
        <v>N/A</v>
      </c>
      <c r="E91" s="154">
        <v>0</v>
      </c>
      <c r="F91" s="141" t="str">
        <f t="shared" si="35"/>
        <v>N/A</v>
      </c>
      <c r="G91" s="154">
        <v>0</v>
      </c>
      <c r="H91" s="141" t="str">
        <f t="shared" si="36"/>
        <v>N/A</v>
      </c>
      <c r="I91" s="135" t="s">
        <v>1744</v>
      </c>
      <c r="J91" s="135" t="s">
        <v>1744</v>
      </c>
      <c r="K91" s="136" t="s">
        <v>732</v>
      </c>
      <c r="L91" s="137" t="str">
        <f t="shared" si="20"/>
        <v>N/A</v>
      </c>
    </row>
    <row r="92" spans="1:12" x14ac:dyDescent="0.2">
      <c r="A92" s="47" t="s">
        <v>1264</v>
      </c>
      <c r="B92" s="139" t="s">
        <v>217</v>
      </c>
      <c r="C92" s="154">
        <v>0</v>
      </c>
      <c r="D92" s="141" t="str">
        <f t="shared" si="34"/>
        <v>N/A</v>
      </c>
      <c r="E92" s="154">
        <v>0</v>
      </c>
      <c r="F92" s="141" t="str">
        <f t="shared" si="35"/>
        <v>N/A</v>
      </c>
      <c r="G92" s="154">
        <v>0</v>
      </c>
      <c r="H92" s="141" t="str">
        <f t="shared" si="36"/>
        <v>N/A</v>
      </c>
      <c r="I92" s="135" t="s">
        <v>1744</v>
      </c>
      <c r="J92" s="135" t="s">
        <v>1744</v>
      </c>
      <c r="K92" s="136" t="s">
        <v>732</v>
      </c>
      <c r="L92" s="137" t="str">
        <f t="shared" si="20"/>
        <v>N/A</v>
      </c>
    </row>
    <row r="93" spans="1:12" x14ac:dyDescent="0.2">
      <c r="A93" s="47" t="s">
        <v>1265</v>
      </c>
      <c r="B93" s="139" t="s">
        <v>217</v>
      </c>
      <c r="C93" s="154">
        <v>0</v>
      </c>
      <c r="D93" s="141" t="str">
        <f t="shared" si="34"/>
        <v>N/A</v>
      </c>
      <c r="E93" s="154">
        <v>0</v>
      </c>
      <c r="F93" s="141" t="str">
        <f t="shared" si="35"/>
        <v>N/A</v>
      </c>
      <c r="G93" s="154">
        <v>0</v>
      </c>
      <c r="H93" s="141" t="str">
        <f t="shared" si="36"/>
        <v>N/A</v>
      </c>
      <c r="I93" s="135" t="s">
        <v>1744</v>
      </c>
      <c r="J93" s="135" t="s">
        <v>1744</v>
      </c>
      <c r="K93" s="136" t="s">
        <v>732</v>
      </c>
      <c r="L93" s="137" t="str">
        <f t="shared" si="20"/>
        <v>N/A</v>
      </c>
    </row>
    <row r="94" spans="1:12" x14ac:dyDescent="0.2">
      <c r="A94" s="47" t="s">
        <v>1266</v>
      </c>
      <c r="B94" s="139" t="s">
        <v>217</v>
      </c>
      <c r="C94" s="154">
        <v>0</v>
      </c>
      <c r="D94" s="141" t="str">
        <f t="shared" si="34"/>
        <v>N/A</v>
      </c>
      <c r="E94" s="154">
        <v>0</v>
      </c>
      <c r="F94" s="141" t="str">
        <f t="shared" si="35"/>
        <v>N/A</v>
      </c>
      <c r="G94" s="154">
        <v>0</v>
      </c>
      <c r="H94" s="141" t="str">
        <f t="shared" si="36"/>
        <v>N/A</v>
      </c>
      <c r="I94" s="135" t="s">
        <v>1744</v>
      </c>
      <c r="J94" s="135" t="s">
        <v>1744</v>
      </c>
      <c r="K94" s="136" t="s">
        <v>732</v>
      </c>
      <c r="L94" s="137" t="str">
        <f t="shared" si="20"/>
        <v>N/A</v>
      </c>
    </row>
    <row r="95" spans="1:12" x14ac:dyDescent="0.2">
      <c r="A95" s="47" t="s">
        <v>1267</v>
      </c>
      <c r="B95" s="138" t="s">
        <v>217</v>
      </c>
      <c r="C95" s="143">
        <v>0</v>
      </c>
      <c r="D95" s="133" t="str">
        <f t="shared" si="34"/>
        <v>N/A</v>
      </c>
      <c r="E95" s="143">
        <v>0</v>
      </c>
      <c r="F95" s="133" t="str">
        <f t="shared" si="35"/>
        <v>N/A</v>
      </c>
      <c r="G95" s="143">
        <v>0</v>
      </c>
      <c r="H95" s="133" t="str">
        <f t="shared" si="36"/>
        <v>N/A</v>
      </c>
      <c r="I95" s="142" t="s">
        <v>1744</v>
      </c>
      <c r="J95" s="142" t="s">
        <v>1744</v>
      </c>
      <c r="K95" s="138" t="s">
        <v>732</v>
      </c>
      <c r="L95" s="137" t="str">
        <f t="shared" si="20"/>
        <v>N/A</v>
      </c>
    </row>
    <row r="96" spans="1:12" x14ac:dyDescent="0.2">
      <c r="A96" s="47" t="s">
        <v>1268</v>
      </c>
      <c r="B96" s="138" t="s">
        <v>217</v>
      </c>
      <c r="C96" s="143">
        <v>0</v>
      </c>
      <c r="D96" s="133" t="str">
        <f t="shared" si="34"/>
        <v>N/A</v>
      </c>
      <c r="E96" s="143">
        <v>0</v>
      </c>
      <c r="F96" s="133" t="str">
        <f t="shared" si="35"/>
        <v>N/A</v>
      </c>
      <c r="G96" s="143">
        <v>0</v>
      </c>
      <c r="H96" s="133" t="str">
        <f t="shared" si="36"/>
        <v>N/A</v>
      </c>
      <c r="I96" s="142" t="s">
        <v>1744</v>
      </c>
      <c r="J96" s="142" t="s">
        <v>1744</v>
      </c>
      <c r="K96" s="138" t="s">
        <v>732</v>
      </c>
      <c r="L96" s="137" t="str">
        <f t="shared" si="20"/>
        <v>N/A</v>
      </c>
    </row>
    <row r="97" spans="1:12" x14ac:dyDescent="0.2">
      <c r="A97" s="47" t="s">
        <v>1269</v>
      </c>
      <c r="B97" s="139" t="s">
        <v>217</v>
      </c>
      <c r="C97" s="154">
        <v>0</v>
      </c>
      <c r="D97" s="141" t="str">
        <f t="shared" si="34"/>
        <v>N/A</v>
      </c>
      <c r="E97" s="154">
        <v>0</v>
      </c>
      <c r="F97" s="141" t="str">
        <f t="shared" si="35"/>
        <v>N/A</v>
      </c>
      <c r="G97" s="154">
        <v>0</v>
      </c>
      <c r="H97" s="141" t="str">
        <f t="shared" si="36"/>
        <v>N/A</v>
      </c>
      <c r="I97" s="135" t="s">
        <v>1744</v>
      </c>
      <c r="J97" s="135" t="s">
        <v>1744</v>
      </c>
      <c r="K97" s="136" t="s">
        <v>732</v>
      </c>
      <c r="L97" s="137" t="str">
        <f t="shared" si="20"/>
        <v>N/A</v>
      </c>
    </row>
    <row r="98" spans="1:12" x14ac:dyDescent="0.2">
      <c r="A98" s="47" t="s">
        <v>1270</v>
      </c>
      <c r="B98" s="139" t="s">
        <v>217</v>
      </c>
      <c r="C98" s="154">
        <v>42.657389023999997</v>
      </c>
      <c r="D98" s="141" t="str">
        <f t="shared" si="34"/>
        <v>N/A</v>
      </c>
      <c r="E98" s="154">
        <v>37.778596294000003</v>
      </c>
      <c r="F98" s="141" t="str">
        <f t="shared" si="35"/>
        <v>N/A</v>
      </c>
      <c r="G98" s="154">
        <v>35.578376652000003</v>
      </c>
      <c r="H98" s="141" t="str">
        <f t="shared" si="36"/>
        <v>N/A</v>
      </c>
      <c r="I98" s="135">
        <v>-11.4</v>
      </c>
      <c r="J98" s="135">
        <v>-5.82</v>
      </c>
      <c r="K98" s="136" t="s">
        <v>732</v>
      </c>
      <c r="L98" s="137" t="str">
        <f t="shared" si="20"/>
        <v>Yes</v>
      </c>
    </row>
    <row r="99" spans="1:12" x14ac:dyDescent="0.2">
      <c r="A99" s="47" t="s">
        <v>1271</v>
      </c>
      <c r="B99" s="157" t="s">
        <v>282</v>
      </c>
      <c r="C99" s="154">
        <v>0</v>
      </c>
      <c r="D99" s="141" t="str">
        <f>IF($B99="N/A","N/A",IF(C99&gt;=5,"No",IF(C99&lt;0,"No","Yes")))</f>
        <v>Yes</v>
      </c>
      <c r="E99" s="154">
        <v>0</v>
      </c>
      <c r="F99" s="141" t="str">
        <f>IF($B99="N/A","N/A",IF(E99&gt;=5,"No",IF(E99&lt;0,"No","Yes")))</f>
        <v>Yes</v>
      </c>
      <c r="G99" s="154">
        <v>0</v>
      </c>
      <c r="H99" s="141" t="str">
        <f>IF($B99="N/A","N/A",IF(G99&gt;=5,"No",IF(G99&lt;0,"No","Yes")))</f>
        <v>Yes</v>
      </c>
      <c r="I99" s="135" t="s">
        <v>1744</v>
      </c>
      <c r="J99" s="135" t="s">
        <v>1744</v>
      </c>
      <c r="K99" s="136" t="s">
        <v>732</v>
      </c>
      <c r="L99" s="137" t="str">
        <f t="shared" si="20"/>
        <v>N/A</v>
      </c>
    </row>
    <row r="100" spans="1:12" x14ac:dyDescent="0.2">
      <c r="A100" s="47" t="s">
        <v>107</v>
      </c>
      <c r="B100" s="139" t="s">
        <v>217</v>
      </c>
      <c r="C100" s="140">
        <v>0</v>
      </c>
      <c r="D100" s="141" t="str">
        <f>IF($B100="N/A","N/A",IF(C100&gt;10,"No",IF(C100&lt;-10,"No","Yes")))</f>
        <v>N/A</v>
      </c>
      <c r="E100" s="140">
        <v>0</v>
      </c>
      <c r="F100" s="141" t="str">
        <f>IF($B100="N/A","N/A",IF(E100&gt;10,"No",IF(E100&lt;-10,"No","Yes")))</f>
        <v>N/A</v>
      </c>
      <c r="G100" s="140">
        <v>0</v>
      </c>
      <c r="H100" s="141" t="str">
        <f>IF($B100="N/A","N/A",IF(G100&gt;10,"No",IF(G100&lt;-10,"No","Yes")))</f>
        <v>N/A</v>
      </c>
      <c r="I100" s="135" t="s">
        <v>1744</v>
      </c>
      <c r="J100" s="135" t="s">
        <v>1744</v>
      </c>
      <c r="K100" s="136" t="s">
        <v>732</v>
      </c>
      <c r="L100" s="137" t="str">
        <f t="shared" ref="L100:L111" si="38">IF(J100="Div by 0", "N/A", IF(K100="N/A","N/A", IF(J100&gt;VALUE(MID(K100,1,2)), "No", IF(J100&lt;-1*VALUE(MID(K100,1,2)), "No", "Yes"))))</f>
        <v>N/A</v>
      </c>
    </row>
    <row r="101" spans="1:12" x14ac:dyDescent="0.2">
      <c r="A101" s="47" t="s">
        <v>455</v>
      </c>
      <c r="B101" s="139" t="s">
        <v>217</v>
      </c>
      <c r="C101" s="140">
        <v>0</v>
      </c>
      <c r="D101" s="141" t="str">
        <f>IF($B101="N/A","N/A",IF(C101&gt;10,"No",IF(C101&lt;-10,"No","Yes")))</f>
        <v>N/A</v>
      </c>
      <c r="E101" s="140">
        <v>0</v>
      </c>
      <c r="F101" s="141" t="str">
        <f>IF($B101="N/A","N/A",IF(E101&gt;10,"No",IF(E101&lt;-10,"No","Yes")))</f>
        <v>N/A</v>
      </c>
      <c r="G101" s="140">
        <v>0</v>
      </c>
      <c r="H101" s="141" t="str">
        <f>IF($B101="N/A","N/A",IF(G101&gt;10,"No",IF(G101&lt;-10,"No","Yes")))</f>
        <v>N/A</v>
      </c>
      <c r="I101" s="135" t="s">
        <v>1744</v>
      </c>
      <c r="J101" s="135" t="s">
        <v>1744</v>
      </c>
      <c r="K101" s="136" t="s">
        <v>732</v>
      </c>
      <c r="L101" s="137" t="str">
        <f t="shared" si="38"/>
        <v>N/A</v>
      </c>
    </row>
    <row r="102" spans="1:12" x14ac:dyDescent="0.2">
      <c r="A102" s="47" t="s">
        <v>456</v>
      </c>
      <c r="B102" s="139" t="s">
        <v>217</v>
      </c>
      <c r="C102" s="140">
        <v>0</v>
      </c>
      <c r="D102" s="141" t="str">
        <f>IF($B102="N/A","N/A",IF(C102&gt;10,"No",IF(C102&lt;-10,"No","Yes")))</f>
        <v>N/A</v>
      </c>
      <c r="E102" s="140">
        <v>0</v>
      </c>
      <c r="F102" s="141" t="str">
        <f>IF($B102="N/A","N/A",IF(E102&gt;10,"No",IF(E102&lt;-10,"No","Yes")))</f>
        <v>N/A</v>
      </c>
      <c r="G102" s="140">
        <v>0</v>
      </c>
      <c r="H102" s="141" t="str">
        <f>IF($B102="N/A","N/A",IF(G102&gt;10,"No",IF(G102&lt;-10,"No","Yes")))</f>
        <v>N/A</v>
      </c>
      <c r="I102" s="135" t="s">
        <v>1744</v>
      </c>
      <c r="J102" s="135" t="s">
        <v>1744</v>
      </c>
      <c r="K102" s="136" t="s">
        <v>732</v>
      </c>
      <c r="L102" s="137" t="str">
        <f t="shared" si="38"/>
        <v>N/A</v>
      </c>
    </row>
    <row r="103" spans="1:12" x14ac:dyDescent="0.2">
      <c r="A103" s="47" t="s">
        <v>457</v>
      </c>
      <c r="B103" s="139" t="s">
        <v>217</v>
      </c>
      <c r="C103" s="140">
        <v>0</v>
      </c>
      <c r="D103" s="141" t="str">
        <f>IF($B103="N/A","N/A",IF(C103&gt;10,"No",IF(C103&lt;-10,"No","Yes")))</f>
        <v>N/A</v>
      </c>
      <c r="E103" s="140">
        <v>0</v>
      </c>
      <c r="F103" s="141" t="str">
        <f>IF($B103="N/A","N/A",IF(E103&gt;10,"No",IF(E103&lt;-10,"No","Yes")))</f>
        <v>N/A</v>
      </c>
      <c r="G103" s="140">
        <v>0</v>
      </c>
      <c r="H103" s="141" t="str">
        <f>IF($B103="N/A","N/A",IF(G103&gt;10,"No",IF(G103&lt;-10,"No","Yes")))</f>
        <v>N/A</v>
      </c>
      <c r="I103" s="135" t="s">
        <v>1744</v>
      </c>
      <c r="J103" s="135" t="s">
        <v>1744</v>
      </c>
      <c r="K103" s="136" t="s">
        <v>732</v>
      </c>
      <c r="L103" s="137" t="str">
        <f t="shared" si="38"/>
        <v>N/A</v>
      </c>
    </row>
    <row r="104" spans="1:12" x14ac:dyDescent="0.2">
      <c r="A104" s="47" t="s">
        <v>108</v>
      </c>
      <c r="B104" s="158" t="s">
        <v>299</v>
      </c>
      <c r="C104" s="154">
        <v>0</v>
      </c>
      <c r="D104" s="141" t="str">
        <f>IF($B104="N/A","N/A",IF(C104&gt;2,"No",IF(C104&lt;0.9,"No","Yes")))</f>
        <v>No</v>
      </c>
      <c r="E104" s="154">
        <v>0</v>
      </c>
      <c r="F104" s="141" t="str">
        <f>IF($B104="N/A","N/A",IF(E104&gt;2,"No",IF(E104&lt;0.9,"No","Yes")))</f>
        <v>No</v>
      </c>
      <c r="G104" s="154">
        <v>0</v>
      </c>
      <c r="H104" s="141" t="str">
        <f>IF($B104="N/A","N/A",IF(G104&gt;2,"No",IF(G104&lt;0.9,"No","Yes")))</f>
        <v>No</v>
      </c>
      <c r="I104" s="135" t="s">
        <v>1744</v>
      </c>
      <c r="J104" s="135" t="s">
        <v>1744</v>
      </c>
      <c r="K104" s="136" t="s">
        <v>732</v>
      </c>
      <c r="L104" s="137" t="str">
        <f t="shared" si="38"/>
        <v>N/A</v>
      </c>
    </row>
    <row r="105" spans="1:12" x14ac:dyDescent="0.2">
      <c r="A105" s="47" t="s">
        <v>458</v>
      </c>
      <c r="B105" s="158" t="s">
        <v>299</v>
      </c>
      <c r="C105" s="154" t="s">
        <v>1744</v>
      </c>
      <c r="D105" s="141" t="str">
        <f>IF($B105="N/A","N/A",IF(C105&gt;2,"No",IF(C105&lt;0.9,"No","Yes")))</f>
        <v>No</v>
      </c>
      <c r="E105" s="154" t="s">
        <v>1744</v>
      </c>
      <c r="F105" s="141" t="str">
        <f>IF($B105="N/A","N/A",IF(E105&gt;2,"No",IF(E105&lt;0.9,"No","Yes")))</f>
        <v>No</v>
      </c>
      <c r="G105" s="154" t="s">
        <v>1744</v>
      </c>
      <c r="H105" s="141" t="str">
        <f>IF($B105="N/A","N/A",IF(G105&gt;2,"No",IF(G105&lt;0.9,"No","Yes")))</f>
        <v>No</v>
      </c>
      <c r="I105" s="135" t="s">
        <v>1744</v>
      </c>
      <c r="J105" s="135" t="s">
        <v>1744</v>
      </c>
      <c r="K105" s="136" t="s">
        <v>732</v>
      </c>
      <c r="L105" s="137" t="str">
        <f t="shared" si="38"/>
        <v>N/A</v>
      </c>
    </row>
    <row r="106" spans="1:12" x14ac:dyDescent="0.2">
      <c r="A106" s="47" t="s">
        <v>459</v>
      </c>
      <c r="B106" s="158" t="s">
        <v>299</v>
      </c>
      <c r="C106" s="154" t="s">
        <v>1744</v>
      </c>
      <c r="D106" s="141" t="str">
        <f>IF($B106="N/A","N/A",IF(C106&gt;2,"No",IF(C106&lt;0.9,"No","Yes")))</f>
        <v>No</v>
      </c>
      <c r="E106" s="154" t="s">
        <v>1744</v>
      </c>
      <c r="F106" s="141" t="str">
        <f>IF($B106="N/A","N/A",IF(E106&gt;2,"No",IF(E106&lt;0.9,"No","Yes")))</f>
        <v>No</v>
      </c>
      <c r="G106" s="154" t="s">
        <v>1744</v>
      </c>
      <c r="H106" s="141" t="str">
        <f>IF($B106="N/A","N/A",IF(G106&gt;2,"No",IF(G106&lt;0.9,"No","Yes")))</f>
        <v>No</v>
      </c>
      <c r="I106" s="135" t="s">
        <v>1744</v>
      </c>
      <c r="J106" s="135" t="s">
        <v>1744</v>
      </c>
      <c r="K106" s="136" t="s">
        <v>732</v>
      </c>
      <c r="L106" s="137" t="str">
        <f t="shared" si="38"/>
        <v>N/A</v>
      </c>
    </row>
    <row r="107" spans="1:12" x14ac:dyDescent="0.2">
      <c r="A107" s="47" t="s">
        <v>460</v>
      </c>
      <c r="B107" s="158" t="s">
        <v>299</v>
      </c>
      <c r="C107" s="154">
        <v>0</v>
      </c>
      <c r="D107" s="141" t="str">
        <f>IF($B107="N/A","N/A",IF(C107&gt;2,"No",IF(C107&lt;0.9,"No","Yes")))</f>
        <v>No</v>
      </c>
      <c r="E107" s="154">
        <v>0</v>
      </c>
      <c r="F107" s="141" t="str">
        <f>IF($B107="N/A","N/A",IF(E107&gt;2,"No",IF(E107&lt;0.9,"No","Yes")))</f>
        <v>No</v>
      </c>
      <c r="G107" s="154">
        <v>0</v>
      </c>
      <c r="H107" s="141" t="str">
        <f>IF($B107="N/A","N/A",IF(G107&gt;2,"No",IF(G107&lt;0.9,"No","Yes")))</f>
        <v>No</v>
      </c>
      <c r="I107" s="135" t="s">
        <v>1744</v>
      </c>
      <c r="J107" s="135" t="s">
        <v>1744</v>
      </c>
      <c r="K107" s="136" t="s">
        <v>732</v>
      </c>
      <c r="L107" s="137" t="str">
        <f t="shared" si="38"/>
        <v>N/A</v>
      </c>
    </row>
    <row r="108" spans="1:12" x14ac:dyDescent="0.2">
      <c r="A108" s="47" t="s">
        <v>1272</v>
      </c>
      <c r="B108" s="139" t="s">
        <v>217</v>
      </c>
      <c r="C108" s="140">
        <v>0</v>
      </c>
      <c r="D108" s="141" t="str">
        <f>IF($B108="N/A","N/A",IF(C108&gt;10,"No",IF(C108&lt;-10,"No","Yes")))</f>
        <v>N/A</v>
      </c>
      <c r="E108" s="140">
        <v>0</v>
      </c>
      <c r="F108" s="141" t="str">
        <f>IF($B108="N/A","N/A",IF(E108&gt;10,"No",IF(E108&lt;-10,"No","Yes")))</f>
        <v>N/A</v>
      </c>
      <c r="G108" s="140">
        <v>0</v>
      </c>
      <c r="H108" s="141" t="str">
        <f>IF($B108="N/A","N/A",IF(G108&gt;10,"No",IF(G108&lt;-10,"No","Yes")))</f>
        <v>N/A</v>
      </c>
      <c r="I108" s="135" t="s">
        <v>1744</v>
      </c>
      <c r="J108" s="135" t="s">
        <v>1744</v>
      </c>
      <c r="K108" s="136" t="s">
        <v>732</v>
      </c>
      <c r="L108" s="137" t="str">
        <f t="shared" si="38"/>
        <v>N/A</v>
      </c>
    </row>
    <row r="109" spans="1:12" x14ac:dyDescent="0.2">
      <c r="A109" s="47" t="s">
        <v>1273</v>
      </c>
      <c r="B109" s="139" t="s">
        <v>217</v>
      </c>
      <c r="C109" s="140" t="s">
        <v>1744</v>
      </c>
      <c r="D109" s="141" t="str">
        <f>IF($B109="N/A","N/A",IF(C109&gt;10,"No",IF(C109&lt;-10,"No","Yes")))</f>
        <v>N/A</v>
      </c>
      <c r="E109" s="140" t="s">
        <v>1744</v>
      </c>
      <c r="F109" s="141" t="str">
        <f>IF($B109="N/A","N/A",IF(E109&gt;10,"No",IF(E109&lt;-10,"No","Yes")))</f>
        <v>N/A</v>
      </c>
      <c r="G109" s="140" t="s">
        <v>1744</v>
      </c>
      <c r="H109" s="141" t="str">
        <f>IF($B109="N/A","N/A",IF(G109&gt;10,"No",IF(G109&lt;-10,"No","Yes")))</f>
        <v>N/A</v>
      </c>
      <c r="I109" s="135" t="s">
        <v>1744</v>
      </c>
      <c r="J109" s="135" t="s">
        <v>1744</v>
      </c>
      <c r="K109" s="136" t="s">
        <v>732</v>
      </c>
      <c r="L109" s="137" t="str">
        <f t="shared" si="38"/>
        <v>N/A</v>
      </c>
    </row>
    <row r="110" spans="1:12" x14ac:dyDescent="0.2">
      <c r="A110" s="47" t="s">
        <v>1274</v>
      </c>
      <c r="B110" s="139" t="s">
        <v>217</v>
      </c>
      <c r="C110" s="140" t="s">
        <v>1744</v>
      </c>
      <c r="D110" s="141" t="str">
        <f>IF($B110="N/A","N/A",IF(C110&gt;10,"No",IF(C110&lt;-10,"No","Yes")))</f>
        <v>N/A</v>
      </c>
      <c r="E110" s="140" t="s">
        <v>1744</v>
      </c>
      <c r="F110" s="141" t="str">
        <f>IF($B110="N/A","N/A",IF(E110&gt;10,"No",IF(E110&lt;-10,"No","Yes")))</f>
        <v>N/A</v>
      </c>
      <c r="G110" s="140" t="s">
        <v>1744</v>
      </c>
      <c r="H110" s="141" t="str">
        <f>IF($B110="N/A","N/A",IF(G110&gt;10,"No",IF(G110&lt;-10,"No","Yes")))</f>
        <v>N/A</v>
      </c>
      <c r="I110" s="135" t="s">
        <v>1744</v>
      </c>
      <c r="J110" s="135" t="s">
        <v>1744</v>
      </c>
      <c r="K110" s="136" t="s">
        <v>732</v>
      </c>
      <c r="L110" s="137" t="str">
        <f t="shared" si="38"/>
        <v>N/A</v>
      </c>
    </row>
    <row r="111" spans="1:12" x14ac:dyDescent="0.2">
      <c r="A111" s="47" t="s">
        <v>1275</v>
      </c>
      <c r="B111" s="139" t="s">
        <v>217</v>
      </c>
      <c r="C111" s="140">
        <v>0</v>
      </c>
      <c r="D111" s="141" t="str">
        <f>IF($B111="N/A","N/A",IF(C111&gt;10,"No",IF(C111&lt;-10,"No","Yes")))</f>
        <v>N/A</v>
      </c>
      <c r="E111" s="140">
        <v>0</v>
      </c>
      <c r="F111" s="141" t="str">
        <f>IF($B111="N/A","N/A",IF(E111&gt;10,"No",IF(E111&lt;-10,"No","Yes")))</f>
        <v>N/A</v>
      </c>
      <c r="G111" s="140">
        <v>0</v>
      </c>
      <c r="H111" s="141" t="str">
        <f>IF($B111="N/A","N/A",IF(G111&gt;10,"No",IF(G111&lt;-10,"No","Yes")))</f>
        <v>N/A</v>
      </c>
      <c r="I111" s="135" t="s">
        <v>1744</v>
      </c>
      <c r="J111" s="135" t="s">
        <v>1744</v>
      </c>
      <c r="K111" s="136" t="s">
        <v>732</v>
      </c>
      <c r="L111" s="137" t="str">
        <f t="shared" si="38"/>
        <v>N/A</v>
      </c>
    </row>
    <row r="112" spans="1:12" x14ac:dyDescent="0.2">
      <c r="A112" s="47" t="s">
        <v>329</v>
      </c>
      <c r="B112" s="138" t="s">
        <v>300</v>
      </c>
      <c r="C112" s="154">
        <v>0</v>
      </c>
      <c r="D112" s="141" t="str">
        <f>IF(OR($B112="N/A",$C112="N/A"),"N/A",IF(C112&gt;98,"Yes","No"))</f>
        <v>No</v>
      </c>
      <c r="E112" s="154">
        <v>0</v>
      </c>
      <c r="F112" s="141" t="str">
        <f>IF(OR($B112="N/A",$E112="N/A"),"N/A",IF(E112&gt;98,"Yes","No"))</f>
        <v>No</v>
      </c>
      <c r="G112" s="154">
        <v>0</v>
      </c>
      <c r="H112" s="141" t="str">
        <f t="shared" ref="H112:H115" si="39">IF($B112="N/A","N/A",IF(G112&gt;98,"Yes","No"))</f>
        <v>No</v>
      </c>
      <c r="I112" s="135" t="s">
        <v>1744</v>
      </c>
      <c r="J112" s="135" t="s">
        <v>1744</v>
      </c>
      <c r="K112" s="136" t="s">
        <v>732</v>
      </c>
      <c r="L112" s="137" t="str">
        <f>IF(J112="Div by 0", "N/A", IF(OR(J112="N/A",K112="N/A"),"N/A", IF(J112&gt;VALUE(MID(K112,1,2)), "No", IF(J112&lt;-1*VALUE(MID(K112,1,2)), "No", "Yes"))))</f>
        <v>N/A</v>
      </c>
    </row>
    <row r="113" spans="1:12" x14ac:dyDescent="0.2">
      <c r="A113" s="47" t="s">
        <v>461</v>
      </c>
      <c r="B113" s="138" t="s">
        <v>300</v>
      </c>
      <c r="C113" s="154" t="s">
        <v>1744</v>
      </c>
      <c r="D113" s="141" t="str">
        <f t="shared" ref="D113:D115" si="40">IF(OR($B113="N/A",$C113="N/A"),"N/A",IF(C113&gt;98,"Yes","No"))</f>
        <v>Yes</v>
      </c>
      <c r="E113" s="154" t="s">
        <v>1744</v>
      </c>
      <c r="F113" s="141" t="str">
        <f t="shared" ref="F113:F115" si="41">IF(OR($B113="N/A",$E113="N/A"),"N/A",IF(E113&gt;98,"Yes","No"))</f>
        <v>Yes</v>
      </c>
      <c r="G113" s="154" t="s">
        <v>1744</v>
      </c>
      <c r="H113" s="141" t="str">
        <f t="shared" si="39"/>
        <v>Yes</v>
      </c>
      <c r="I113" s="135" t="s">
        <v>1744</v>
      </c>
      <c r="J113" s="135" t="s">
        <v>1744</v>
      </c>
      <c r="K113" s="136" t="s">
        <v>732</v>
      </c>
      <c r="L113" s="137" t="str">
        <f t="shared" ref="L113:L115" si="42">IF(J113="Div by 0", "N/A", IF(OR(J113="N/A",K113="N/A"),"N/A", IF(J113&gt;VALUE(MID(K113,1,2)), "No", IF(J113&lt;-1*VALUE(MID(K113,1,2)), "No", "Yes"))))</f>
        <v>N/A</v>
      </c>
    </row>
    <row r="114" spans="1:12" x14ac:dyDescent="0.2">
      <c r="A114" s="47" t="s">
        <v>462</v>
      </c>
      <c r="B114" s="138" t="s">
        <v>300</v>
      </c>
      <c r="C114" s="154" t="s">
        <v>1744</v>
      </c>
      <c r="D114" s="141" t="str">
        <f t="shared" si="40"/>
        <v>Yes</v>
      </c>
      <c r="E114" s="154" t="s">
        <v>1744</v>
      </c>
      <c r="F114" s="141" t="str">
        <f t="shared" si="41"/>
        <v>Yes</v>
      </c>
      <c r="G114" s="154" t="s">
        <v>1744</v>
      </c>
      <c r="H114" s="141" t="str">
        <f t="shared" si="39"/>
        <v>Yes</v>
      </c>
      <c r="I114" s="135" t="s">
        <v>1744</v>
      </c>
      <c r="J114" s="135" t="s">
        <v>1744</v>
      </c>
      <c r="K114" s="136" t="s">
        <v>732</v>
      </c>
      <c r="L114" s="137" t="str">
        <f t="shared" si="42"/>
        <v>N/A</v>
      </c>
    </row>
    <row r="115" spans="1:12" x14ac:dyDescent="0.2">
      <c r="A115" s="47" t="s">
        <v>463</v>
      </c>
      <c r="B115" s="138" t="s">
        <v>300</v>
      </c>
      <c r="C115" s="154">
        <v>0</v>
      </c>
      <c r="D115" s="141" t="str">
        <f t="shared" si="40"/>
        <v>No</v>
      </c>
      <c r="E115" s="154">
        <v>0</v>
      </c>
      <c r="F115" s="141" t="str">
        <f t="shared" si="41"/>
        <v>No</v>
      </c>
      <c r="G115" s="154">
        <v>0</v>
      </c>
      <c r="H115" s="141" t="str">
        <f t="shared" si="39"/>
        <v>No</v>
      </c>
      <c r="I115" s="135" t="s">
        <v>1744</v>
      </c>
      <c r="J115" s="135" t="s">
        <v>1744</v>
      </c>
      <c r="K115" s="136" t="s">
        <v>732</v>
      </c>
      <c r="L115" s="137" t="str">
        <f t="shared" si="42"/>
        <v>N/A</v>
      </c>
    </row>
    <row r="116" spans="1:12" x14ac:dyDescent="0.2">
      <c r="A116" s="3" t="s">
        <v>464</v>
      </c>
      <c r="B116" s="138" t="s">
        <v>217</v>
      </c>
      <c r="C116" s="159">
        <v>0</v>
      </c>
      <c r="D116" s="141" t="str">
        <f>IF($B116="N/A","N/A",IF(C116&gt;10,"No",IF(C116&lt;-10,"No","Yes")))</f>
        <v>N/A</v>
      </c>
      <c r="E116" s="159">
        <v>0</v>
      </c>
      <c r="F116" s="141" t="str">
        <f>IF($B116="N/A","N/A",IF(E116&gt;10,"No",IF(E116&lt;-10,"No","Yes")))</f>
        <v>N/A</v>
      </c>
      <c r="G116" s="159">
        <v>0</v>
      </c>
      <c r="H116" s="141" t="str">
        <f>IF($B116="N/A","N/A",IF(G116&gt;10,"No",IF(G116&lt;-10,"No","Yes")))</f>
        <v>N/A</v>
      </c>
      <c r="I116" s="135" t="s">
        <v>1744</v>
      </c>
      <c r="J116" s="135" t="s">
        <v>1744</v>
      </c>
      <c r="K116" s="138" t="s">
        <v>732</v>
      </c>
      <c r="L116" s="137" t="str">
        <f>IF(J116="Div by 0", "N/A", IF(OR(J116="N/A",K116="N/A"),"N/A", IF(J116&gt;VALUE(MID(K116,1,2)), "No", IF(J116&lt;-1*VALUE(MID(K116,1,2)), "No", "Yes"))))</f>
        <v>N/A</v>
      </c>
    </row>
    <row r="117" spans="1:12" x14ac:dyDescent="0.2">
      <c r="A117" s="3" t="s">
        <v>215</v>
      </c>
      <c r="B117" s="138" t="s">
        <v>217</v>
      </c>
      <c r="C117" s="154" t="s">
        <v>1744</v>
      </c>
      <c r="D117" s="141" t="str">
        <f>IF($B117="N/A","N/A",IF(C117&gt;10,"No",IF(C117&lt;-10,"No","Yes")))</f>
        <v>N/A</v>
      </c>
      <c r="E117" s="154" t="s">
        <v>1744</v>
      </c>
      <c r="F117" s="141" t="str">
        <f>IF($B117="N/A","N/A",IF(E117&gt;10,"No",IF(E117&lt;-10,"No","Yes")))</f>
        <v>N/A</v>
      </c>
      <c r="G117" s="154" t="s">
        <v>1744</v>
      </c>
      <c r="H117" s="141" t="str">
        <f>IF($B117="N/A","N/A",IF(G117&gt;10,"No",IF(G117&lt;-10,"No","Yes")))</f>
        <v>N/A</v>
      </c>
      <c r="I117" s="135" t="s">
        <v>1744</v>
      </c>
      <c r="J117" s="135" t="s">
        <v>1744</v>
      </c>
      <c r="K117" s="138" t="s">
        <v>732</v>
      </c>
      <c r="L117" s="137" t="str">
        <f>IF(J117="Div by 0", "N/A", IF(OR(J117="N/A",K117="N/A"),"N/A", IF(J117&gt;VALUE(MID(K117,1,2)), "No", IF(J117&lt;-1*VALUE(MID(K117,1,2)), "No", "Yes"))))</f>
        <v>N/A</v>
      </c>
    </row>
    <row r="118" spans="1:12" x14ac:dyDescent="0.2">
      <c r="A118" s="4" t="s">
        <v>1631</v>
      </c>
      <c r="B118" s="138" t="s">
        <v>217</v>
      </c>
      <c r="C118" s="134">
        <v>0</v>
      </c>
      <c r="D118" s="133" t="str">
        <f>IF($B118="N/A","N/A",IF(C118&gt;10,"No",IF(C118&lt;-10,"No","Yes")))</f>
        <v>N/A</v>
      </c>
      <c r="E118" s="134">
        <v>0</v>
      </c>
      <c r="F118" s="133" t="str">
        <f>IF($B118="N/A","N/A",IF(E118&gt;10,"No",IF(E118&lt;-10,"No","Yes")))</f>
        <v>N/A</v>
      </c>
      <c r="G118" s="134">
        <v>0</v>
      </c>
      <c r="H118" s="133" t="str">
        <f>IF($B118="N/A","N/A",IF(G118&gt;10,"No",IF(G118&lt;-10,"No","Yes")))</f>
        <v>N/A</v>
      </c>
      <c r="I118" s="142" t="s">
        <v>1744</v>
      </c>
      <c r="J118" s="142" t="s">
        <v>1744</v>
      </c>
      <c r="K118" s="138" t="s">
        <v>732</v>
      </c>
      <c r="L118" s="137" t="str">
        <f>IF(J118="Div by 0", "N/A", IF(K118="N/A","N/A", IF(J118&gt;VALUE(MID(K118,1,2)), "No", IF(J118&lt;-1*VALUE(MID(K118,1,2)), "No", "Yes"))))</f>
        <v>N/A</v>
      </c>
    </row>
    <row r="119" spans="1:12" x14ac:dyDescent="0.2">
      <c r="A119" s="4" t="s">
        <v>1632</v>
      </c>
      <c r="B119" s="138" t="s">
        <v>217</v>
      </c>
      <c r="C119" s="134">
        <v>0</v>
      </c>
      <c r="D119" s="133" t="str">
        <f>IF($B119="N/A","N/A",IF(C119&gt;10,"No",IF(C119&lt;-10,"No","Yes")))</f>
        <v>N/A</v>
      </c>
      <c r="E119" s="134">
        <v>0</v>
      </c>
      <c r="F119" s="133" t="str">
        <f>IF($B119="N/A","N/A",IF(E119&gt;10,"No",IF(E119&lt;-10,"No","Yes")))</f>
        <v>N/A</v>
      </c>
      <c r="G119" s="134">
        <v>0</v>
      </c>
      <c r="H119" s="133" t="str">
        <f>IF($B119="N/A","N/A",IF(G119&gt;10,"No",IF(G119&lt;-10,"No","Yes")))</f>
        <v>N/A</v>
      </c>
      <c r="I119" s="142" t="s">
        <v>1744</v>
      </c>
      <c r="J119" s="142" t="s">
        <v>1744</v>
      </c>
      <c r="K119" s="138" t="s">
        <v>732</v>
      </c>
      <c r="L119" s="137" t="str">
        <f>IF(J119="Div by 0", "N/A", IF(K119="N/A","N/A", IF(J119&gt;VALUE(MID(K119,1,2)), "No", IF(J119&lt;-1*VALUE(MID(K119,1,2)), "No", "Yes"))))</f>
        <v>N/A</v>
      </c>
    </row>
    <row r="120" spans="1:12" x14ac:dyDescent="0.2">
      <c r="A120" s="4" t="s">
        <v>1633</v>
      </c>
      <c r="B120" s="138" t="s">
        <v>217</v>
      </c>
      <c r="C120" s="156">
        <v>0</v>
      </c>
      <c r="D120" s="133" t="str">
        <f>IF($B120="N/A","N/A",IF(C120&gt;10,"No",IF(C120&lt;-10,"No","Yes")))</f>
        <v>N/A</v>
      </c>
      <c r="E120" s="156">
        <v>0</v>
      </c>
      <c r="F120" s="133" t="str">
        <f>IF($B120="N/A","N/A",IF(E120&gt;10,"No",IF(E120&lt;-10,"No","Yes")))</f>
        <v>N/A</v>
      </c>
      <c r="G120" s="156">
        <v>0</v>
      </c>
      <c r="H120" s="133" t="str">
        <f>IF($B120="N/A","N/A",IF(G120&gt;10,"No",IF(G120&lt;-10,"No","Yes")))</f>
        <v>N/A</v>
      </c>
      <c r="I120" s="142" t="s">
        <v>1744</v>
      </c>
      <c r="J120" s="142" t="s">
        <v>1744</v>
      </c>
      <c r="K120" s="138" t="s">
        <v>732</v>
      </c>
      <c r="L120" s="137" t="str">
        <f>IF(J120="Div by 0", "N/A", IF(K120="N/A","N/A", IF(J120&gt;VALUE(MID(K120,1,2)), "No", IF(J120&lt;-1*VALUE(MID(K120,1,2)), "No", "Yes"))))</f>
        <v>N/A</v>
      </c>
    </row>
    <row r="121" spans="1:12" x14ac:dyDescent="0.2">
      <c r="A121" s="4" t="s">
        <v>1634</v>
      </c>
      <c r="B121" s="144" t="s">
        <v>217</v>
      </c>
      <c r="C121" s="156" t="s">
        <v>217</v>
      </c>
      <c r="D121" s="137" t="str">
        <f t="shared" ref="D121:H134" si="43">IF($B121="N/A","N/A",IF(C121&lt;0,"No","Yes"))</f>
        <v>N/A</v>
      </c>
      <c r="E121" s="156">
        <v>0</v>
      </c>
      <c r="F121" s="137" t="str">
        <f t="shared" si="43"/>
        <v>N/A</v>
      </c>
      <c r="G121" s="156">
        <v>0</v>
      </c>
      <c r="H121" s="137" t="str">
        <f t="shared" si="43"/>
        <v>N/A</v>
      </c>
      <c r="I121" s="142" t="s">
        <v>217</v>
      </c>
      <c r="J121" s="142" t="s">
        <v>1744</v>
      </c>
      <c r="K121" s="144" t="s">
        <v>732</v>
      </c>
      <c r="L121" s="137" t="str">
        <f t="shared" ref="L121:L142" si="44">IF(J121="Div by 0", "N/A", IF(OR(J121="N/A",K121="N/A"),"N/A", IF(J121&gt;VALUE(MID(K121,1,2)), "No", IF(J121&lt;-1*VALUE(MID(K121,1,2)), "No", "Yes"))))</f>
        <v>N/A</v>
      </c>
    </row>
    <row r="122" spans="1:12" x14ac:dyDescent="0.2">
      <c r="A122" s="4" t="s">
        <v>1635</v>
      </c>
      <c r="B122" s="144" t="s">
        <v>217</v>
      </c>
      <c r="C122" s="156" t="s">
        <v>217</v>
      </c>
      <c r="D122" s="137" t="str">
        <f t="shared" si="43"/>
        <v>N/A</v>
      </c>
      <c r="E122" s="156">
        <v>0</v>
      </c>
      <c r="F122" s="137" t="str">
        <f t="shared" si="43"/>
        <v>N/A</v>
      </c>
      <c r="G122" s="156">
        <v>0</v>
      </c>
      <c r="H122" s="137" t="str">
        <f t="shared" si="43"/>
        <v>N/A</v>
      </c>
      <c r="I122" s="142" t="s">
        <v>217</v>
      </c>
      <c r="J122" s="142" t="s">
        <v>1744</v>
      </c>
      <c r="K122" s="144" t="s">
        <v>732</v>
      </c>
      <c r="L122" s="137" t="str">
        <f t="shared" si="44"/>
        <v>N/A</v>
      </c>
    </row>
    <row r="123" spans="1:12" x14ac:dyDescent="0.2">
      <c r="A123" s="4" t="s">
        <v>1636</v>
      </c>
      <c r="B123" s="144" t="s">
        <v>217</v>
      </c>
      <c r="C123" s="156" t="s">
        <v>217</v>
      </c>
      <c r="D123" s="137" t="str">
        <f t="shared" si="43"/>
        <v>N/A</v>
      </c>
      <c r="E123" s="156">
        <v>0</v>
      </c>
      <c r="F123" s="137" t="str">
        <f t="shared" si="43"/>
        <v>N/A</v>
      </c>
      <c r="G123" s="156">
        <v>0</v>
      </c>
      <c r="H123" s="137" t="str">
        <f t="shared" si="43"/>
        <v>N/A</v>
      </c>
      <c r="I123" s="142" t="s">
        <v>217</v>
      </c>
      <c r="J123" s="142" t="s">
        <v>1744</v>
      </c>
      <c r="K123" s="144" t="s">
        <v>732</v>
      </c>
      <c r="L123" s="137" t="str">
        <f t="shared" si="44"/>
        <v>N/A</v>
      </c>
    </row>
    <row r="124" spans="1:12" x14ac:dyDescent="0.2">
      <c r="A124" s="4" t="s">
        <v>1637</v>
      </c>
      <c r="B124" s="144" t="s">
        <v>217</v>
      </c>
      <c r="C124" s="156" t="s">
        <v>217</v>
      </c>
      <c r="D124" s="137" t="str">
        <f t="shared" si="43"/>
        <v>N/A</v>
      </c>
      <c r="E124" s="156">
        <v>0</v>
      </c>
      <c r="F124" s="137" t="str">
        <f t="shared" si="43"/>
        <v>N/A</v>
      </c>
      <c r="G124" s="156">
        <v>0</v>
      </c>
      <c r="H124" s="137" t="str">
        <f t="shared" si="43"/>
        <v>N/A</v>
      </c>
      <c r="I124" s="142" t="s">
        <v>217</v>
      </c>
      <c r="J124" s="142" t="s">
        <v>1744</v>
      </c>
      <c r="K124" s="144" t="s">
        <v>732</v>
      </c>
      <c r="L124" s="137" t="str">
        <f t="shared" si="44"/>
        <v>N/A</v>
      </c>
    </row>
    <row r="125" spans="1:12" x14ac:dyDescent="0.2">
      <c r="A125" s="2" t="s">
        <v>1638</v>
      </c>
      <c r="B125" s="144" t="s">
        <v>217</v>
      </c>
      <c r="C125" s="160" t="s">
        <v>217</v>
      </c>
      <c r="D125" s="137" t="str">
        <f t="shared" si="43"/>
        <v>N/A</v>
      </c>
      <c r="E125" s="160" t="s">
        <v>217</v>
      </c>
      <c r="F125" s="137" t="str">
        <f t="shared" si="43"/>
        <v>N/A</v>
      </c>
      <c r="G125" s="160">
        <v>0</v>
      </c>
      <c r="H125" s="137" t="str">
        <f t="shared" si="43"/>
        <v>N/A</v>
      </c>
      <c r="I125" s="135" t="s">
        <v>217</v>
      </c>
      <c r="J125" s="135" t="s">
        <v>217</v>
      </c>
      <c r="K125" s="138" t="s">
        <v>732</v>
      </c>
      <c r="L125" s="137" t="str">
        <f>IF(J125="Div by 0", "N/A", IF(OR(J125="N/A",K125="N/A"),"N/A", IF(J125&gt;VALUE(MID(K125,1,2)), "No", IF(J125&lt;-1*VALUE(MID(K125,1,2)), "No", "Yes"))))</f>
        <v>N/A</v>
      </c>
    </row>
    <row r="126" spans="1:12" ht="25.5" x14ac:dyDescent="0.2">
      <c r="A126" s="2" t="s">
        <v>1639</v>
      </c>
      <c r="B126" s="144" t="s">
        <v>217</v>
      </c>
      <c r="C126" s="160" t="s">
        <v>217</v>
      </c>
      <c r="D126" s="137" t="str">
        <f t="shared" si="43"/>
        <v>N/A</v>
      </c>
      <c r="E126" s="160" t="s">
        <v>217</v>
      </c>
      <c r="F126" s="137" t="str">
        <f t="shared" si="43"/>
        <v>N/A</v>
      </c>
      <c r="G126" s="160">
        <v>0</v>
      </c>
      <c r="H126" s="137" t="str">
        <f t="shared" si="43"/>
        <v>N/A</v>
      </c>
      <c r="I126" s="135" t="s">
        <v>217</v>
      </c>
      <c r="J126" s="135" t="s">
        <v>217</v>
      </c>
      <c r="K126" s="144" t="s">
        <v>732</v>
      </c>
      <c r="L126" s="137" t="str">
        <f t="shared" ref="L126:L129" si="45">IF(J126="Div by 0", "N/A", IF(OR(J126="N/A",K126="N/A"),"N/A", IF(J126&gt;VALUE(MID(K126,1,2)), "No", IF(J126&lt;-1*VALUE(MID(K126,1,2)), "No", "Yes"))))</f>
        <v>N/A</v>
      </c>
    </row>
    <row r="127" spans="1:12" ht="25.5" x14ac:dyDescent="0.2">
      <c r="A127" s="2" t="s">
        <v>1640</v>
      </c>
      <c r="B127" s="144" t="s">
        <v>217</v>
      </c>
      <c r="C127" s="160" t="s">
        <v>217</v>
      </c>
      <c r="D127" s="137" t="str">
        <f t="shared" si="43"/>
        <v>N/A</v>
      </c>
      <c r="E127" s="160" t="s">
        <v>217</v>
      </c>
      <c r="F127" s="137" t="str">
        <f t="shared" si="43"/>
        <v>N/A</v>
      </c>
      <c r="G127" s="160">
        <v>0</v>
      </c>
      <c r="H127" s="137" t="str">
        <f t="shared" si="43"/>
        <v>N/A</v>
      </c>
      <c r="I127" s="135" t="s">
        <v>217</v>
      </c>
      <c r="J127" s="135" t="s">
        <v>217</v>
      </c>
      <c r="K127" s="144" t="s">
        <v>732</v>
      </c>
      <c r="L127" s="137" t="str">
        <f t="shared" si="45"/>
        <v>N/A</v>
      </c>
    </row>
    <row r="128" spans="1:12" ht="25.5" x14ac:dyDescent="0.2">
      <c r="A128" s="2" t="s">
        <v>1641</v>
      </c>
      <c r="B128" s="144" t="s">
        <v>217</v>
      </c>
      <c r="C128" s="160" t="s">
        <v>217</v>
      </c>
      <c r="D128" s="137" t="str">
        <f t="shared" si="43"/>
        <v>N/A</v>
      </c>
      <c r="E128" s="160" t="s">
        <v>217</v>
      </c>
      <c r="F128" s="137" t="str">
        <f t="shared" si="43"/>
        <v>N/A</v>
      </c>
      <c r="G128" s="160">
        <v>0</v>
      </c>
      <c r="H128" s="137" t="str">
        <f t="shared" si="43"/>
        <v>N/A</v>
      </c>
      <c r="I128" s="135" t="s">
        <v>217</v>
      </c>
      <c r="J128" s="135" t="s">
        <v>217</v>
      </c>
      <c r="K128" s="144" t="s">
        <v>732</v>
      </c>
      <c r="L128" s="137" t="str">
        <f t="shared" si="45"/>
        <v>N/A</v>
      </c>
    </row>
    <row r="129" spans="1:12" ht="25.5" x14ac:dyDescent="0.2">
      <c r="A129" s="2" t="s">
        <v>1642</v>
      </c>
      <c r="B129" s="144" t="s">
        <v>217</v>
      </c>
      <c r="C129" s="160" t="s">
        <v>217</v>
      </c>
      <c r="D129" s="137" t="str">
        <f t="shared" si="43"/>
        <v>N/A</v>
      </c>
      <c r="E129" s="160" t="s">
        <v>217</v>
      </c>
      <c r="F129" s="137" t="str">
        <f t="shared" si="43"/>
        <v>N/A</v>
      </c>
      <c r="G129" s="160">
        <v>0</v>
      </c>
      <c r="H129" s="137" t="str">
        <f t="shared" si="43"/>
        <v>N/A</v>
      </c>
      <c r="I129" s="135" t="s">
        <v>217</v>
      </c>
      <c r="J129" s="135" t="s">
        <v>217</v>
      </c>
      <c r="K129" s="144" t="s">
        <v>732</v>
      </c>
      <c r="L129" s="137" t="str">
        <f t="shared" si="45"/>
        <v>N/A</v>
      </c>
    </row>
    <row r="130" spans="1:12" ht="25.5" x14ac:dyDescent="0.2">
      <c r="A130" s="2" t="s">
        <v>1643</v>
      </c>
      <c r="B130" s="144" t="s">
        <v>217</v>
      </c>
      <c r="C130" s="160" t="s">
        <v>1744</v>
      </c>
      <c r="D130" s="137" t="str">
        <f t="shared" si="43"/>
        <v>N/A</v>
      </c>
      <c r="E130" s="160" t="s">
        <v>1744</v>
      </c>
      <c r="F130" s="137" t="str">
        <f t="shared" si="43"/>
        <v>N/A</v>
      </c>
      <c r="G130" s="160" t="s">
        <v>1744</v>
      </c>
      <c r="H130" s="137" t="str">
        <f t="shared" si="43"/>
        <v>N/A</v>
      </c>
      <c r="I130" s="135" t="s">
        <v>1744</v>
      </c>
      <c r="J130" s="135" t="s">
        <v>1744</v>
      </c>
      <c r="K130" s="138" t="s">
        <v>732</v>
      </c>
      <c r="L130" s="137" t="str">
        <f>IF(J130="Div by 0", "N/A", IF(OR(J130="N/A",K130="N/A"),"N/A", IF(J130&gt;VALUE(MID(K130,1,2)), "No", IF(J130&lt;-1*VALUE(MID(K130,1,2)), "No", "Yes"))))</f>
        <v>N/A</v>
      </c>
    </row>
    <row r="131" spans="1:12" ht="25.5" x14ac:dyDescent="0.2">
      <c r="A131" s="2" t="s">
        <v>1644</v>
      </c>
      <c r="B131" s="144" t="s">
        <v>217</v>
      </c>
      <c r="C131" s="160" t="s">
        <v>217</v>
      </c>
      <c r="D131" s="137" t="str">
        <f t="shared" si="43"/>
        <v>N/A</v>
      </c>
      <c r="E131" s="160" t="s">
        <v>1744</v>
      </c>
      <c r="F131" s="137" t="str">
        <f t="shared" si="43"/>
        <v>N/A</v>
      </c>
      <c r="G131" s="160" t="s">
        <v>1744</v>
      </c>
      <c r="H131" s="137" t="str">
        <f t="shared" si="43"/>
        <v>N/A</v>
      </c>
      <c r="I131" s="135" t="s">
        <v>217</v>
      </c>
      <c r="J131" s="135" t="s">
        <v>1744</v>
      </c>
      <c r="K131" s="144" t="s">
        <v>732</v>
      </c>
      <c r="L131" s="137" t="str">
        <f t="shared" si="44"/>
        <v>N/A</v>
      </c>
    </row>
    <row r="132" spans="1:12" ht="25.5" x14ac:dyDescent="0.2">
      <c r="A132" s="2" t="s">
        <v>496</v>
      </c>
      <c r="B132" s="144" t="s">
        <v>217</v>
      </c>
      <c r="C132" s="160" t="s">
        <v>217</v>
      </c>
      <c r="D132" s="137" t="str">
        <f t="shared" si="43"/>
        <v>N/A</v>
      </c>
      <c r="E132" s="160" t="s">
        <v>1744</v>
      </c>
      <c r="F132" s="137" t="str">
        <f t="shared" si="43"/>
        <v>N/A</v>
      </c>
      <c r="G132" s="160" t="s">
        <v>1744</v>
      </c>
      <c r="H132" s="137" t="str">
        <f t="shared" si="43"/>
        <v>N/A</v>
      </c>
      <c r="I132" s="135" t="s">
        <v>217</v>
      </c>
      <c r="J132" s="135" t="s">
        <v>1744</v>
      </c>
      <c r="K132" s="144" t="s">
        <v>732</v>
      </c>
      <c r="L132" s="137" t="str">
        <f t="shared" si="44"/>
        <v>N/A</v>
      </c>
    </row>
    <row r="133" spans="1:12" ht="25.5" x14ac:dyDescent="0.2">
      <c r="A133" s="2" t="s">
        <v>497</v>
      </c>
      <c r="B133" s="144" t="s">
        <v>217</v>
      </c>
      <c r="C133" s="160" t="s">
        <v>217</v>
      </c>
      <c r="D133" s="137" t="str">
        <f t="shared" si="43"/>
        <v>N/A</v>
      </c>
      <c r="E133" s="160" t="s">
        <v>1744</v>
      </c>
      <c r="F133" s="137" t="str">
        <f t="shared" si="43"/>
        <v>N/A</v>
      </c>
      <c r="G133" s="160" t="s">
        <v>1744</v>
      </c>
      <c r="H133" s="137" t="str">
        <f t="shared" si="43"/>
        <v>N/A</v>
      </c>
      <c r="I133" s="135" t="s">
        <v>217</v>
      </c>
      <c r="J133" s="135" t="s">
        <v>1744</v>
      </c>
      <c r="K133" s="144" t="s">
        <v>732</v>
      </c>
      <c r="L133" s="137" t="str">
        <f t="shared" si="44"/>
        <v>N/A</v>
      </c>
    </row>
    <row r="134" spans="1:12" ht="25.5" x14ac:dyDescent="0.2">
      <c r="A134" s="2" t="s">
        <v>498</v>
      </c>
      <c r="B134" s="144" t="s">
        <v>217</v>
      </c>
      <c r="C134" s="160" t="s">
        <v>217</v>
      </c>
      <c r="D134" s="137" t="str">
        <f t="shared" si="43"/>
        <v>N/A</v>
      </c>
      <c r="E134" s="160" t="s">
        <v>1744</v>
      </c>
      <c r="F134" s="137" t="str">
        <f t="shared" si="43"/>
        <v>N/A</v>
      </c>
      <c r="G134" s="160" t="s">
        <v>1744</v>
      </c>
      <c r="H134" s="137" t="str">
        <f t="shared" si="43"/>
        <v>N/A</v>
      </c>
      <c r="I134" s="135" t="s">
        <v>217</v>
      </c>
      <c r="J134" s="135" t="s">
        <v>1744</v>
      </c>
      <c r="K134" s="144" t="s">
        <v>732</v>
      </c>
      <c r="L134" s="137" t="str">
        <f t="shared" si="44"/>
        <v>N/A</v>
      </c>
    </row>
    <row r="135" spans="1:12" ht="25.5" x14ac:dyDescent="0.2">
      <c r="A135" s="2" t="s">
        <v>499</v>
      </c>
      <c r="B135" s="139" t="s">
        <v>217</v>
      </c>
      <c r="C135" s="160" t="s">
        <v>217</v>
      </c>
      <c r="D135" s="141" t="str">
        <f t="shared" ref="D135:D141" si="46">IF($B135="N/A","N/A",IF(C135&gt;10,"No",IF(C135&lt;-10,"No","Yes")))</f>
        <v>N/A</v>
      </c>
      <c r="E135" s="160" t="s">
        <v>1744</v>
      </c>
      <c r="F135" s="141" t="str">
        <f t="shared" ref="F135:F141" si="47">IF($B135="N/A","N/A",IF(E135&gt;10,"No",IF(E135&lt;-10,"No","Yes")))</f>
        <v>N/A</v>
      </c>
      <c r="G135" s="160" t="s">
        <v>1744</v>
      </c>
      <c r="H135" s="141" t="str">
        <f t="shared" ref="H135:H141" si="48">IF($B135="N/A","N/A",IF(G135&gt;10,"No",IF(G135&lt;-10,"No","Yes")))</f>
        <v>N/A</v>
      </c>
      <c r="I135" s="135" t="s">
        <v>217</v>
      </c>
      <c r="J135" s="135" t="s">
        <v>1744</v>
      </c>
      <c r="K135" s="144" t="s">
        <v>732</v>
      </c>
      <c r="L135" s="137" t="str">
        <f t="shared" si="44"/>
        <v>N/A</v>
      </c>
    </row>
    <row r="136" spans="1:12" ht="25.5" x14ac:dyDescent="0.2">
      <c r="A136" s="2" t="s">
        <v>500</v>
      </c>
      <c r="B136" s="139" t="s">
        <v>217</v>
      </c>
      <c r="C136" s="160" t="s">
        <v>217</v>
      </c>
      <c r="D136" s="141" t="str">
        <f t="shared" si="46"/>
        <v>N/A</v>
      </c>
      <c r="E136" s="160" t="s">
        <v>1744</v>
      </c>
      <c r="F136" s="141" t="str">
        <f t="shared" si="47"/>
        <v>N/A</v>
      </c>
      <c r="G136" s="160" t="s">
        <v>1744</v>
      </c>
      <c r="H136" s="141" t="str">
        <f t="shared" si="48"/>
        <v>N/A</v>
      </c>
      <c r="I136" s="135" t="s">
        <v>217</v>
      </c>
      <c r="J136" s="135" t="s">
        <v>1744</v>
      </c>
      <c r="K136" s="144" t="s">
        <v>732</v>
      </c>
      <c r="L136" s="137" t="str">
        <f t="shared" si="44"/>
        <v>N/A</v>
      </c>
    </row>
    <row r="137" spans="1:12" ht="25.5" x14ac:dyDescent="0.2">
      <c r="A137" s="2" t="s">
        <v>501</v>
      </c>
      <c r="B137" s="139" t="s">
        <v>217</v>
      </c>
      <c r="C137" s="160" t="s">
        <v>217</v>
      </c>
      <c r="D137" s="141" t="str">
        <f t="shared" si="46"/>
        <v>N/A</v>
      </c>
      <c r="E137" s="160" t="s">
        <v>1744</v>
      </c>
      <c r="F137" s="141" t="str">
        <f t="shared" si="47"/>
        <v>N/A</v>
      </c>
      <c r="G137" s="160" t="s">
        <v>1744</v>
      </c>
      <c r="H137" s="141" t="str">
        <f t="shared" si="48"/>
        <v>N/A</v>
      </c>
      <c r="I137" s="135" t="s">
        <v>217</v>
      </c>
      <c r="J137" s="135" t="s">
        <v>1744</v>
      </c>
      <c r="K137" s="144" t="s">
        <v>732</v>
      </c>
      <c r="L137" s="137" t="str">
        <f t="shared" si="44"/>
        <v>N/A</v>
      </c>
    </row>
    <row r="138" spans="1:12" ht="25.5" x14ac:dyDescent="0.2">
      <c r="A138" s="2" t="s">
        <v>502</v>
      </c>
      <c r="B138" s="139" t="s">
        <v>217</v>
      </c>
      <c r="C138" s="160" t="s">
        <v>217</v>
      </c>
      <c r="D138" s="141" t="str">
        <f t="shared" si="46"/>
        <v>N/A</v>
      </c>
      <c r="E138" s="160" t="s">
        <v>1744</v>
      </c>
      <c r="F138" s="141" t="str">
        <f t="shared" si="47"/>
        <v>N/A</v>
      </c>
      <c r="G138" s="160" t="s">
        <v>1744</v>
      </c>
      <c r="H138" s="141" t="str">
        <f t="shared" si="48"/>
        <v>N/A</v>
      </c>
      <c r="I138" s="135" t="s">
        <v>217</v>
      </c>
      <c r="J138" s="135" t="s">
        <v>1744</v>
      </c>
      <c r="K138" s="144" t="s">
        <v>732</v>
      </c>
      <c r="L138" s="137" t="str">
        <f t="shared" si="44"/>
        <v>N/A</v>
      </c>
    </row>
    <row r="139" spans="1:12" ht="25.5" x14ac:dyDescent="0.2">
      <c r="A139" s="2" t="s">
        <v>503</v>
      </c>
      <c r="B139" s="139" t="s">
        <v>217</v>
      </c>
      <c r="C139" s="160" t="s">
        <v>217</v>
      </c>
      <c r="D139" s="141" t="str">
        <f t="shared" si="46"/>
        <v>N/A</v>
      </c>
      <c r="E139" s="160" t="s">
        <v>1744</v>
      </c>
      <c r="F139" s="141" t="str">
        <f t="shared" si="47"/>
        <v>N/A</v>
      </c>
      <c r="G139" s="160" t="s">
        <v>1744</v>
      </c>
      <c r="H139" s="141" t="str">
        <f t="shared" si="48"/>
        <v>N/A</v>
      </c>
      <c r="I139" s="135" t="s">
        <v>217</v>
      </c>
      <c r="J139" s="135" t="s">
        <v>1744</v>
      </c>
      <c r="K139" s="144" t="s">
        <v>732</v>
      </c>
      <c r="L139" s="137" t="str">
        <f t="shared" si="44"/>
        <v>N/A</v>
      </c>
    </row>
    <row r="140" spans="1:12" ht="25.5" x14ac:dyDescent="0.2">
      <c r="A140" s="2" t="s">
        <v>504</v>
      </c>
      <c r="B140" s="139" t="s">
        <v>217</v>
      </c>
      <c r="C140" s="160" t="s">
        <v>217</v>
      </c>
      <c r="D140" s="141" t="str">
        <f t="shared" si="46"/>
        <v>N/A</v>
      </c>
      <c r="E140" s="160" t="s">
        <v>1744</v>
      </c>
      <c r="F140" s="141" t="str">
        <f t="shared" si="47"/>
        <v>N/A</v>
      </c>
      <c r="G140" s="160" t="s">
        <v>1744</v>
      </c>
      <c r="H140" s="141" t="str">
        <f t="shared" si="48"/>
        <v>N/A</v>
      </c>
      <c r="I140" s="135" t="s">
        <v>217</v>
      </c>
      <c r="J140" s="135" t="s">
        <v>1744</v>
      </c>
      <c r="K140" s="144" t="s">
        <v>732</v>
      </c>
      <c r="L140" s="137" t="str">
        <f t="shared" si="44"/>
        <v>N/A</v>
      </c>
    </row>
    <row r="141" spans="1:12" ht="25.5" x14ac:dyDescent="0.2">
      <c r="A141" s="2" t="s">
        <v>505</v>
      </c>
      <c r="B141" s="139" t="s">
        <v>217</v>
      </c>
      <c r="C141" s="160" t="s">
        <v>217</v>
      </c>
      <c r="D141" s="141" t="str">
        <f t="shared" si="46"/>
        <v>N/A</v>
      </c>
      <c r="E141" s="160" t="s">
        <v>1744</v>
      </c>
      <c r="F141" s="141" t="str">
        <f t="shared" si="47"/>
        <v>N/A</v>
      </c>
      <c r="G141" s="160" t="s">
        <v>1744</v>
      </c>
      <c r="H141" s="141" t="str">
        <f t="shared" si="48"/>
        <v>N/A</v>
      </c>
      <c r="I141" s="135" t="s">
        <v>217</v>
      </c>
      <c r="J141" s="135" t="s">
        <v>1744</v>
      </c>
      <c r="K141" s="144" t="s">
        <v>732</v>
      </c>
      <c r="L141" s="137" t="str">
        <f t="shared" si="44"/>
        <v>N/A</v>
      </c>
    </row>
    <row r="142" spans="1:12" ht="25.5" x14ac:dyDescent="0.2">
      <c r="A142" s="2" t="s">
        <v>506</v>
      </c>
      <c r="B142" s="139" t="s">
        <v>217</v>
      </c>
      <c r="C142" s="160" t="s">
        <v>217</v>
      </c>
      <c r="D142" s="137" t="str">
        <f t="shared" ref="D142" si="49">IF($B142="N/A","N/A",IF(C142&lt;0,"No","Yes"))</f>
        <v>N/A</v>
      </c>
      <c r="E142" s="160" t="s">
        <v>1744</v>
      </c>
      <c r="F142" s="137" t="str">
        <f t="shared" ref="F142" si="50">IF($B142="N/A","N/A",IF(E142&lt;0,"No","Yes"))</f>
        <v>N/A</v>
      </c>
      <c r="G142" s="160" t="s">
        <v>1744</v>
      </c>
      <c r="H142" s="137" t="str">
        <f t="shared" ref="H142" si="51">IF($B142="N/A","N/A",IF(G142&lt;0,"No","Yes"))</f>
        <v>N/A</v>
      </c>
      <c r="I142" s="135" t="s">
        <v>217</v>
      </c>
      <c r="J142" s="135" t="s">
        <v>1744</v>
      </c>
      <c r="K142" s="144" t="s">
        <v>732</v>
      </c>
      <c r="L142" s="137" t="str">
        <f t="shared" si="44"/>
        <v>N/A</v>
      </c>
    </row>
    <row r="143" spans="1:12" x14ac:dyDescent="0.2">
      <c r="A143" s="3" t="s">
        <v>729</v>
      </c>
      <c r="B143" s="139" t="s">
        <v>217</v>
      </c>
      <c r="C143" s="134">
        <v>0</v>
      </c>
      <c r="D143" s="141" t="str">
        <f>IF($B143="N/A","N/A",IF(C143&gt;10,"No",IF(C143&lt;-10,"No","Yes")))</f>
        <v>N/A</v>
      </c>
      <c r="E143" s="134">
        <v>0</v>
      </c>
      <c r="F143" s="141" t="str">
        <f>IF($B143="N/A","N/A",IF(E143&gt;10,"No",IF(E143&lt;-10,"No","Yes")))</f>
        <v>N/A</v>
      </c>
      <c r="G143" s="134">
        <v>0</v>
      </c>
      <c r="H143" s="141" t="str">
        <f>IF($B143="N/A","N/A",IF(G143&gt;10,"No",IF(G143&lt;-10,"No","Yes")))</f>
        <v>N/A</v>
      </c>
      <c r="I143" s="135" t="s">
        <v>1744</v>
      </c>
      <c r="J143" s="135" t="s">
        <v>1744</v>
      </c>
      <c r="K143" s="136" t="s">
        <v>732</v>
      </c>
      <c r="L143" s="137" t="str">
        <f>IF(J143="Div by 0", "N/A", IF(K143="N/A","N/A", IF(J143&gt;VALUE(MID(K143,1,2)), "No", IF(J143&lt;-1*VALUE(MID(K143,1,2)), "No", "Yes"))))</f>
        <v>N/A</v>
      </c>
    </row>
    <row r="144" spans="1:12" x14ac:dyDescent="0.2">
      <c r="A144" s="3" t="s">
        <v>730</v>
      </c>
      <c r="B144" s="139" t="s">
        <v>217</v>
      </c>
      <c r="C144" s="156">
        <v>205362</v>
      </c>
      <c r="D144" s="141" t="str">
        <f>IF($B144="N/A","N/A",IF(C144&gt;10,"No",IF(C144&lt;-10,"No","Yes")))</f>
        <v>N/A</v>
      </c>
      <c r="E144" s="156">
        <v>216715</v>
      </c>
      <c r="F144" s="141" t="str">
        <f>IF($B144="N/A","N/A",IF(E144&gt;10,"No",IF(E144&lt;-10,"No","Yes")))</f>
        <v>N/A</v>
      </c>
      <c r="G144" s="156">
        <v>227083</v>
      </c>
      <c r="H144" s="141" t="str">
        <f>IF($B144="N/A","N/A",IF(G144&gt;10,"No",IF(G144&lt;-10,"No","Yes")))</f>
        <v>N/A</v>
      </c>
      <c r="I144" s="135">
        <v>5.5279999999999996</v>
      </c>
      <c r="J144" s="135">
        <v>4.7839999999999998</v>
      </c>
      <c r="K144" s="136" t="s">
        <v>732</v>
      </c>
      <c r="L144" s="137" t="str">
        <f>IF(J144="Div by 0", "N/A", IF(K144="N/A","N/A", IF(J144&gt;VALUE(MID(K144,1,2)), "No", IF(J144&lt;-1*VALUE(MID(K144,1,2)), "No", "Yes"))))</f>
        <v>Yes</v>
      </c>
    </row>
    <row r="145" spans="1:12" x14ac:dyDescent="0.2">
      <c r="A145" s="2" t="s">
        <v>507</v>
      </c>
      <c r="B145" s="144" t="s">
        <v>217</v>
      </c>
      <c r="C145" s="160" t="s">
        <v>217</v>
      </c>
      <c r="D145" s="137" t="str">
        <f t="shared" ref="D145:D149" si="52">IF($B145="N/A","N/A",IF(C145&lt;0,"No","Yes"))</f>
        <v>N/A</v>
      </c>
      <c r="E145" s="160" t="s">
        <v>217</v>
      </c>
      <c r="F145" s="137" t="str">
        <f t="shared" ref="F145:F149" si="53">IF($B145="N/A","N/A",IF(E145&lt;0,"No","Yes"))</f>
        <v>N/A</v>
      </c>
      <c r="G145" s="160">
        <v>66.338600503999999</v>
      </c>
      <c r="H145" s="137" t="str">
        <f t="shared" ref="H145:H149" si="54">IF($B145="N/A","N/A",IF(G145&lt;0,"No","Yes"))</f>
        <v>N/A</v>
      </c>
      <c r="I145" s="135" t="s">
        <v>217</v>
      </c>
      <c r="J145" s="135" t="s">
        <v>217</v>
      </c>
      <c r="K145" s="138" t="s">
        <v>732</v>
      </c>
      <c r="L145" s="137" t="str">
        <f>IF(J145="Div by 0", "N/A", IF(OR(J145="N/A",K145="N/A"),"N/A", IF(J145&gt;VALUE(MID(K145,1,2)), "No", IF(J145&lt;-1*VALUE(MID(K145,1,2)), "No", "Yes"))))</f>
        <v>N/A</v>
      </c>
    </row>
    <row r="146" spans="1:12" x14ac:dyDescent="0.2">
      <c r="A146" s="2" t="s">
        <v>508</v>
      </c>
      <c r="B146" s="144" t="s">
        <v>217</v>
      </c>
      <c r="C146" s="160" t="s">
        <v>217</v>
      </c>
      <c r="D146" s="137" t="str">
        <f t="shared" si="52"/>
        <v>N/A</v>
      </c>
      <c r="E146" s="160" t="s">
        <v>217</v>
      </c>
      <c r="F146" s="137" t="str">
        <f t="shared" si="53"/>
        <v>N/A</v>
      </c>
      <c r="G146" s="160">
        <v>1.8720069656</v>
      </c>
      <c r="H146" s="137" t="str">
        <f t="shared" si="54"/>
        <v>N/A</v>
      </c>
      <c r="I146" s="135" t="s">
        <v>217</v>
      </c>
      <c r="J146" s="135" t="s">
        <v>217</v>
      </c>
      <c r="K146" s="144" t="s">
        <v>732</v>
      </c>
      <c r="L146" s="137" t="str">
        <f t="shared" ref="L146:L149" si="55">IF(J146="Div by 0", "N/A", IF(OR(J146="N/A",K146="N/A"),"N/A", IF(J146&gt;VALUE(MID(K146,1,2)), "No", IF(J146&lt;-1*VALUE(MID(K146,1,2)), "No", "Yes"))))</f>
        <v>N/A</v>
      </c>
    </row>
    <row r="147" spans="1:12" x14ac:dyDescent="0.2">
      <c r="A147" s="2" t="s">
        <v>509</v>
      </c>
      <c r="B147" s="144" t="s">
        <v>217</v>
      </c>
      <c r="C147" s="160" t="s">
        <v>217</v>
      </c>
      <c r="D147" s="137" t="str">
        <f t="shared" si="52"/>
        <v>N/A</v>
      </c>
      <c r="E147" s="160" t="s">
        <v>217</v>
      </c>
      <c r="F147" s="137" t="str">
        <f t="shared" si="53"/>
        <v>N/A</v>
      </c>
      <c r="G147" s="160">
        <v>33.362242420000001</v>
      </c>
      <c r="H147" s="137" t="str">
        <f t="shared" si="54"/>
        <v>N/A</v>
      </c>
      <c r="I147" s="135" t="s">
        <v>217</v>
      </c>
      <c r="J147" s="135" t="s">
        <v>217</v>
      </c>
      <c r="K147" s="144" t="s">
        <v>732</v>
      </c>
      <c r="L147" s="137" t="str">
        <f t="shared" si="55"/>
        <v>N/A</v>
      </c>
    </row>
    <row r="148" spans="1:12" x14ac:dyDescent="0.2">
      <c r="A148" s="2" t="s">
        <v>510</v>
      </c>
      <c r="B148" s="144" t="s">
        <v>217</v>
      </c>
      <c r="C148" s="160" t="s">
        <v>217</v>
      </c>
      <c r="D148" s="137" t="str">
        <f t="shared" si="52"/>
        <v>N/A</v>
      </c>
      <c r="E148" s="160" t="s">
        <v>217</v>
      </c>
      <c r="F148" s="137" t="str">
        <f t="shared" si="53"/>
        <v>N/A</v>
      </c>
      <c r="G148" s="160">
        <v>80.959178456000004</v>
      </c>
      <c r="H148" s="137" t="str">
        <f t="shared" si="54"/>
        <v>N/A</v>
      </c>
      <c r="I148" s="135" t="s">
        <v>217</v>
      </c>
      <c r="J148" s="135" t="s">
        <v>217</v>
      </c>
      <c r="K148" s="144" t="s">
        <v>732</v>
      </c>
      <c r="L148" s="137" t="str">
        <f t="shared" si="55"/>
        <v>N/A</v>
      </c>
    </row>
    <row r="149" spans="1:12" x14ac:dyDescent="0.2">
      <c r="A149" s="2" t="s">
        <v>511</v>
      </c>
      <c r="B149" s="144" t="s">
        <v>217</v>
      </c>
      <c r="C149" s="160" t="s">
        <v>217</v>
      </c>
      <c r="D149" s="137" t="str">
        <f t="shared" si="52"/>
        <v>N/A</v>
      </c>
      <c r="E149" s="160" t="s">
        <v>217</v>
      </c>
      <c r="F149" s="137" t="str">
        <f t="shared" si="53"/>
        <v>N/A</v>
      </c>
      <c r="G149" s="160">
        <v>80.264866491999996</v>
      </c>
      <c r="H149" s="137" t="str">
        <f t="shared" si="54"/>
        <v>N/A</v>
      </c>
      <c r="I149" s="135" t="s">
        <v>217</v>
      </c>
      <c r="J149" s="135" t="s">
        <v>217</v>
      </c>
      <c r="K149" s="144" t="s">
        <v>732</v>
      </c>
      <c r="L149" s="137" t="str">
        <f t="shared" si="55"/>
        <v>N/A</v>
      </c>
    </row>
    <row r="150" spans="1:12" x14ac:dyDescent="0.2">
      <c r="A150" s="4" t="s">
        <v>731</v>
      </c>
      <c r="B150" s="138" t="s">
        <v>217</v>
      </c>
      <c r="C150" s="156">
        <v>0</v>
      </c>
      <c r="D150" s="133" t="str">
        <f t="shared" ref="D150:D172" si="56">IF($B150="N/A","N/A",IF(C150&gt;10,"No",IF(C150&lt;-10,"No","Yes")))</f>
        <v>N/A</v>
      </c>
      <c r="E150" s="156">
        <v>0</v>
      </c>
      <c r="F150" s="133" t="str">
        <f t="shared" ref="F150:F172" si="57">IF($B150="N/A","N/A",IF(E150&gt;10,"No",IF(E150&lt;-10,"No","Yes")))</f>
        <v>N/A</v>
      </c>
      <c r="G150" s="156">
        <v>0</v>
      </c>
      <c r="H150" s="133" t="str">
        <f t="shared" ref="H150:H172" si="58">IF($B150="N/A","N/A",IF(G150&gt;10,"No",IF(G150&lt;-10,"No","Yes")))</f>
        <v>N/A</v>
      </c>
      <c r="I150" s="135" t="s">
        <v>1744</v>
      </c>
      <c r="J150" s="135" t="s">
        <v>1744</v>
      </c>
      <c r="K150" s="138" t="s">
        <v>732</v>
      </c>
      <c r="L150" s="137" t="str">
        <f t="shared" ref="L150:L172" si="59">IF(J150="Div by 0", "N/A", IF(K150="N/A","N/A", IF(J150&gt;VALUE(MID(K150,1,2)), "No", IF(J150&lt;-1*VALUE(MID(K150,1,2)), "No", "Yes"))))</f>
        <v>N/A</v>
      </c>
    </row>
    <row r="151" spans="1:12" x14ac:dyDescent="0.2">
      <c r="A151" s="4" t="s">
        <v>534</v>
      </c>
      <c r="B151" s="138" t="s">
        <v>217</v>
      </c>
      <c r="C151" s="156">
        <v>0</v>
      </c>
      <c r="D151" s="133" t="str">
        <f t="shared" si="56"/>
        <v>N/A</v>
      </c>
      <c r="E151" s="156">
        <v>0</v>
      </c>
      <c r="F151" s="133" t="str">
        <f t="shared" si="57"/>
        <v>N/A</v>
      </c>
      <c r="G151" s="156">
        <v>0</v>
      </c>
      <c r="H151" s="133" t="str">
        <f t="shared" si="58"/>
        <v>N/A</v>
      </c>
      <c r="I151" s="135" t="s">
        <v>1744</v>
      </c>
      <c r="J151" s="135" t="s">
        <v>1744</v>
      </c>
      <c r="K151" s="138" t="s">
        <v>732</v>
      </c>
      <c r="L151" s="137" t="str">
        <f t="shared" si="59"/>
        <v>N/A</v>
      </c>
    </row>
    <row r="152" spans="1:12" x14ac:dyDescent="0.2">
      <c r="A152" s="4" t="s">
        <v>535</v>
      </c>
      <c r="B152" s="138" t="s">
        <v>217</v>
      </c>
      <c r="C152" s="156">
        <v>0</v>
      </c>
      <c r="D152" s="133" t="str">
        <f t="shared" si="56"/>
        <v>N/A</v>
      </c>
      <c r="E152" s="156">
        <v>0</v>
      </c>
      <c r="F152" s="133" t="str">
        <f t="shared" si="57"/>
        <v>N/A</v>
      </c>
      <c r="G152" s="156">
        <v>0</v>
      </c>
      <c r="H152" s="133" t="str">
        <f t="shared" si="58"/>
        <v>N/A</v>
      </c>
      <c r="I152" s="135" t="s">
        <v>1744</v>
      </c>
      <c r="J152" s="135" t="s">
        <v>1744</v>
      </c>
      <c r="K152" s="138" t="s">
        <v>732</v>
      </c>
      <c r="L152" s="137" t="str">
        <f t="shared" si="59"/>
        <v>N/A</v>
      </c>
    </row>
    <row r="153" spans="1:12" x14ac:dyDescent="0.2">
      <c r="A153" s="4" t="s">
        <v>536</v>
      </c>
      <c r="B153" s="138" t="s">
        <v>217</v>
      </c>
      <c r="C153" s="156">
        <v>0</v>
      </c>
      <c r="D153" s="133" t="str">
        <f t="shared" si="56"/>
        <v>N/A</v>
      </c>
      <c r="E153" s="156">
        <v>0</v>
      </c>
      <c r="F153" s="133" t="str">
        <f t="shared" si="57"/>
        <v>N/A</v>
      </c>
      <c r="G153" s="156">
        <v>0</v>
      </c>
      <c r="H153" s="133" t="str">
        <f t="shared" si="58"/>
        <v>N/A</v>
      </c>
      <c r="I153" s="135" t="s">
        <v>1744</v>
      </c>
      <c r="J153" s="135" t="s">
        <v>1744</v>
      </c>
      <c r="K153" s="138" t="s">
        <v>732</v>
      </c>
      <c r="L153" s="137" t="str">
        <f t="shared" si="59"/>
        <v>N/A</v>
      </c>
    </row>
    <row r="154" spans="1:12" x14ac:dyDescent="0.2">
      <c r="A154" s="4" t="s">
        <v>537</v>
      </c>
      <c r="B154" s="138" t="s">
        <v>217</v>
      </c>
      <c r="C154" s="156">
        <v>0</v>
      </c>
      <c r="D154" s="133" t="str">
        <f t="shared" si="56"/>
        <v>N/A</v>
      </c>
      <c r="E154" s="156">
        <v>0</v>
      </c>
      <c r="F154" s="133" t="str">
        <f t="shared" si="57"/>
        <v>N/A</v>
      </c>
      <c r="G154" s="156">
        <v>0</v>
      </c>
      <c r="H154" s="133" t="str">
        <f t="shared" si="58"/>
        <v>N/A</v>
      </c>
      <c r="I154" s="135" t="s">
        <v>1744</v>
      </c>
      <c r="J154" s="135" t="s">
        <v>1744</v>
      </c>
      <c r="K154" s="138" t="s">
        <v>732</v>
      </c>
      <c r="L154" s="137" t="str">
        <f t="shared" si="59"/>
        <v>N/A</v>
      </c>
    </row>
    <row r="155" spans="1:12" x14ac:dyDescent="0.2">
      <c r="A155" s="2" t="s">
        <v>538</v>
      </c>
      <c r="B155" s="144" t="s">
        <v>217</v>
      </c>
      <c r="C155" s="160" t="s">
        <v>217</v>
      </c>
      <c r="D155" s="137" t="str">
        <f t="shared" ref="D155:D159" si="60">IF($B155="N/A","N/A",IF(C155&lt;0,"No","Yes"))</f>
        <v>N/A</v>
      </c>
      <c r="E155" s="160" t="s">
        <v>217</v>
      </c>
      <c r="F155" s="137" t="str">
        <f t="shared" ref="F155:F159" si="61">IF($B155="N/A","N/A",IF(E155&lt;0,"No","Yes"))</f>
        <v>N/A</v>
      </c>
      <c r="G155" s="160">
        <v>0</v>
      </c>
      <c r="H155" s="137" t="str">
        <f t="shared" ref="H155:H159" si="62">IF($B155="N/A","N/A",IF(G155&lt;0,"No","Yes"))</f>
        <v>N/A</v>
      </c>
      <c r="I155" s="135" t="s">
        <v>217</v>
      </c>
      <c r="J155" s="135" t="s">
        <v>217</v>
      </c>
      <c r="K155" s="138" t="s">
        <v>732</v>
      </c>
      <c r="L155" s="137" t="str">
        <f>IF(J155="Div by 0", "N/A", IF(OR(J155="N/A",K155="N/A"),"N/A", IF(J155&gt;VALUE(MID(K155,1,2)), "No", IF(J155&lt;-1*VALUE(MID(K155,1,2)), "No", "Yes"))))</f>
        <v>N/A</v>
      </c>
    </row>
    <row r="156" spans="1:12" ht="25.5" x14ac:dyDescent="0.2">
      <c r="A156" s="2" t="s">
        <v>539</v>
      </c>
      <c r="B156" s="144" t="s">
        <v>217</v>
      </c>
      <c r="C156" s="160" t="s">
        <v>217</v>
      </c>
      <c r="D156" s="137" t="str">
        <f t="shared" si="60"/>
        <v>N/A</v>
      </c>
      <c r="E156" s="160" t="s">
        <v>217</v>
      </c>
      <c r="F156" s="137" t="str">
        <f t="shared" si="61"/>
        <v>N/A</v>
      </c>
      <c r="G156" s="160">
        <v>0</v>
      </c>
      <c r="H156" s="137" t="str">
        <f t="shared" si="62"/>
        <v>N/A</v>
      </c>
      <c r="I156" s="135" t="s">
        <v>217</v>
      </c>
      <c r="J156" s="135" t="s">
        <v>217</v>
      </c>
      <c r="K156" s="144" t="s">
        <v>732</v>
      </c>
      <c r="L156" s="137" t="str">
        <f t="shared" ref="L156:L159" si="63">IF(J156="Div by 0", "N/A", IF(OR(J156="N/A",K156="N/A"),"N/A", IF(J156&gt;VALUE(MID(K156,1,2)), "No", IF(J156&lt;-1*VALUE(MID(K156,1,2)), "No", "Yes"))))</f>
        <v>N/A</v>
      </c>
    </row>
    <row r="157" spans="1:12" ht="25.5" x14ac:dyDescent="0.2">
      <c r="A157" s="2" t="s">
        <v>540</v>
      </c>
      <c r="B157" s="144" t="s">
        <v>217</v>
      </c>
      <c r="C157" s="160" t="s">
        <v>217</v>
      </c>
      <c r="D157" s="137" t="str">
        <f t="shared" si="60"/>
        <v>N/A</v>
      </c>
      <c r="E157" s="160" t="s">
        <v>217</v>
      </c>
      <c r="F157" s="137" t="str">
        <f t="shared" si="61"/>
        <v>N/A</v>
      </c>
      <c r="G157" s="160">
        <v>0</v>
      </c>
      <c r="H157" s="137" t="str">
        <f t="shared" si="62"/>
        <v>N/A</v>
      </c>
      <c r="I157" s="135" t="s">
        <v>217</v>
      </c>
      <c r="J157" s="135" t="s">
        <v>217</v>
      </c>
      <c r="K157" s="144" t="s">
        <v>732</v>
      </c>
      <c r="L157" s="137" t="str">
        <f t="shared" si="63"/>
        <v>N/A</v>
      </c>
    </row>
    <row r="158" spans="1:12" ht="25.5" x14ac:dyDescent="0.2">
      <c r="A158" s="2" t="s">
        <v>541</v>
      </c>
      <c r="B158" s="144" t="s">
        <v>217</v>
      </c>
      <c r="C158" s="160" t="s">
        <v>217</v>
      </c>
      <c r="D158" s="137" t="str">
        <f t="shared" si="60"/>
        <v>N/A</v>
      </c>
      <c r="E158" s="160" t="s">
        <v>217</v>
      </c>
      <c r="F158" s="137" t="str">
        <f t="shared" si="61"/>
        <v>N/A</v>
      </c>
      <c r="G158" s="160">
        <v>0</v>
      </c>
      <c r="H158" s="137" t="str">
        <f t="shared" si="62"/>
        <v>N/A</v>
      </c>
      <c r="I158" s="135" t="s">
        <v>217</v>
      </c>
      <c r="J158" s="135" t="s">
        <v>217</v>
      </c>
      <c r="K158" s="144" t="s">
        <v>732</v>
      </c>
      <c r="L158" s="137" t="str">
        <f t="shared" si="63"/>
        <v>N/A</v>
      </c>
    </row>
    <row r="159" spans="1:12" ht="25.5" x14ac:dyDescent="0.2">
      <c r="A159" s="2" t="s">
        <v>542</v>
      </c>
      <c r="B159" s="144" t="s">
        <v>217</v>
      </c>
      <c r="C159" s="160" t="s">
        <v>217</v>
      </c>
      <c r="D159" s="137" t="str">
        <f t="shared" si="60"/>
        <v>N/A</v>
      </c>
      <c r="E159" s="160" t="s">
        <v>217</v>
      </c>
      <c r="F159" s="137" t="str">
        <f t="shared" si="61"/>
        <v>N/A</v>
      </c>
      <c r="G159" s="160">
        <v>0</v>
      </c>
      <c r="H159" s="137" t="str">
        <f t="shared" si="62"/>
        <v>N/A</v>
      </c>
      <c r="I159" s="135" t="s">
        <v>217</v>
      </c>
      <c r="J159" s="135" t="s">
        <v>217</v>
      </c>
      <c r="K159" s="144" t="s">
        <v>732</v>
      </c>
      <c r="L159" s="137" t="str">
        <f t="shared" si="63"/>
        <v>N/A</v>
      </c>
    </row>
    <row r="160" spans="1:12" ht="25.5" x14ac:dyDescent="0.2">
      <c r="A160" s="4" t="s">
        <v>543</v>
      </c>
      <c r="B160" s="138" t="s">
        <v>217</v>
      </c>
      <c r="C160" s="156">
        <v>0</v>
      </c>
      <c r="D160" s="133" t="str">
        <f t="shared" si="56"/>
        <v>N/A</v>
      </c>
      <c r="E160" s="156">
        <v>0</v>
      </c>
      <c r="F160" s="133" t="str">
        <f t="shared" si="57"/>
        <v>N/A</v>
      </c>
      <c r="G160" s="156">
        <v>0</v>
      </c>
      <c r="H160" s="133" t="str">
        <f t="shared" si="58"/>
        <v>N/A</v>
      </c>
      <c r="I160" s="135" t="s">
        <v>1744</v>
      </c>
      <c r="J160" s="135" t="s">
        <v>1744</v>
      </c>
      <c r="K160" s="138" t="s">
        <v>732</v>
      </c>
      <c r="L160" s="137" t="str">
        <f t="shared" si="59"/>
        <v>N/A</v>
      </c>
    </row>
    <row r="161" spans="1:12" x14ac:dyDescent="0.2">
      <c r="A161" s="4" t="s">
        <v>544</v>
      </c>
      <c r="B161" s="138" t="s">
        <v>217</v>
      </c>
      <c r="C161" s="134">
        <v>0</v>
      </c>
      <c r="D161" s="133" t="str">
        <f t="shared" si="56"/>
        <v>N/A</v>
      </c>
      <c r="E161" s="134">
        <v>0</v>
      </c>
      <c r="F161" s="133" t="str">
        <f t="shared" si="57"/>
        <v>N/A</v>
      </c>
      <c r="G161" s="134">
        <v>0</v>
      </c>
      <c r="H161" s="133" t="str">
        <f t="shared" si="58"/>
        <v>N/A</v>
      </c>
      <c r="I161" s="135" t="s">
        <v>1744</v>
      </c>
      <c r="J161" s="135" t="s">
        <v>1744</v>
      </c>
      <c r="K161" s="138" t="s">
        <v>732</v>
      </c>
      <c r="L161" s="137" t="str">
        <f t="shared" si="59"/>
        <v>N/A</v>
      </c>
    </row>
    <row r="162" spans="1:12" x14ac:dyDescent="0.2">
      <c r="A162" s="4" t="s">
        <v>1276</v>
      </c>
      <c r="B162" s="138" t="s">
        <v>217</v>
      </c>
      <c r="C162" s="134" t="s">
        <v>1744</v>
      </c>
      <c r="D162" s="133" t="str">
        <f t="shared" si="56"/>
        <v>N/A</v>
      </c>
      <c r="E162" s="134" t="s">
        <v>1744</v>
      </c>
      <c r="F162" s="133" t="str">
        <f t="shared" si="57"/>
        <v>N/A</v>
      </c>
      <c r="G162" s="134" t="s">
        <v>1744</v>
      </c>
      <c r="H162" s="133" t="str">
        <f t="shared" si="58"/>
        <v>N/A</v>
      </c>
      <c r="I162" s="135" t="s">
        <v>1744</v>
      </c>
      <c r="J162" s="135" t="s">
        <v>1744</v>
      </c>
      <c r="K162" s="138" t="s">
        <v>732</v>
      </c>
      <c r="L162" s="137" t="str">
        <f t="shared" si="59"/>
        <v>N/A</v>
      </c>
    </row>
    <row r="163" spans="1:12" ht="25.5" x14ac:dyDescent="0.2">
      <c r="A163" s="4" t="s">
        <v>1277</v>
      </c>
      <c r="B163" s="138" t="s">
        <v>217</v>
      </c>
      <c r="C163" s="134" t="s">
        <v>1744</v>
      </c>
      <c r="D163" s="133" t="str">
        <f t="shared" si="56"/>
        <v>N/A</v>
      </c>
      <c r="E163" s="134" t="s">
        <v>1744</v>
      </c>
      <c r="F163" s="133" t="str">
        <f t="shared" si="57"/>
        <v>N/A</v>
      </c>
      <c r="G163" s="134" t="s">
        <v>1744</v>
      </c>
      <c r="H163" s="133" t="str">
        <f t="shared" si="58"/>
        <v>N/A</v>
      </c>
      <c r="I163" s="135" t="s">
        <v>1744</v>
      </c>
      <c r="J163" s="135" t="s">
        <v>1744</v>
      </c>
      <c r="K163" s="138" t="s">
        <v>732</v>
      </c>
      <c r="L163" s="137" t="str">
        <f t="shared" si="59"/>
        <v>N/A</v>
      </c>
    </row>
    <row r="164" spans="1:12" ht="25.5" x14ac:dyDescent="0.2">
      <c r="A164" s="4" t="s">
        <v>1278</v>
      </c>
      <c r="B164" s="138" t="s">
        <v>217</v>
      </c>
      <c r="C164" s="134" t="s">
        <v>1744</v>
      </c>
      <c r="D164" s="133" t="str">
        <f t="shared" si="56"/>
        <v>N/A</v>
      </c>
      <c r="E164" s="134" t="s">
        <v>1744</v>
      </c>
      <c r="F164" s="133" t="str">
        <f t="shared" si="57"/>
        <v>N/A</v>
      </c>
      <c r="G164" s="134" t="s">
        <v>1744</v>
      </c>
      <c r="H164" s="133" t="str">
        <f t="shared" si="58"/>
        <v>N/A</v>
      </c>
      <c r="I164" s="135" t="s">
        <v>1744</v>
      </c>
      <c r="J164" s="135" t="s">
        <v>1744</v>
      </c>
      <c r="K164" s="138" t="s">
        <v>732</v>
      </c>
      <c r="L164" s="137" t="str">
        <f t="shared" si="59"/>
        <v>N/A</v>
      </c>
    </row>
    <row r="165" spans="1:12" ht="25.5" x14ac:dyDescent="0.2">
      <c r="A165" s="4" t="s">
        <v>1279</v>
      </c>
      <c r="B165" s="138" t="s">
        <v>217</v>
      </c>
      <c r="C165" s="134" t="s">
        <v>1744</v>
      </c>
      <c r="D165" s="133" t="str">
        <f t="shared" si="56"/>
        <v>N/A</v>
      </c>
      <c r="E165" s="134" t="s">
        <v>1744</v>
      </c>
      <c r="F165" s="133" t="str">
        <f t="shared" si="57"/>
        <v>N/A</v>
      </c>
      <c r="G165" s="134" t="s">
        <v>1744</v>
      </c>
      <c r="H165" s="133" t="str">
        <f t="shared" si="58"/>
        <v>N/A</v>
      </c>
      <c r="I165" s="135" t="s">
        <v>1744</v>
      </c>
      <c r="J165" s="135" t="s">
        <v>1744</v>
      </c>
      <c r="K165" s="138" t="s">
        <v>732</v>
      </c>
      <c r="L165" s="137" t="str">
        <f t="shared" si="59"/>
        <v>N/A</v>
      </c>
    </row>
    <row r="166" spans="1:12" ht="25.5" x14ac:dyDescent="0.2">
      <c r="A166" s="4" t="s">
        <v>1280</v>
      </c>
      <c r="B166" s="138" t="s">
        <v>217</v>
      </c>
      <c r="C166" s="134" t="s">
        <v>1744</v>
      </c>
      <c r="D166" s="133" t="str">
        <f t="shared" si="56"/>
        <v>N/A</v>
      </c>
      <c r="E166" s="134" t="s">
        <v>1744</v>
      </c>
      <c r="F166" s="133" t="str">
        <f t="shared" si="57"/>
        <v>N/A</v>
      </c>
      <c r="G166" s="134" t="s">
        <v>1744</v>
      </c>
      <c r="H166" s="133" t="str">
        <f t="shared" si="58"/>
        <v>N/A</v>
      </c>
      <c r="I166" s="135" t="s">
        <v>1744</v>
      </c>
      <c r="J166" s="135" t="s">
        <v>1744</v>
      </c>
      <c r="K166" s="138" t="s">
        <v>732</v>
      </c>
      <c r="L166" s="137" t="str">
        <f t="shared" si="59"/>
        <v>N/A</v>
      </c>
    </row>
    <row r="167" spans="1:12" x14ac:dyDescent="0.2">
      <c r="A167" s="47" t="s">
        <v>545</v>
      </c>
      <c r="B167" s="139" t="s">
        <v>217</v>
      </c>
      <c r="C167" s="140">
        <v>0</v>
      </c>
      <c r="D167" s="141" t="str">
        <f t="shared" si="56"/>
        <v>N/A</v>
      </c>
      <c r="E167" s="140">
        <v>0</v>
      </c>
      <c r="F167" s="141" t="str">
        <f t="shared" si="57"/>
        <v>N/A</v>
      </c>
      <c r="G167" s="140">
        <v>0</v>
      </c>
      <c r="H167" s="141" t="str">
        <f t="shared" si="58"/>
        <v>N/A</v>
      </c>
      <c r="I167" s="135" t="s">
        <v>1744</v>
      </c>
      <c r="J167" s="135" t="s">
        <v>1744</v>
      </c>
      <c r="K167" s="136" t="s">
        <v>732</v>
      </c>
      <c r="L167" s="137" t="str">
        <f t="shared" si="59"/>
        <v>N/A</v>
      </c>
    </row>
    <row r="168" spans="1:12" x14ac:dyDescent="0.2">
      <c r="A168" s="47" t="s">
        <v>1281</v>
      </c>
      <c r="B168" s="139" t="s">
        <v>217</v>
      </c>
      <c r="C168" s="140" t="s">
        <v>1744</v>
      </c>
      <c r="D168" s="141" t="str">
        <f t="shared" si="56"/>
        <v>N/A</v>
      </c>
      <c r="E168" s="140" t="s">
        <v>1744</v>
      </c>
      <c r="F168" s="141" t="str">
        <f t="shared" si="57"/>
        <v>N/A</v>
      </c>
      <c r="G168" s="140" t="s">
        <v>1744</v>
      </c>
      <c r="H168" s="141" t="str">
        <f t="shared" si="58"/>
        <v>N/A</v>
      </c>
      <c r="I168" s="135" t="s">
        <v>1744</v>
      </c>
      <c r="J168" s="135" t="s">
        <v>1744</v>
      </c>
      <c r="K168" s="136" t="s">
        <v>732</v>
      </c>
      <c r="L168" s="137" t="str">
        <f t="shared" si="59"/>
        <v>N/A</v>
      </c>
    </row>
    <row r="169" spans="1:12" ht="25.5" x14ac:dyDescent="0.2">
      <c r="A169" s="47" t="s">
        <v>1282</v>
      </c>
      <c r="B169" s="138" t="s">
        <v>217</v>
      </c>
      <c r="C169" s="134" t="s">
        <v>1744</v>
      </c>
      <c r="D169" s="133" t="str">
        <f t="shared" si="56"/>
        <v>N/A</v>
      </c>
      <c r="E169" s="134" t="s">
        <v>1744</v>
      </c>
      <c r="F169" s="133" t="str">
        <f t="shared" si="57"/>
        <v>N/A</v>
      </c>
      <c r="G169" s="134" t="s">
        <v>1744</v>
      </c>
      <c r="H169" s="133" t="str">
        <f t="shared" si="58"/>
        <v>N/A</v>
      </c>
      <c r="I169" s="135" t="s">
        <v>1744</v>
      </c>
      <c r="J169" s="135" t="s">
        <v>1744</v>
      </c>
      <c r="K169" s="138" t="s">
        <v>732</v>
      </c>
      <c r="L169" s="137" t="str">
        <f t="shared" si="59"/>
        <v>N/A</v>
      </c>
    </row>
    <row r="170" spans="1:12" ht="25.5" x14ac:dyDescent="0.2">
      <c r="A170" s="47" t="s">
        <v>1283</v>
      </c>
      <c r="B170" s="138" t="s">
        <v>217</v>
      </c>
      <c r="C170" s="134" t="s">
        <v>1744</v>
      </c>
      <c r="D170" s="133" t="str">
        <f t="shared" si="56"/>
        <v>N/A</v>
      </c>
      <c r="E170" s="134" t="s">
        <v>1744</v>
      </c>
      <c r="F170" s="133" t="str">
        <f t="shared" si="57"/>
        <v>N/A</v>
      </c>
      <c r="G170" s="134" t="s">
        <v>1744</v>
      </c>
      <c r="H170" s="133" t="str">
        <f t="shared" si="58"/>
        <v>N/A</v>
      </c>
      <c r="I170" s="135" t="s">
        <v>1744</v>
      </c>
      <c r="J170" s="135" t="s">
        <v>1744</v>
      </c>
      <c r="K170" s="138" t="s">
        <v>732</v>
      </c>
      <c r="L170" s="137" t="str">
        <f t="shared" si="59"/>
        <v>N/A</v>
      </c>
    </row>
    <row r="171" spans="1:12" ht="25.5" x14ac:dyDescent="0.2">
      <c r="A171" s="47" t="s">
        <v>1284</v>
      </c>
      <c r="B171" s="138" t="s">
        <v>217</v>
      </c>
      <c r="C171" s="134" t="s">
        <v>1744</v>
      </c>
      <c r="D171" s="133" t="str">
        <f t="shared" si="56"/>
        <v>N/A</v>
      </c>
      <c r="E171" s="134" t="s">
        <v>1744</v>
      </c>
      <c r="F171" s="133" t="str">
        <f t="shared" si="57"/>
        <v>N/A</v>
      </c>
      <c r="G171" s="134" t="s">
        <v>1744</v>
      </c>
      <c r="H171" s="133" t="str">
        <f t="shared" si="58"/>
        <v>N/A</v>
      </c>
      <c r="I171" s="135" t="s">
        <v>1744</v>
      </c>
      <c r="J171" s="135" t="s">
        <v>1744</v>
      </c>
      <c r="K171" s="138" t="s">
        <v>732</v>
      </c>
      <c r="L171" s="137" t="str">
        <f t="shared" si="59"/>
        <v>N/A</v>
      </c>
    </row>
    <row r="172" spans="1:12" ht="25.5" x14ac:dyDescent="0.2">
      <c r="A172" s="47" t="s">
        <v>1285</v>
      </c>
      <c r="B172" s="138" t="s">
        <v>217</v>
      </c>
      <c r="C172" s="134" t="s">
        <v>1744</v>
      </c>
      <c r="D172" s="133" t="str">
        <f t="shared" si="56"/>
        <v>N/A</v>
      </c>
      <c r="E172" s="134" t="s">
        <v>1744</v>
      </c>
      <c r="F172" s="133" t="str">
        <f t="shared" si="57"/>
        <v>N/A</v>
      </c>
      <c r="G172" s="134" t="s">
        <v>1744</v>
      </c>
      <c r="H172" s="133" t="str">
        <f t="shared" si="58"/>
        <v>N/A</v>
      </c>
      <c r="I172" s="135" t="s">
        <v>1744</v>
      </c>
      <c r="J172" s="135" t="s">
        <v>1744</v>
      </c>
      <c r="K172" s="138" t="s">
        <v>732</v>
      </c>
      <c r="L172" s="137" t="str">
        <f t="shared" si="59"/>
        <v>N/A</v>
      </c>
    </row>
    <row r="173" spans="1:12" ht="25.5" x14ac:dyDescent="0.2">
      <c r="A173" s="2" t="s">
        <v>546</v>
      </c>
      <c r="B173" s="138" t="s">
        <v>217</v>
      </c>
      <c r="C173" s="134">
        <v>0</v>
      </c>
      <c r="D173" s="133" t="str">
        <f t="shared" ref="D173:D181" si="64">IF($B173="N/A","N/A",IF(C173&gt;10,"No",IF(C173&lt;-10,"No","Yes")))</f>
        <v>N/A</v>
      </c>
      <c r="E173" s="134">
        <v>0</v>
      </c>
      <c r="F173" s="133" t="str">
        <f t="shared" ref="F173:F181" si="65">IF($B173="N/A","N/A",IF(E173&gt;10,"No",IF(E173&lt;-10,"No","Yes")))</f>
        <v>N/A</v>
      </c>
      <c r="G173" s="134">
        <v>0</v>
      </c>
      <c r="H173" s="133" t="str">
        <f t="shared" ref="H173:H181" si="66">IF($B173="N/A","N/A",IF(G173&gt;10,"No",IF(G173&lt;-10,"No","Yes")))</f>
        <v>N/A</v>
      </c>
      <c r="I173" s="135" t="s">
        <v>1744</v>
      </c>
      <c r="J173" s="135" t="s">
        <v>1744</v>
      </c>
      <c r="K173" s="138" t="s">
        <v>732</v>
      </c>
      <c r="L173" s="137" t="str">
        <f t="shared" ref="L173:L181" si="67">IF(J173="Div by 0", "N/A", IF(K173="N/A","N/A", IF(J173&gt;VALUE(MID(K173,1,2)), "No", IF(J173&lt;-1*VALUE(MID(K173,1,2)), "No", "Yes"))))</f>
        <v>N/A</v>
      </c>
    </row>
    <row r="174" spans="1:12" ht="25.5" x14ac:dyDescent="0.2">
      <c r="A174" s="2" t="s">
        <v>1286</v>
      </c>
      <c r="B174" s="138" t="s">
        <v>217</v>
      </c>
      <c r="C174" s="134">
        <v>0</v>
      </c>
      <c r="D174" s="133" t="str">
        <f t="shared" si="64"/>
        <v>N/A</v>
      </c>
      <c r="E174" s="134">
        <v>0</v>
      </c>
      <c r="F174" s="133" t="str">
        <f t="shared" si="65"/>
        <v>N/A</v>
      </c>
      <c r="G174" s="134">
        <v>0</v>
      </c>
      <c r="H174" s="133" t="str">
        <f t="shared" si="66"/>
        <v>N/A</v>
      </c>
      <c r="I174" s="135" t="s">
        <v>1744</v>
      </c>
      <c r="J174" s="135" t="s">
        <v>1744</v>
      </c>
      <c r="K174" s="138" t="s">
        <v>732</v>
      </c>
      <c r="L174" s="137" t="str">
        <f t="shared" si="67"/>
        <v>N/A</v>
      </c>
    </row>
    <row r="175" spans="1:12" ht="25.5" x14ac:dyDescent="0.2">
      <c r="A175" s="2" t="s">
        <v>547</v>
      </c>
      <c r="B175" s="138" t="s">
        <v>217</v>
      </c>
      <c r="C175" s="134">
        <v>0</v>
      </c>
      <c r="D175" s="133" t="str">
        <f t="shared" si="64"/>
        <v>N/A</v>
      </c>
      <c r="E175" s="134">
        <v>0</v>
      </c>
      <c r="F175" s="133" t="str">
        <f t="shared" si="65"/>
        <v>N/A</v>
      </c>
      <c r="G175" s="134">
        <v>0</v>
      </c>
      <c r="H175" s="133" t="str">
        <f t="shared" si="66"/>
        <v>N/A</v>
      </c>
      <c r="I175" s="135" t="s">
        <v>1744</v>
      </c>
      <c r="J175" s="135" t="s">
        <v>1744</v>
      </c>
      <c r="K175" s="138" t="s">
        <v>732</v>
      </c>
      <c r="L175" s="137" t="str">
        <f t="shared" si="67"/>
        <v>N/A</v>
      </c>
    </row>
    <row r="176" spans="1:12" ht="25.5" x14ac:dyDescent="0.2">
      <c r="A176" s="2" t="s">
        <v>512</v>
      </c>
      <c r="B176" s="138" t="s">
        <v>217</v>
      </c>
      <c r="C176" s="134">
        <v>0</v>
      </c>
      <c r="D176" s="133" t="str">
        <f t="shared" si="64"/>
        <v>N/A</v>
      </c>
      <c r="E176" s="134">
        <v>0</v>
      </c>
      <c r="F176" s="133" t="str">
        <f t="shared" si="65"/>
        <v>N/A</v>
      </c>
      <c r="G176" s="134">
        <v>0</v>
      </c>
      <c r="H176" s="133" t="str">
        <f t="shared" si="66"/>
        <v>N/A</v>
      </c>
      <c r="I176" s="135" t="s">
        <v>1744</v>
      </c>
      <c r="J176" s="135" t="s">
        <v>1744</v>
      </c>
      <c r="K176" s="138" t="s">
        <v>732</v>
      </c>
      <c r="L176" s="137" t="str">
        <f t="shared" si="67"/>
        <v>N/A</v>
      </c>
    </row>
    <row r="177" spans="1:12" ht="25.5" x14ac:dyDescent="0.2">
      <c r="A177" s="2" t="s">
        <v>513</v>
      </c>
      <c r="B177" s="139" t="s">
        <v>217</v>
      </c>
      <c r="C177" s="140" t="s">
        <v>1744</v>
      </c>
      <c r="D177" s="141" t="str">
        <f t="shared" si="64"/>
        <v>N/A</v>
      </c>
      <c r="E177" s="140" t="s">
        <v>1744</v>
      </c>
      <c r="F177" s="141" t="str">
        <f t="shared" si="65"/>
        <v>N/A</v>
      </c>
      <c r="G177" s="140" t="s">
        <v>1744</v>
      </c>
      <c r="H177" s="141" t="str">
        <f t="shared" si="66"/>
        <v>N/A</v>
      </c>
      <c r="I177" s="135" t="s">
        <v>1744</v>
      </c>
      <c r="J177" s="135" t="s">
        <v>1744</v>
      </c>
      <c r="K177" s="136" t="s">
        <v>732</v>
      </c>
      <c r="L177" s="137" t="str">
        <f t="shared" si="67"/>
        <v>N/A</v>
      </c>
    </row>
    <row r="178" spans="1:12" ht="25.5" x14ac:dyDescent="0.2">
      <c r="A178" s="2" t="s">
        <v>1287</v>
      </c>
      <c r="B178" s="139" t="s">
        <v>217</v>
      </c>
      <c r="C178" s="140" t="s">
        <v>1744</v>
      </c>
      <c r="D178" s="141" t="str">
        <f t="shared" si="64"/>
        <v>N/A</v>
      </c>
      <c r="E178" s="140" t="s">
        <v>1744</v>
      </c>
      <c r="F178" s="141" t="str">
        <f t="shared" si="65"/>
        <v>N/A</v>
      </c>
      <c r="G178" s="140" t="s">
        <v>1744</v>
      </c>
      <c r="H178" s="141" t="str">
        <f t="shared" si="66"/>
        <v>N/A</v>
      </c>
      <c r="I178" s="135" t="s">
        <v>1744</v>
      </c>
      <c r="J178" s="135" t="s">
        <v>1744</v>
      </c>
      <c r="K178" s="136" t="s">
        <v>732</v>
      </c>
      <c r="L178" s="137" t="str">
        <f t="shared" si="67"/>
        <v>N/A</v>
      </c>
    </row>
    <row r="179" spans="1:12" ht="25.5" x14ac:dyDescent="0.2">
      <c r="A179" s="2" t="s">
        <v>514</v>
      </c>
      <c r="B179" s="139" t="s">
        <v>217</v>
      </c>
      <c r="C179" s="140" t="s">
        <v>1744</v>
      </c>
      <c r="D179" s="141" t="str">
        <f t="shared" si="64"/>
        <v>N/A</v>
      </c>
      <c r="E179" s="140" t="s">
        <v>1744</v>
      </c>
      <c r="F179" s="141" t="str">
        <f t="shared" si="65"/>
        <v>N/A</v>
      </c>
      <c r="G179" s="140" t="s">
        <v>1744</v>
      </c>
      <c r="H179" s="141" t="str">
        <f t="shared" si="66"/>
        <v>N/A</v>
      </c>
      <c r="I179" s="135" t="s">
        <v>1744</v>
      </c>
      <c r="J179" s="135" t="s">
        <v>1744</v>
      </c>
      <c r="K179" s="136" t="s">
        <v>732</v>
      </c>
      <c r="L179" s="137" t="str">
        <f t="shared" si="67"/>
        <v>N/A</v>
      </c>
    </row>
    <row r="180" spans="1:12" ht="25.5" x14ac:dyDescent="0.2">
      <c r="A180" s="2" t="s">
        <v>515</v>
      </c>
      <c r="B180" s="138" t="s">
        <v>217</v>
      </c>
      <c r="C180" s="134" t="s">
        <v>1744</v>
      </c>
      <c r="D180" s="133" t="str">
        <f t="shared" si="64"/>
        <v>N/A</v>
      </c>
      <c r="E180" s="134" t="s">
        <v>1744</v>
      </c>
      <c r="F180" s="133" t="str">
        <f t="shared" si="65"/>
        <v>N/A</v>
      </c>
      <c r="G180" s="134" t="s">
        <v>1744</v>
      </c>
      <c r="H180" s="133" t="str">
        <f t="shared" si="66"/>
        <v>N/A</v>
      </c>
      <c r="I180" s="142" t="s">
        <v>1744</v>
      </c>
      <c r="J180" s="142" t="s">
        <v>1744</v>
      </c>
      <c r="K180" s="138" t="s">
        <v>732</v>
      </c>
      <c r="L180" s="137" t="str">
        <f t="shared" si="67"/>
        <v>N/A</v>
      </c>
    </row>
    <row r="181" spans="1:12" ht="25.5" x14ac:dyDescent="0.2">
      <c r="A181" s="2" t="s">
        <v>1686</v>
      </c>
      <c r="B181" s="138" t="s">
        <v>217</v>
      </c>
      <c r="C181" s="143" t="s">
        <v>1744</v>
      </c>
      <c r="D181" s="133" t="str">
        <f t="shared" si="64"/>
        <v>N/A</v>
      </c>
      <c r="E181" s="143" t="s">
        <v>1744</v>
      </c>
      <c r="F181" s="133" t="str">
        <f t="shared" si="65"/>
        <v>N/A</v>
      </c>
      <c r="G181" s="143" t="s">
        <v>1744</v>
      </c>
      <c r="H181" s="133" t="str">
        <f t="shared" si="66"/>
        <v>N/A</v>
      </c>
      <c r="I181" s="142" t="s">
        <v>1744</v>
      </c>
      <c r="J181" s="142" t="s">
        <v>1744</v>
      </c>
      <c r="K181" s="138" t="s">
        <v>732</v>
      </c>
      <c r="L181" s="137" t="str">
        <f t="shared" si="67"/>
        <v>N/A</v>
      </c>
    </row>
    <row r="182" spans="1:12" ht="25.5" x14ac:dyDescent="0.2">
      <c r="A182" s="2" t="s">
        <v>1687</v>
      </c>
      <c r="B182" s="144" t="s">
        <v>217</v>
      </c>
      <c r="C182" s="143" t="s">
        <v>217</v>
      </c>
      <c r="D182" s="137" t="str">
        <f t="shared" ref="D182:D185" si="68">IF($B182="N/A","N/A",IF(C182&lt;0,"No","Yes"))</f>
        <v>N/A</v>
      </c>
      <c r="E182" s="143" t="s">
        <v>1744</v>
      </c>
      <c r="F182" s="137" t="str">
        <f t="shared" ref="F182:F185" si="69">IF($B182="N/A","N/A",IF(E182&lt;0,"No","Yes"))</f>
        <v>N/A</v>
      </c>
      <c r="G182" s="143" t="s">
        <v>1744</v>
      </c>
      <c r="H182" s="137" t="str">
        <f t="shared" ref="H182:H185" si="70">IF($B182="N/A","N/A",IF(G182&lt;0,"No","Yes"))</f>
        <v>N/A</v>
      </c>
      <c r="I182" s="142" t="s">
        <v>217</v>
      </c>
      <c r="J182" s="142" t="s">
        <v>1744</v>
      </c>
      <c r="K182" s="144" t="s">
        <v>732</v>
      </c>
      <c r="L182" s="137" t="str">
        <f t="shared" ref="L182:L213" si="71">IF(J182="Div by 0", "N/A", IF(OR(J182="N/A",K182="N/A"),"N/A", IF(J182&gt;VALUE(MID(K182,1,2)), "No", IF(J182&lt;-1*VALUE(MID(K182,1,2)), "No", "Yes"))))</f>
        <v>N/A</v>
      </c>
    </row>
    <row r="183" spans="1:12" ht="25.5" x14ac:dyDescent="0.2">
      <c r="A183" s="2" t="s">
        <v>1688</v>
      </c>
      <c r="B183" s="144" t="s">
        <v>217</v>
      </c>
      <c r="C183" s="143" t="s">
        <v>217</v>
      </c>
      <c r="D183" s="137" t="str">
        <f t="shared" si="68"/>
        <v>N/A</v>
      </c>
      <c r="E183" s="143" t="s">
        <v>1744</v>
      </c>
      <c r="F183" s="137" t="str">
        <f t="shared" si="69"/>
        <v>N/A</v>
      </c>
      <c r="G183" s="143" t="s">
        <v>1744</v>
      </c>
      <c r="H183" s="137" t="str">
        <f t="shared" si="70"/>
        <v>N/A</v>
      </c>
      <c r="I183" s="142" t="s">
        <v>217</v>
      </c>
      <c r="J183" s="142" t="s">
        <v>1744</v>
      </c>
      <c r="K183" s="144" t="s">
        <v>732</v>
      </c>
      <c r="L183" s="137" t="str">
        <f t="shared" si="71"/>
        <v>N/A</v>
      </c>
    </row>
    <row r="184" spans="1:12" ht="25.5" x14ac:dyDescent="0.2">
      <c r="A184" s="2" t="s">
        <v>1689</v>
      </c>
      <c r="B184" s="144" t="s">
        <v>217</v>
      </c>
      <c r="C184" s="143" t="s">
        <v>217</v>
      </c>
      <c r="D184" s="137" t="str">
        <f t="shared" si="68"/>
        <v>N/A</v>
      </c>
      <c r="E184" s="143" t="s">
        <v>1744</v>
      </c>
      <c r="F184" s="137" t="str">
        <f t="shared" si="69"/>
        <v>N/A</v>
      </c>
      <c r="G184" s="143" t="s">
        <v>1744</v>
      </c>
      <c r="H184" s="137" t="str">
        <f t="shared" si="70"/>
        <v>N/A</v>
      </c>
      <c r="I184" s="142" t="s">
        <v>217</v>
      </c>
      <c r="J184" s="142" t="s">
        <v>1744</v>
      </c>
      <c r="K184" s="144" t="s">
        <v>732</v>
      </c>
      <c r="L184" s="137" t="str">
        <f t="shared" si="71"/>
        <v>N/A</v>
      </c>
    </row>
    <row r="185" spans="1:12" ht="25.5" x14ac:dyDescent="0.2">
      <c r="A185" s="2" t="s">
        <v>1690</v>
      </c>
      <c r="B185" s="144" t="s">
        <v>217</v>
      </c>
      <c r="C185" s="143" t="s">
        <v>217</v>
      </c>
      <c r="D185" s="137" t="str">
        <f t="shared" si="68"/>
        <v>N/A</v>
      </c>
      <c r="E185" s="143" t="s">
        <v>1744</v>
      </c>
      <c r="F185" s="137" t="str">
        <f t="shared" si="69"/>
        <v>N/A</v>
      </c>
      <c r="G185" s="143" t="s">
        <v>1744</v>
      </c>
      <c r="H185" s="137" t="str">
        <f t="shared" si="70"/>
        <v>N/A</v>
      </c>
      <c r="I185" s="142" t="s">
        <v>217</v>
      </c>
      <c r="J185" s="142" t="s">
        <v>1744</v>
      </c>
      <c r="K185" s="144" t="s">
        <v>732</v>
      </c>
      <c r="L185" s="137" t="str">
        <f t="shared" si="71"/>
        <v>N/A</v>
      </c>
    </row>
    <row r="186" spans="1:12" ht="25.5" x14ac:dyDescent="0.2">
      <c r="A186" s="2" t="s">
        <v>1691</v>
      </c>
      <c r="B186" s="139" t="s">
        <v>217</v>
      </c>
      <c r="C186" s="143" t="s">
        <v>217</v>
      </c>
      <c r="D186" s="141" t="str">
        <f t="shared" ref="D186:D213" si="72">IF($B186="N/A","N/A",IF(C186&gt;10,"No",IF(C186&lt;-10,"No","Yes")))</f>
        <v>N/A</v>
      </c>
      <c r="E186" s="143" t="s">
        <v>1744</v>
      </c>
      <c r="F186" s="141" t="str">
        <f t="shared" ref="F186:F213" si="73">IF($B186="N/A","N/A",IF(E186&gt;10,"No",IF(E186&lt;-10,"No","Yes")))</f>
        <v>N/A</v>
      </c>
      <c r="G186" s="143" t="s">
        <v>1744</v>
      </c>
      <c r="H186" s="141" t="str">
        <f t="shared" ref="H186:H213" si="74">IF($B186="N/A","N/A",IF(G186&gt;10,"No",IF(G186&lt;-10,"No","Yes")))</f>
        <v>N/A</v>
      </c>
      <c r="I186" s="142" t="s">
        <v>217</v>
      </c>
      <c r="J186" s="142" t="s">
        <v>1744</v>
      </c>
      <c r="K186" s="136" t="s">
        <v>732</v>
      </c>
      <c r="L186" s="137" t="str">
        <f t="shared" si="71"/>
        <v>N/A</v>
      </c>
    </row>
    <row r="187" spans="1:12" ht="25.5" x14ac:dyDescent="0.2">
      <c r="A187" s="2" t="s">
        <v>1692</v>
      </c>
      <c r="B187" s="139" t="s">
        <v>217</v>
      </c>
      <c r="C187" s="143" t="s">
        <v>217</v>
      </c>
      <c r="D187" s="141" t="str">
        <f t="shared" si="72"/>
        <v>N/A</v>
      </c>
      <c r="E187" s="143" t="s">
        <v>1744</v>
      </c>
      <c r="F187" s="141" t="str">
        <f t="shared" si="73"/>
        <v>N/A</v>
      </c>
      <c r="G187" s="143" t="s">
        <v>1744</v>
      </c>
      <c r="H187" s="141" t="str">
        <f t="shared" si="74"/>
        <v>N/A</v>
      </c>
      <c r="I187" s="142" t="s">
        <v>217</v>
      </c>
      <c r="J187" s="142" t="s">
        <v>1744</v>
      </c>
      <c r="K187" s="136" t="s">
        <v>732</v>
      </c>
      <c r="L187" s="137" t="str">
        <f t="shared" si="71"/>
        <v>N/A</v>
      </c>
    </row>
    <row r="188" spans="1:12" ht="25.5" x14ac:dyDescent="0.2">
      <c r="A188" s="2" t="s">
        <v>1693</v>
      </c>
      <c r="B188" s="139" t="s">
        <v>217</v>
      </c>
      <c r="C188" s="143" t="s">
        <v>217</v>
      </c>
      <c r="D188" s="141" t="str">
        <f t="shared" si="72"/>
        <v>N/A</v>
      </c>
      <c r="E188" s="143" t="s">
        <v>1744</v>
      </c>
      <c r="F188" s="141" t="str">
        <f t="shared" si="73"/>
        <v>N/A</v>
      </c>
      <c r="G188" s="143" t="s">
        <v>1744</v>
      </c>
      <c r="H188" s="141" t="str">
        <f t="shared" si="74"/>
        <v>N/A</v>
      </c>
      <c r="I188" s="142" t="s">
        <v>217</v>
      </c>
      <c r="J188" s="142" t="s">
        <v>1744</v>
      </c>
      <c r="K188" s="136" t="s">
        <v>732</v>
      </c>
      <c r="L188" s="137" t="str">
        <f t="shared" si="71"/>
        <v>N/A</v>
      </c>
    </row>
    <row r="189" spans="1:12" ht="25.5" x14ac:dyDescent="0.2">
      <c r="A189" s="2" t="s">
        <v>1694</v>
      </c>
      <c r="B189" s="139" t="s">
        <v>217</v>
      </c>
      <c r="C189" s="143" t="s">
        <v>217</v>
      </c>
      <c r="D189" s="141" t="str">
        <f t="shared" si="72"/>
        <v>N/A</v>
      </c>
      <c r="E189" s="143" t="s">
        <v>1744</v>
      </c>
      <c r="F189" s="141" t="str">
        <f t="shared" si="73"/>
        <v>N/A</v>
      </c>
      <c r="G189" s="143" t="s">
        <v>1744</v>
      </c>
      <c r="H189" s="141" t="str">
        <f t="shared" si="74"/>
        <v>N/A</v>
      </c>
      <c r="I189" s="142" t="s">
        <v>217</v>
      </c>
      <c r="J189" s="142" t="s">
        <v>1744</v>
      </c>
      <c r="K189" s="136" t="s">
        <v>732</v>
      </c>
      <c r="L189" s="137" t="str">
        <f t="shared" si="71"/>
        <v>N/A</v>
      </c>
    </row>
    <row r="190" spans="1:12" ht="25.5" x14ac:dyDescent="0.2">
      <c r="A190" s="2" t="s">
        <v>1695</v>
      </c>
      <c r="B190" s="139" t="s">
        <v>217</v>
      </c>
      <c r="C190" s="143" t="s">
        <v>217</v>
      </c>
      <c r="D190" s="141" t="str">
        <f t="shared" si="72"/>
        <v>N/A</v>
      </c>
      <c r="E190" s="143" t="s">
        <v>1744</v>
      </c>
      <c r="F190" s="141" t="str">
        <f t="shared" si="73"/>
        <v>N/A</v>
      </c>
      <c r="G190" s="143" t="s">
        <v>1744</v>
      </c>
      <c r="H190" s="141" t="str">
        <f t="shared" si="74"/>
        <v>N/A</v>
      </c>
      <c r="I190" s="142" t="s">
        <v>217</v>
      </c>
      <c r="J190" s="142" t="s">
        <v>1744</v>
      </c>
      <c r="K190" s="136" t="s">
        <v>732</v>
      </c>
      <c r="L190" s="137" t="str">
        <f t="shared" si="71"/>
        <v>N/A</v>
      </c>
    </row>
    <row r="191" spans="1:12" ht="25.5" x14ac:dyDescent="0.2">
      <c r="A191" s="2" t="s">
        <v>1696</v>
      </c>
      <c r="B191" s="139" t="s">
        <v>217</v>
      </c>
      <c r="C191" s="143" t="s">
        <v>217</v>
      </c>
      <c r="D191" s="141" t="str">
        <f t="shared" si="72"/>
        <v>N/A</v>
      </c>
      <c r="E191" s="143" t="s">
        <v>1744</v>
      </c>
      <c r="F191" s="141" t="str">
        <f t="shared" si="73"/>
        <v>N/A</v>
      </c>
      <c r="G191" s="143" t="s">
        <v>1744</v>
      </c>
      <c r="H191" s="141" t="str">
        <f t="shared" si="74"/>
        <v>N/A</v>
      </c>
      <c r="I191" s="142" t="s">
        <v>217</v>
      </c>
      <c r="J191" s="142" t="s">
        <v>1744</v>
      </c>
      <c r="K191" s="136" t="s">
        <v>732</v>
      </c>
      <c r="L191" s="137" t="str">
        <f t="shared" si="71"/>
        <v>N/A</v>
      </c>
    </row>
    <row r="192" spans="1:12" ht="25.5" x14ac:dyDescent="0.2">
      <c r="A192" s="2" t="s">
        <v>1697</v>
      </c>
      <c r="B192" s="139" t="s">
        <v>217</v>
      </c>
      <c r="C192" s="143" t="s">
        <v>217</v>
      </c>
      <c r="D192" s="141" t="str">
        <f t="shared" si="72"/>
        <v>N/A</v>
      </c>
      <c r="E192" s="143" t="s">
        <v>1744</v>
      </c>
      <c r="F192" s="141" t="str">
        <f t="shared" si="73"/>
        <v>N/A</v>
      </c>
      <c r="G192" s="143" t="s">
        <v>1744</v>
      </c>
      <c r="H192" s="141" t="str">
        <f t="shared" si="74"/>
        <v>N/A</v>
      </c>
      <c r="I192" s="142" t="s">
        <v>217</v>
      </c>
      <c r="J192" s="142" t="s">
        <v>1744</v>
      </c>
      <c r="K192" s="136" t="s">
        <v>732</v>
      </c>
      <c r="L192" s="137" t="str">
        <f t="shared" si="71"/>
        <v>N/A</v>
      </c>
    </row>
    <row r="193" spans="1:12" ht="25.5" x14ac:dyDescent="0.2">
      <c r="A193" s="2" t="s">
        <v>1698</v>
      </c>
      <c r="B193" s="139" t="s">
        <v>217</v>
      </c>
      <c r="C193" s="143" t="s">
        <v>217</v>
      </c>
      <c r="D193" s="141" t="str">
        <f t="shared" si="72"/>
        <v>N/A</v>
      </c>
      <c r="E193" s="143" t="s">
        <v>1744</v>
      </c>
      <c r="F193" s="141" t="str">
        <f t="shared" si="73"/>
        <v>N/A</v>
      </c>
      <c r="G193" s="143" t="s">
        <v>1744</v>
      </c>
      <c r="H193" s="141" t="str">
        <f t="shared" si="74"/>
        <v>N/A</v>
      </c>
      <c r="I193" s="142" t="s">
        <v>217</v>
      </c>
      <c r="J193" s="142" t="s">
        <v>1744</v>
      </c>
      <c r="K193" s="136" t="s">
        <v>732</v>
      </c>
      <c r="L193" s="137" t="str">
        <f t="shared" si="71"/>
        <v>N/A</v>
      </c>
    </row>
    <row r="194" spans="1:12" ht="25.5" x14ac:dyDescent="0.2">
      <c r="A194" s="2" t="s">
        <v>1699</v>
      </c>
      <c r="B194" s="139" t="s">
        <v>217</v>
      </c>
      <c r="C194" s="143" t="s">
        <v>217</v>
      </c>
      <c r="D194" s="141" t="str">
        <f t="shared" si="72"/>
        <v>N/A</v>
      </c>
      <c r="E194" s="143" t="s">
        <v>1744</v>
      </c>
      <c r="F194" s="141" t="str">
        <f t="shared" si="73"/>
        <v>N/A</v>
      </c>
      <c r="G194" s="143" t="s">
        <v>1744</v>
      </c>
      <c r="H194" s="141" t="str">
        <f t="shared" si="74"/>
        <v>N/A</v>
      </c>
      <c r="I194" s="142" t="s">
        <v>217</v>
      </c>
      <c r="J194" s="142" t="s">
        <v>1744</v>
      </c>
      <c r="K194" s="136" t="s">
        <v>732</v>
      </c>
      <c r="L194" s="137" t="str">
        <f t="shared" si="71"/>
        <v>N/A</v>
      </c>
    </row>
    <row r="195" spans="1:12" ht="25.5" x14ac:dyDescent="0.2">
      <c r="A195" s="2" t="s">
        <v>1700</v>
      </c>
      <c r="B195" s="139" t="s">
        <v>217</v>
      </c>
      <c r="C195" s="143" t="s">
        <v>217</v>
      </c>
      <c r="D195" s="141" t="str">
        <f t="shared" si="72"/>
        <v>N/A</v>
      </c>
      <c r="E195" s="143" t="s">
        <v>1744</v>
      </c>
      <c r="F195" s="141" t="str">
        <f t="shared" si="73"/>
        <v>N/A</v>
      </c>
      <c r="G195" s="143" t="s">
        <v>1744</v>
      </c>
      <c r="H195" s="141" t="str">
        <f t="shared" si="74"/>
        <v>N/A</v>
      </c>
      <c r="I195" s="142" t="s">
        <v>217</v>
      </c>
      <c r="J195" s="142" t="s">
        <v>1744</v>
      </c>
      <c r="K195" s="136" t="s">
        <v>732</v>
      </c>
      <c r="L195" s="137" t="str">
        <f t="shared" si="71"/>
        <v>N/A</v>
      </c>
    </row>
    <row r="196" spans="1:12" ht="25.5" x14ac:dyDescent="0.2">
      <c r="A196" s="2" t="s">
        <v>1701</v>
      </c>
      <c r="B196" s="139" t="s">
        <v>217</v>
      </c>
      <c r="C196" s="143" t="s">
        <v>217</v>
      </c>
      <c r="D196" s="141" t="str">
        <f t="shared" si="72"/>
        <v>N/A</v>
      </c>
      <c r="E196" s="143" t="s">
        <v>1744</v>
      </c>
      <c r="F196" s="141" t="str">
        <f t="shared" si="73"/>
        <v>N/A</v>
      </c>
      <c r="G196" s="143" t="s">
        <v>1744</v>
      </c>
      <c r="H196" s="141" t="str">
        <f t="shared" si="74"/>
        <v>N/A</v>
      </c>
      <c r="I196" s="142" t="s">
        <v>217</v>
      </c>
      <c r="J196" s="142" t="s">
        <v>1744</v>
      </c>
      <c r="K196" s="136" t="s">
        <v>732</v>
      </c>
      <c r="L196" s="137" t="str">
        <f t="shared" si="71"/>
        <v>N/A</v>
      </c>
    </row>
    <row r="197" spans="1:12" ht="25.5" x14ac:dyDescent="0.2">
      <c r="A197" s="2" t="s">
        <v>1702</v>
      </c>
      <c r="B197" s="139" t="s">
        <v>217</v>
      </c>
      <c r="C197" s="143" t="s">
        <v>217</v>
      </c>
      <c r="D197" s="141" t="str">
        <f t="shared" si="72"/>
        <v>N/A</v>
      </c>
      <c r="E197" s="143" t="s">
        <v>1744</v>
      </c>
      <c r="F197" s="141" t="str">
        <f t="shared" si="73"/>
        <v>N/A</v>
      </c>
      <c r="G197" s="143" t="s">
        <v>1744</v>
      </c>
      <c r="H197" s="141" t="str">
        <f t="shared" si="74"/>
        <v>N/A</v>
      </c>
      <c r="I197" s="142" t="s">
        <v>217</v>
      </c>
      <c r="J197" s="142" t="s">
        <v>1744</v>
      </c>
      <c r="K197" s="136" t="s">
        <v>732</v>
      </c>
      <c r="L197" s="137" t="str">
        <f t="shared" si="71"/>
        <v>N/A</v>
      </c>
    </row>
    <row r="198" spans="1:12" ht="25.5" x14ac:dyDescent="0.2">
      <c r="A198" s="2" t="s">
        <v>1703</v>
      </c>
      <c r="B198" s="139" t="s">
        <v>217</v>
      </c>
      <c r="C198" s="143" t="s">
        <v>217</v>
      </c>
      <c r="D198" s="141" t="str">
        <f t="shared" si="72"/>
        <v>N/A</v>
      </c>
      <c r="E198" s="143" t="s">
        <v>1744</v>
      </c>
      <c r="F198" s="141" t="str">
        <f t="shared" si="73"/>
        <v>N/A</v>
      </c>
      <c r="G198" s="143" t="s">
        <v>1744</v>
      </c>
      <c r="H198" s="141" t="str">
        <f t="shared" si="74"/>
        <v>N/A</v>
      </c>
      <c r="I198" s="142" t="s">
        <v>217</v>
      </c>
      <c r="J198" s="142" t="s">
        <v>1744</v>
      </c>
      <c r="K198" s="136" t="s">
        <v>732</v>
      </c>
      <c r="L198" s="137" t="str">
        <f t="shared" si="71"/>
        <v>N/A</v>
      </c>
    </row>
    <row r="199" spans="1:12" ht="25.5" x14ac:dyDescent="0.2">
      <c r="A199" s="2" t="s">
        <v>1704</v>
      </c>
      <c r="B199" s="139" t="s">
        <v>217</v>
      </c>
      <c r="C199" s="143" t="s">
        <v>217</v>
      </c>
      <c r="D199" s="141" t="str">
        <f t="shared" si="72"/>
        <v>N/A</v>
      </c>
      <c r="E199" s="143" t="s">
        <v>1744</v>
      </c>
      <c r="F199" s="141" t="str">
        <f t="shared" si="73"/>
        <v>N/A</v>
      </c>
      <c r="G199" s="143" t="s">
        <v>1744</v>
      </c>
      <c r="H199" s="141" t="str">
        <f t="shared" si="74"/>
        <v>N/A</v>
      </c>
      <c r="I199" s="142" t="s">
        <v>217</v>
      </c>
      <c r="J199" s="142" t="s">
        <v>1744</v>
      </c>
      <c r="K199" s="136" t="s">
        <v>732</v>
      </c>
      <c r="L199" s="137" t="str">
        <f t="shared" si="71"/>
        <v>N/A</v>
      </c>
    </row>
    <row r="200" spans="1:12" ht="25.5" x14ac:dyDescent="0.2">
      <c r="A200" s="2" t="s">
        <v>1705</v>
      </c>
      <c r="B200" s="139" t="s">
        <v>217</v>
      </c>
      <c r="C200" s="143" t="s">
        <v>217</v>
      </c>
      <c r="D200" s="141" t="str">
        <f t="shared" si="72"/>
        <v>N/A</v>
      </c>
      <c r="E200" s="143" t="s">
        <v>1744</v>
      </c>
      <c r="F200" s="141" t="str">
        <f t="shared" si="73"/>
        <v>N/A</v>
      </c>
      <c r="G200" s="143" t="s">
        <v>1744</v>
      </c>
      <c r="H200" s="141" t="str">
        <f t="shared" si="74"/>
        <v>N/A</v>
      </c>
      <c r="I200" s="142" t="s">
        <v>217</v>
      </c>
      <c r="J200" s="142" t="s">
        <v>1744</v>
      </c>
      <c r="K200" s="136" t="s">
        <v>732</v>
      </c>
      <c r="L200" s="137" t="str">
        <f t="shared" si="71"/>
        <v>N/A</v>
      </c>
    </row>
    <row r="201" spans="1:12" ht="25.5" x14ac:dyDescent="0.2">
      <c r="A201" s="2" t="s">
        <v>1706</v>
      </c>
      <c r="B201" s="139" t="s">
        <v>217</v>
      </c>
      <c r="C201" s="143" t="s">
        <v>217</v>
      </c>
      <c r="D201" s="141" t="str">
        <f t="shared" si="72"/>
        <v>N/A</v>
      </c>
      <c r="E201" s="143" t="s">
        <v>1744</v>
      </c>
      <c r="F201" s="141" t="str">
        <f t="shared" si="73"/>
        <v>N/A</v>
      </c>
      <c r="G201" s="143" t="s">
        <v>1744</v>
      </c>
      <c r="H201" s="141" t="str">
        <f t="shared" si="74"/>
        <v>N/A</v>
      </c>
      <c r="I201" s="142" t="s">
        <v>217</v>
      </c>
      <c r="J201" s="142" t="s">
        <v>1744</v>
      </c>
      <c r="K201" s="136" t="s">
        <v>732</v>
      </c>
      <c r="L201" s="137" t="str">
        <f t="shared" si="71"/>
        <v>N/A</v>
      </c>
    </row>
    <row r="202" spans="1:12" ht="25.5" x14ac:dyDescent="0.2">
      <c r="A202" s="2" t="s">
        <v>1707</v>
      </c>
      <c r="B202" s="139" t="s">
        <v>217</v>
      </c>
      <c r="C202" s="143" t="s">
        <v>217</v>
      </c>
      <c r="D202" s="141" t="str">
        <f t="shared" si="72"/>
        <v>N/A</v>
      </c>
      <c r="E202" s="143" t="s">
        <v>1744</v>
      </c>
      <c r="F202" s="141" t="str">
        <f t="shared" si="73"/>
        <v>N/A</v>
      </c>
      <c r="G202" s="143" t="s">
        <v>1744</v>
      </c>
      <c r="H202" s="141" t="str">
        <f t="shared" si="74"/>
        <v>N/A</v>
      </c>
      <c r="I202" s="142" t="s">
        <v>217</v>
      </c>
      <c r="J202" s="142" t="s">
        <v>1744</v>
      </c>
      <c r="K202" s="136" t="s">
        <v>732</v>
      </c>
      <c r="L202" s="137" t="str">
        <f t="shared" si="71"/>
        <v>N/A</v>
      </c>
    </row>
    <row r="203" spans="1:12" ht="25.5" x14ac:dyDescent="0.2">
      <c r="A203" s="2" t="s">
        <v>1708</v>
      </c>
      <c r="B203" s="139" t="s">
        <v>217</v>
      </c>
      <c r="C203" s="143" t="s">
        <v>217</v>
      </c>
      <c r="D203" s="141" t="str">
        <f t="shared" si="72"/>
        <v>N/A</v>
      </c>
      <c r="E203" s="143" t="s">
        <v>1744</v>
      </c>
      <c r="F203" s="141" t="str">
        <f t="shared" si="73"/>
        <v>N/A</v>
      </c>
      <c r="G203" s="143" t="s">
        <v>1744</v>
      </c>
      <c r="H203" s="141" t="str">
        <f t="shared" si="74"/>
        <v>N/A</v>
      </c>
      <c r="I203" s="142" t="s">
        <v>217</v>
      </c>
      <c r="J203" s="142" t="s">
        <v>1744</v>
      </c>
      <c r="K203" s="136" t="s">
        <v>732</v>
      </c>
      <c r="L203" s="137" t="str">
        <f t="shared" si="71"/>
        <v>N/A</v>
      </c>
    </row>
    <row r="204" spans="1:12" ht="25.5" x14ac:dyDescent="0.2">
      <c r="A204" s="2" t="s">
        <v>1709</v>
      </c>
      <c r="B204" s="139" t="s">
        <v>217</v>
      </c>
      <c r="C204" s="143" t="s">
        <v>217</v>
      </c>
      <c r="D204" s="141" t="str">
        <f t="shared" si="72"/>
        <v>N/A</v>
      </c>
      <c r="E204" s="143" t="s">
        <v>1744</v>
      </c>
      <c r="F204" s="141" t="str">
        <f t="shared" si="73"/>
        <v>N/A</v>
      </c>
      <c r="G204" s="143" t="s">
        <v>1744</v>
      </c>
      <c r="H204" s="141" t="str">
        <f t="shared" si="74"/>
        <v>N/A</v>
      </c>
      <c r="I204" s="142" t="s">
        <v>217</v>
      </c>
      <c r="J204" s="142" t="s">
        <v>1744</v>
      </c>
      <c r="K204" s="136" t="s">
        <v>732</v>
      </c>
      <c r="L204" s="137" t="str">
        <f t="shared" si="71"/>
        <v>N/A</v>
      </c>
    </row>
    <row r="205" spans="1:12" ht="25.5" x14ac:dyDescent="0.2">
      <c r="A205" s="2" t="s">
        <v>1710</v>
      </c>
      <c r="B205" s="139" t="s">
        <v>217</v>
      </c>
      <c r="C205" s="143" t="s">
        <v>217</v>
      </c>
      <c r="D205" s="141" t="str">
        <f t="shared" si="72"/>
        <v>N/A</v>
      </c>
      <c r="E205" s="143" t="s">
        <v>1744</v>
      </c>
      <c r="F205" s="141" t="str">
        <f t="shared" si="73"/>
        <v>N/A</v>
      </c>
      <c r="G205" s="143" t="s">
        <v>1744</v>
      </c>
      <c r="H205" s="141" t="str">
        <f t="shared" si="74"/>
        <v>N/A</v>
      </c>
      <c r="I205" s="142" t="s">
        <v>217</v>
      </c>
      <c r="J205" s="142" t="s">
        <v>1744</v>
      </c>
      <c r="K205" s="136" t="s">
        <v>732</v>
      </c>
      <c r="L205" s="137" t="str">
        <f t="shared" si="71"/>
        <v>N/A</v>
      </c>
    </row>
    <row r="206" spans="1:12" ht="25.5" x14ac:dyDescent="0.2">
      <c r="A206" s="2" t="s">
        <v>1711</v>
      </c>
      <c r="B206" s="139" t="s">
        <v>217</v>
      </c>
      <c r="C206" s="143" t="s">
        <v>217</v>
      </c>
      <c r="D206" s="141" t="str">
        <f t="shared" si="72"/>
        <v>N/A</v>
      </c>
      <c r="E206" s="143" t="s">
        <v>1744</v>
      </c>
      <c r="F206" s="141" t="str">
        <f t="shared" si="73"/>
        <v>N/A</v>
      </c>
      <c r="G206" s="143" t="s">
        <v>1744</v>
      </c>
      <c r="H206" s="141" t="str">
        <f t="shared" si="74"/>
        <v>N/A</v>
      </c>
      <c r="I206" s="142" t="s">
        <v>217</v>
      </c>
      <c r="J206" s="142" t="s">
        <v>1744</v>
      </c>
      <c r="K206" s="136" t="s">
        <v>732</v>
      </c>
      <c r="L206" s="137" t="str">
        <f t="shared" si="71"/>
        <v>N/A</v>
      </c>
    </row>
    <row r="207" spans="1:12" ht="25.5" x14ac:dyDescent="0.2">
      <c r="A207" s="2" t="s">
        <v>1712</v>
      </c>
      <c r="B207" s="139" t="s">
        <v>217</v>
      </c>
      <c r="C207" s="143" t="s">
        <v>217</v>
      </c>
      <c r="D207" s="141" t="str">
        <f t="shared" si="72"/>
        <v>N/A</v>
      </c>
      <c r="E207" s="143" t="s">
        <v>1744</v>
      </c>
      <c r="F207" s="141" t="str">
        <f t="shared" si="73"/>
        <v>N/A</v>
      </c>
      <c r="G207" s="143" t="s">
        <v>1744</v>
      </c>
      <c r="H207" s="141" t="str">
        <f t="shared" si="74"/>
        <v>N/A</v>
      </c>
      <c r="I207" s="142" t="s">
        <v>217</v>
      </c>
      <c r="J207" s="142" t="s">
        <v>1744</v>
      </c>
      <c r="K207" s="136" t="s">
        <v>732</v>
      </c>
      <c r="L207" s="137" t="str">
        <f t="shared" si="71"/>
        <v>N/A</v>
      </c>
    </row>
    <row r="208" spans="1:12" ht="25.5" x14ac:dyDescent="0.2">
      <c r="A208" s="2" t="s">
        <v>1713</v>
      </c>
      <c r="B208" s="139" t="s">
        <v>217</v>
      </c>
      <c r="C208" s="143" t="s">
        <v>217</v>
      </c>
      <c r="D208" s="141" t="str">
        <f t="shared" si="72"/>
        <v>N/A</v>
      </c>
      <c r="E208" s="143" t="s">
        <v>1744</v>
      </c>
      <c r="F208" s="141" t="str">
        <f t="shared" si="73"/>
        <v>N/A</v>
      </c>
      <c r="G208" s="143" t="s">
        <v>1744</v>
      </c>
      <c r="H208" s="141" t="str">
        <f t="shared" si="74"/>
        <v>N/A</v>
      </c>
      <c r="I208" s="142" t="s">
        <v>217</v>
      </c>
      <c r="J208" s="142" t="s">
        <v>1744</v>
      </c>
      <c r="K208" s="136" t="s">
        <v>732</v>
      </c>
      <c r="L208" s="137" t="str">
        <f t="shared" si="71"/>
        <v>N/A</v>
      </c>
    </row>
    <row r="209" spans="1:12" ht="25.5" x14ac:dyDescent="0.2">
      <c r="A209" s="2" t="s">
        <v>1714</v>
      </c>
      <c r="B209" s="139" t="s">
        <v>217</v>
      </c>
      <c r="C209" s="143" t="s">
        <v>217</v>
      </c>
      <c r="D209" s="141" t="str">
        <f t="shared" si="72"/>
        <v>N/A</v>
      </c>
      <c r="E209" s="143" t="s">
        <v>1744</v>
      </c>
      <c r="F209" s="141" t="str">
        <f t="shared" si="73"/>
        <v>N/A</v>
      </c>
      <c r="G209" s="143" t="s">
        <v>1744</v>
      </c>
      <c r="H209" s="141" t="str">
        <f t="shared" si="74"/>
        <v>N/A</v>
      </c>
      <c r="I209" s="142" t="s">
        <v>217</v>
      </c>
      <c r="J209" s="142" t="s">
        <v>1744</v>
      </c>
      <c r="K209" s="136" t="s">
        <v>732</v>
      </c>
      <c r="L209" s="137" t="str">
        <f t="shared" si="71"/>
        <v>N/A</v>
      </c>
    </row>
    <row r="210" spans="1:12" ht="25.5" x14ac:dyDescent="0.2">
      <c r="A210" s="2" t="s">
        <v>1715</v>
      </c>
      <c r="B210" s="139" t="s">
        <v>217</v>
      </c>
      <c r="C210" s="143" t="s">
        <v>217</v>
      </c>
      <c r="D210" s="141" t="str">
        <f t="shared" si="72"/>
        <v>N/A</v>
      </c>
      <c r="E210" s="143" t="s">
        <v>1744</v>
      </c>
      <c r="F210" s="141" t="str">
        <f t="shared" si="73"/>
        <v>N/A</v>
      </c>
      <c r="G210" s="143" t="s">
        <v>1744</v>
      </c>
      <c r="H210" s="141" t="str">
        <f t="shared" si="74"/>
        <v>N/A</v>
      </c>
      <c r="I210" s="142" t="s">
        <v>217</v>
      </c>
      <c r="J210" s="142" t="s">
        <v>1744</v>
      </c>
      <c r="K210" s="136" t="s">
        <v>732</v>
      </c>
      <c r="L210" s="137" t="str">
        <f t="shared" si="71"/>
        <v>N/A</v>
      </c>
    </row>
    <row r="211" spans="1:12" ht="25.5" x14ac:dyDescent="0.2">
      <c r="A211" s="2" t="s">
        <v>1716</v>
      </c>
      <c r="B211" s="139" t="s">
        <v>217</v>
      </c>
      <c r="C211" s="143" t="s">
        <v>217</v>
      </c>
      <c r="D211" s="141" t="str">
        <f t="shared" si="72"/>
        <v>N/A</v>
      </c>
      <c r="E211" s="143" t="s">
        <v>1744</v>
      </c>
      <c r="F211" s="141" t="str">
        <f t="shared" si="73"/>
        <v>N/A</v>
      </c>
      <c r="G211" s="143" t="s">
        <v>1744</v>
      </c>
      <c r="H211" s="141" t="str">
        <f t="shared" si="74"/>
        <v>N/A</v>
      </c>
      <c r="I211" s="142" t="s">
        <v>217</v>
      </c>
      <c r="J211" s="142" t="s">
        <v>1744</v>
      </c>
      <c r="K211" s="136" t="s">
        <v>732</v>
      </c>
      <c r="L211" s="137" t="str">
        <f t="shared" si="71"/>
        <v>N/A</v>
      </c>
    </row>
    <row r="212" spans="1:12" ht="25.5" x14ac:dyDescent="0.2">
      <c r="A212" s="2" t="s">
        <v>1717</v>
      </c>
      <c r="B212" s="139" t="s">
        <v>217</v>
      </c>
      <c r="C212" s="143" t="s">
        <v>217</v>
      </c>
      <c r="D212" s="141" t="str">
        <f t="shared" si="72"/>
        <v>N/A</v>
      </c>
      <c r="E212" s="143" t="s">
        <v>1744</v>
      </c>
      <c r="F212" s="141" t="str">
        <f t="shared" si="73"/>
        <v>N/A</v>
      </c>
      <c r="G212" s="143" t="s">
        <v>1744</v>
      </c>
      <c r="H212" s="141" t="str">
        <f t="shared" si="74"/>
        <v>N/A</v>
      </c>
      <c r="I212" s="142" t="s">
        <v>217</v>
      </c>
      <c r="J212" s="142" t="s">
        <v>1744</v>
      </c>
      <c r="K212" s="136" t="s">
        <v>732</v>
      </c>
      <c r="L212" s="137" t="str">
        <f t="shared" si="71"/>
        <v>N/A</v>
      </c>
    </row>
    <row r="213" spans="1:12" ht="26.25" customHeight="1" x14ac:dyDescent="0.2">
      <c r="A213" s="2" t="s">
        <v>1718</v>
      </c>
      <c r="B213" s="139" t="s">
        <v>217</v>
      </c>
      <c r="C213" s="143" t="s">
        <v>217</v>
      </c>
      <c r="D213" s="141" t="str">
        <f t="shared" si="72"/>
        <v>N/A</v>
      </c>
      <c r="E213" s="143" t="s">
        <v>1744</v>
      </c>
      <c r="F213" s="141" t="str">
        <f t="shared" si="73"/>
        <v>N/A</v>
      </c>
      <c r="G213" s="143" t="s">
        <v>1744</v>
      </c>
      <c r="H213" s="141" t="str">
        <f t="shared" si="74"/>
        <v>N/A</v>
      </c>
      <c r="I213" s="142" t="s">
        <v>217</v>
      </c>
      <c r="J213" s="142" t="s">
        <v>1744</v>
      </c>
      <c r="K213" s="136" t="s">
        <v>732</v>
      </c>
      <c r="L213" s="137" t="str">
        <f t="shared" si="71"/>
        <v>N/A</v>
      </c>
    </row>
    <row r="214" spans="1:12" x14ac:dyDescent="0.2">
      <c r="A214" s="177" t="s">
        <v>1650</v>
      </c>
      <c r="B214" s="178"/>
      <c r="C214" s="178"/>
      <c r="D214" s="178"/>
      <c r="E214" s="178"/>
      <c r="F214" s="178"/>
      <c r="G214" s="178"/>
      <c r="H214" s="178"/>
      <c r="I214" s="178"/>
      <c r="J214" s="178"/>
      <c r="K214" s="178"/>
      <c r="L214" s="179"/>
    </row>
    <row r="215" spans="1:12" ht="12.75" customHeight="1" x14ac:dyDescent="0.2">
      <c r="A215" s="171" t="s">
        <v>1648</v>
      </c>
      <c r="B215" s="172"/>
      <c r="C215" s="172"/>
      <c r="D215" s="172"/>
      <c r="E215" s="172"/>
      <c r="F215" s="172"/>
      <c r="G215" s="172"/>
      <c r="H215" s="172"/>
      <c r="I215" s="172"/>
      <c r="J215" s="172"/>
      <c r="K215" s="172"/>
      <c r="L215" s="173"/>
    </row>
    <row r="216" spans="1:12" x14ac:dyDescent="0.2">
      <c r="A216" s="57"/>
    </row>
    <row r="217" spans="1:12" x14ac:dyDescent="0.2">
      <c r="A217" s="55"/>
    </row>
    <row r="218" spans="1:12" x14ac:dyDescent="0.2">
      <c r="A218" s="2"/>
    </row>
    <row r="219" spans="1:12" x14ac:dyDescent="0.2">
      <c r="A219" s="2"/>
    </row>
    <row r="220" spans="1:12" x14ac:dyDescent="0.2">
      <c r="A220" s="55"/>
    </row>
    <row r="221" spans="1:12" x14ac:dyDescent="0.2">
      <c r="A221" s="57"/>
    </row>
    <row r="222" spans="1:12" x14ac:dyDescent="0.2">
      <c r="A222" s="57"/>
    </row>
    <row r="223" spans="1:12" x14ac:dyDescent="0.2">
      <c r="A223" s="57"/>
    </row>
    <row r="224" spans="1:12" x14ac:dyDescent="0.2">
      <c r="A224" s="57"/>
    </row>
    <row r="225" spans="1:1" x14ac:dyDescent="0.2">
      <c r="A225" s="57"/>
    </row>
    <row r="226" spans="1:1" x14ac:dyDescent="0.2">
      <c r="A226" s="57"/>
    </row>
    <row r="227" spans="1:1" x14ac:dyDescent="0.2">
      <c r="A227" s="57"/>
    </row>
    <row r="228" spans="1:1" x14ac:dyDescent="0.2">
      <c r="A228" s="57"/>
    </row>
    <row r="229" spans="1:1" x14ac:dyDescent="0.2">
      <c r="A229" s="55"/>
    </row>
    <row r="230" spans="1:1" x14ac:dyDescent="0.2">
      <c r="A230" s="55"/>
    </row>
    <row r="231" spans="1:1" x14ac:dyDescent="0.2">
      <c r="A231" s="55"/>
    </row>
    <row r="232" spans="1:1" x14ac:dyDescent="0.2">
      <c r="A232" s="55"/>
    </row>
    <row r="233" spans="1:1" x14ac:dyDescent="0.2">
      <c r="A233" s="55"/>
    </row>
    <row r="234" spans="1:1" x14ac:dyDescent="0.2">
      <c r="A234" s="55"/>
    </row>
    <row r="235" spans="1:1" x14ac:dyDescent="0.2">
      <c r="A235" s="55"/>
    </row>
    <row r="236" spans="1:1" x14ac:dyDescent="0.2">
      <c r="A236" s="55"/>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60" customWidth="1"/>
    <col min="2" max="2" width="10.7109375" style="56"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4"/>
  </cols>
  <sheetData>
    <row r="1" spans="1:12" s="17" customFormat="1" ht="18.75" customHeight="1" x14ac:dyDescent="0.2">
      <c r="A1" s="162" t="s">
        <v>1683</v>
      </c>
      <c r="B1" s="163"/>
      <c r="C1" s="163"/>
      <c r="D1" s="163"/>
      <c r="E1" s="163"/>
      <c r="F1" s="163"/>
      <c r="G1" s="163"/>
      <c r="H1" s="163"/>
      <c r="I1" s="163"/>
      <c r="J1" s="163"/>
      <c r="K1" s="163"/>
      <c r="L1" s="164"/>
    </row>
    <row r="2" spans="1:12" ht="54" customHeight="1" x14ac:dyDescent="0.2">
      <c r="A2" s="180" t="s">
        <v>1611</v>
      </c>
      <c r="B2" s="181"/>
      <c r="C2" s="181"/>
      <c r="D2" s="181"/>
      <c r="E2" s="181"/>
      <c r="F2" s="181"/>
      <c r="G2" s="181"/>
      <c r="H2" s="181"/>
      <c r="I2" s="181"/>
      <c r="J2" s="181"/>
      <c r="K2" s="181"/>
      <c r="L2" s="182"/>
    </row>
    <row r="3" spans="1:12" s="18" customFormat="1" x14ac:dyDescent="0.2">
      <c r="A3" s="161" t="s">
        <v>1743</v>
      </c>
      <c r="B3" s="20"/>
      <c r="C3" s="20"/>
      <c r="D3" s="20"/>
      <c r="E3" s="20"/>
      <c r="F3" s="20"/>
      <c r="G3" s="20"/>
      <c r="H3" s="20"/>
      <c r="I3" s="20"/>
      <c r="J3" s="20"/>
      <c r="K3" s="21"/>
    </row>
    <row r="4" spans="1:12" s="18" customFormat="1" x14ac:dyDescent="0.2">
      <c r="A4" s="165" t="s">
        <v>650</v>
      </c>
      <c r="B4" s="166"/>
      <c r="C4" s="166"/>
      <c r="D4" s="166"/>
      <c r="E4" s="166"/>
      <c r="F4" s="166"/>
      <c r="G4" s="166"/>
      <c r="H4" s="166"/>
      <c r="I4" s="166"/>
      <c r="J4" s="166"/>
      <c r="K4" s="167"/>
    </row>
    <row r="5" spans="1:12" s="75" customFormat="1" ht="63" customHeight="1" x14ac:dyDescent="0.2">
      <c r="A5" s="129" t="s">
        <v>11</v>
      </c>
      <c r="B5" s="23" t="s">
        <v>216</v>
      </c>
      <c r="C5" s="23" t="s">
        <v>1672</v>
      </c>
      <c r="D5" s="23" t="s">
        <v>1678</v>
      </c>
      <c r="E5" s="23" t="s">
        <v>651</v>
      </c>
      <c r="F5" s="23" t="s">
        <v>1674</v>
      </c>
      <c r="G5" s="23" t="s">
        <v>652</v>
      </c>
      <c r="H5" s="23" t="s">
        <v>1675</v>
      </c>
      <c r="I5" s="41" t="s">
        <v>1676</v>
      </c>
      <c r="J5" s="41" t="s">
        <v>1677</v>
      </c>
      <c r="K5" s="42" t="s">
        <v>737</v>
      </c>
      <c r="L5" s="43" t="s">
        <v>736</v>
      </c>
    </row>
    <row r="6" spans="1:12" x14ac:dyDescent="0.2">
      <c r="A6" s="16" t="s">
        <v>3</v>
      </c>
      <c r="B6" s="49" t="s">
        <v>217</v>
      </c>
      <c r="C6" s="1">
        <v>263342</v>
      </c>
      <c r="D6" s="11" t="str">
        <f t="shared" ref="D6:D39" si="0">IF($B6="N/A","N/A",IF(C6&gt;10,"No",IF(C6&lt;-10,"No","Yes")))</f>
        <v>N/A</v>
      </c>
      <c r="E6" s="1">
        <v>266848</v>
      </c>
      <c r="F6" s="11" t="str">
        <f t="shared" ref="F6:F39" si="1">IF($B6="N/A","N/A",IF(E6&gt;10,"No",IF(E6&lt;-10,"No","Yes")))</f>
        <v>N/A</v>
      </c>
      <c r="G6" s="1">
        <v>283465</v>
      </c>
      <c r="H6" s="11" t="str">
        <f t="shared" ref="H6:H39" si="2">IF($B6="N/A","N/A",IF(G6&gt;10,"No",IF(G6&lt;-10,"No","Yes")))</f>
        <v>N/A</v>
      </c>
      <c r="I6" s="58">
        <v>1.331</v>
      </c>
      <c r="J6" s="58">
        <v>6.2270000000000003</v>
      </c>
      <c r="K6" s="49" t="s">
        <v>732</v>
      </c>
      <c r="L6" s="9" t="str">
        <f t="shared" ref="L6:L39" si="3">IF(J6="Div by 0", "N/A", IF(K6="N/A","N/A", IF(J6&gt;VALUE(MID(K6,1,2)), "No", IF(J6&lt;-1*VALUE(MID(K6,1,2)), "No", "Yes"))))</f>
        <v>Yes</v>
      </c>
    </row>
    <row r="7" spans="1:12" x14ac:dyDescent="0.2">
      <c r="A7" s="16" t="s">
        <v>4</v>
      </c>
      <c r="B7" s="35" t="s">
        <v>217</v>
      </c>
      <c r="C7" s="36">
        <v>179198</v>
      </c>
      <c r="D7" s="45" t="str">
        <f t="shared" si="0"/>
        <v>N/A</v>
      </c>
      <c r="E7" s="36">
        <v>185290</v>
      </c>
      <c r="F7" s="45" t="str">
        <f t="shared" si="1"/>
        <v>N/A</v>
      </c>
      <c r="G7" s="36">
        <v>0</v>
      </c>
      <c r="H7" s="45" t="str">
        <f t="shared" si="2"/>
        <v>N/A</v>
      </c>
      <c r="I7" s="12">
        <v>3.4</v>
      </c>
      <c r="J7" s="12">
        <v>-100</v>
      </c>
      <c r="K7" s="46" t="s">
        <v>732</v>
      </c>
      <c r="L7" s="9" t="str">
        <f t="shared" si="3"/>
        <v>No</v>
      </c>
    </row>
    <row r="8" spans="1:12" x14ac:dyDescent="0.2">
      <c r="A8" s="16" t="s">
        <v>363</v>
      </c>
      <c r="B8" s="35" t="s">
        <v>217</v>
      </c>
      <c r="C8" s="36" t="s">
        <v>217</v>
      </c>
      <c r="D8" s="45" t="str">
        <f>IF($B8="N/A","N/A",IF(C8&gt;10,"No",IF(C8&lt;-10,"No","Yes")))</f>
        <v>N/A</v>
      </c>
      <c r="E8" s="36" t="s">
        <v>217</v>
      </c>
      <c r="F8" s="45" t="str">
        <f t="shared" si="1"/>
        <v>N/A</v>
      </c>
      <c r="G8" s="8">
        <v>0</v>
      </c>
      <c r="H8" s="45" t="str">
        <f t="shared" si="2"/>
        <v>N/A</v>
      </c>
      <c r="I8" s="12" t="s">
        <v>217</v>
      </c>
      <c r="J8" s="12" t="s">
        <v>217</v>
      </c>
      <c r="K8" s="46" t="s">
        <v>732</v>
      </c>
      <c r="L8" s="9" t="str">
        <f t="shared" si="3"/>
        <v>No</v>
      </c>
    </row>
    <row r="9" spans="1:12" x14ac:dyDescent="0.2">
      <c r="A9" s="16" t="s">
        <v>83</v>
      </c>
      <c r="B9" s="35" t="s">
        <v>217</v>
      </c>
      <c r="C9" s="36">
        <v>219729.39</v>
      </c>
      <c r="D9" s="45" t="str">
        <f t="shared" si="0"/>
        <v>N/A</v>
      </c>
      <c r="E9" s="36">
        <v>223829.73</v>
      </c>
      <c r="F9" s="45" t="str">
        <f t="shared" si="1"/>
        <v>N/A</v>
      </c>
      <c r="G9" s="36">
        <v>240905.98</v>
      </c>
      <c r="H9" s="45" t="str">
        <f t="shared" si="2"/>
        <v>N/A</v>
      </c>
      <c r="I9" s="12">
        <v>1.8660000000000001</v>
      </c>
      <c r="J9" s="12">
        <v>7.6289999999999996</v>
      </c>
      <c r="K9" s="46" t="s">
        <v>732</v>
      </c>
      <c r="L9" s="9" t="str">
        <f t="shared" si="3"/>
        <v>Yes</v>
      </c>
    </row>
    <row r="10" spans="1:12" x14ac:dyDescent="0.2">
      <c r="A10" s="16" t="s">
        <v>100</v>
      </c>
      <c r="B10" s="35" t="s">
        <v>217</v>
      </c>
      <c r="C10" s="36">
        <v>2116</v>
      </c>
      <c r="D10" s="45" t="str">
        <f t="shared" si="0"/>
        <v>N/A</v>
      </c>
      <c r="E10" s="36">
        <v>953</v>
      </c>
      <c r="F10" s="45" t="str">
        <f t="shared" si="1"/>
        <v>N/A</v>
      </c>
      <c r="G10" s="36">
        <v>1055</v>
      </c>
      <c r="H10" s="45" t="str">
        <f t="shared" si="2"/>
        <v>N/A</v>
      </c>
      <c r="I10" s="12">
        <v>-55</v>
      </c>
      <c r="J10" s="12">
        <v>10.7</v>
      </c>
      <c r="K10" s="46" t="s">
        <v>732</v>
      </c>
      <c r="L10" s="9" t="str">
        <f t="shared" si="3"/>
        <v>Yes</v>
      </c>
    </row>
    <row r="11" spans="1:12" x14ac:dyDescent="0.2">
      <c r="A11" s="16" t="s">
        <v>984</v>
      </c>
      <c r="B11" s="35" t="s">
        <v>217</v>
      </c>
      <c r="C11" s="36">
        <v>245</v>
      </c>
      <c r="D11" s="45" t="str">
        <f t="shared" si="0"/>
        <v>N/A</v>
      </c>
      <c r="E11" s="36">
        <v>256</v>
      </c>
      <c r="F11" s="45" t="str">
        <f t="shared" si="1"/>
        <v>N/A</v>
      </c>
      <c r="G11" s="36">
        <v>269</v>
      </c>
      <c r="H11" s="45" t="str">
        <f t="shared" si="2"/>
        <v>N/A</v>
      </c>
      <c r="I11" s="12">
        <v>4.49</v>
      </c>
      <c r="J11" s="12">
        <v>5.0780000000000003</v>
      </c>
      <c r="K11" s="46" t="s">
        <v>732</v>
      </c>
      <c r="L11" s="9" t="str">
        <f t="shared" si="3"/>
        <v>Yes</v>
      </c>
    </row>
    <row r="12" spans="1:12" x14ac:dyDescent="0.2">
      <c r="A12" s="16" t="s">
        <v>985</v>
      </c>
      <c r="B12" s="35" t="s">
        <v>217</v>
      </c>
      <c r="C12" s="36">
        <v>123</v>
      </c>
      <c r="D12" s="45" t="str">
        <f t="shared" si="0"/>
        <v>N/A</v>
      </c>
      <c r="E12" s="36">
        <v>130</v>
      </c>
      <c r="F12" s="45" t="str">
        <f t="shared" si="1"/>
        <v>N/A</v>
      </c>
      <c r="G12" s="36">
        <v>159</v>
      </c>
      <c r="H12" s="45" t="str">
        <f t="shared" si="2"/>
        <v>N/A</v>
      </c>
      <c r="I12" s="12">
        <v>5.6909999999999998</v>
      </c>
      <c r="J12" s="12">
        <v>22.31</v>
      </c>
      <c r="K12" s="46" t="s">
        <v>732</v>
      </c>
      <c r="L12" s="9" t="str">
        <f t="shared" si="3"/>
        <v>Yes</v>
      </c>
    </row>
    <row r="13" spans="1:12" x14ac:dyDescent="0.2">
      <c r="A13" s="16" t="s">
        <v>986</v>
      </c>
      <c r="B13" s="35" t="s">
        <v>217</v>
      </c>
      <c r="C13" s="36">
        <v>1588</v>
      </c>
      <c r="D13" s="45" t="str">
        <f t="shared" si="0"/>
        <v>N/A</v>
      </c>
      <c r="E13" s="36">
        <v>421</v>
      </c>
      <c r="F13" s="45" t="str">
        <f t="shared" si="1"/>
        <v>N/A</v>
      </c>
      <c r="G13" s="36">
        <v>422</v>
      </c>
      <c r="H13" s="45" t="str">
        <f t="shared" si="2"/>
        <v>N/A</v>
      </c>
      <c r="I13" s="12">
        <v>-73.5</v>
      </c>
      <c r="J13" s="12">
        <v>0.23749999999999999</v>
      </c>
      <c r="K13" s="46" t="s">
        <v>732</v>
      </c>
      <c r="L13" s="9" t="str">
        <f t="shared" si="3"/>
        <v>Yes</v>
      </c>
    </row>
    <row r="14" spans="1:12" x14ac:dyDescent="0.2">
      <c r="A14" s="16" t="s">
        <v>987</v>
      </c>
      <c r="B14" s="35" t="s">
        <v>217</v>
      </c>
      <c r="C14" s="36">
        <v>160</v>
      </c>
      <c r="D14" s="45" t="str">
        <f t="shared" si="0"/>
        <v>N/A</v>
      </c>
      <c r="E14" s="36">
        <v>146</v>
      </c>
      <c r="F14" s="45" t="str">
        <f t="shared" si="1"/>
        <v>N/A</v>
      </c>
      <c r="G14" s="36">
        <v>205</v>
      </c>
      <c r="H14" s="45" t="str">
        <f t="shared" si="2"/>
        <v>N/A</v>
      </c>
      <c r="I14" s="12">
        <v>-8.75</v>
      </c>
      <c r="J14" s="12">
        <v>40.409999999999997</v>
      </c>
      <c r="K14" s="46" t="s">
        <v>732</v>
      </c>
      <c r="L14" s="9" t="str">
        <f t="shared" si="3"/>
        <v>No</v>
      </c>
    </row>
    <row r="15" spans="1:12" x14ac:dyDescent="0.2">
      <c r="A15" s="4" t="s">
        <v>988</v>
      </c>
      <c r="B15" s="35" t="s">
        <v>217</v>
      </c>
      <c r="C15" s="36">
        <v>0</v>
      </c>
      <c r="D15" s="45" t="str">
        <f t="shared" si="0"/>
        <v>N/A</v>
      </c>
      <c r="E15" s="36">
        <v>0</v>
      </c>
      <c r="F15" s="45" t="str">
        <f t="shared" si="1"/>
        <v>N/A</v>
      </c>
      <c r="G15" s="36">
        <v>0</v>
      </c>
      <c r="H15" s="45" t="str">
        <f t="shared" si="2"/>
        <v>N/A</v>
      </c>
      <c r="I15" s="12" t="s">
        <v>1744</v>
      </c>
      <c r="J15" s="12" t="s">
        <v>1744</v>
      </c>
      <c r="K15" s="46" t="s">
        <v>732</v>
      </c>
      <c r="L15" s="9" t="str">
        <f t="shared" si="3"/>
        <v>N/A</v>
      </c>
    </row>
    <row r="16" spans="1:12" x14ac:dyDescent="0.2">
      <c r="A16" s="4" t="s">
        <v>102</v>
      </c>
      <c r="B16" s="35" t="s">
        <v>217</v>
      </c>
      <c r="C16" s="36">
        <v>28752</v>
      </c>
      <c r="D16" s="45" t="str">
        <f t="shared" si="0"/>
        <v>N/A</v>
      </c>
      <c r="E16" s="36">
        <v>29044</v>
      </c>
      <c r="F16" s="45" t="str">
        <f t="shared" si="1"/>
        <v>N/A</v>
      </c>
      <c r="G16" s="36">
        <v>30303</v>
      </c>
      <c r="H16" s="45" t="str">
        <f t="shared" si="2"/>
        <v>N/A</v>
      </c>
      <c r="I16" s="12">
        <v>1.016</v>
      </c>
      <c r="J16" s="12">
        <v>4.335</v>
      </c>
      <c r="K16" s="46" t="s">
        <v>732</v>
      </c>
      <c r="L16" s="9" t="str">
        <f t="shared" si="3"/>
        <v>Yes</v>
      </c>
    </row>
    <row r="17" spans="1:12" x14ac:dyDescent="0.2">
      <c r="A17" s="4" t="s">
        <v>989</v>
      </c>
      <c r="B17" s="35" t="s">
        <v>217</v>
      </c>
      <c r="C17" s="36">
        <v>21099</v>
      </c>
      <c r="D17" s="45" t="str">
        <f t="shared" si="0"/>
        <v>N/A</v>
      </c>
      <c r="E17" s="36">
        <v>21326</v>
      </c>
      <c r="F17" s="45" t="str">
        <f t="shared" si="1"/>
        <v>N/A</v>
      </c>
      <c r="G17" s="36">
        <v>22051</v>
      </c>
      <c r="H17" s="45" t="str">
        <f t="shared" si="2"/>
        <v>N/A</v>
      </c>
      <c r="I17" s="12">
        <v>1.0760000000000001</v>
      </c>
      <c r="J17" s="12">
        <v>3.4</v>
      </c>
      <c r="K17" s="46" t="s">
        <v>732</v>
      </c>
      <c r="L17" s="9" t="str">
        <f t="shared" si="3"/>
        <v>Yes</v>
      </c>
    </row>
    <row r="18" spans="1:12" x14ac:dyDescent="0.2">
      <c r="A18" s="4" t="s">
        <v>990</v>
      </c>
      <c r="B18" s="35" t="s">
        <v>217</v>
      </c>
      <c r="C18" s="36">
        <v>400</v>
      </c>
      <c r="D18" s="45" t="str">
        <f t="shared" si="0"/>
        <v>N/A</v>
      </c>
      <c r="E18" s="36">
        <v>367</v>
      </c>
      <c r="F18" s="45" t="str">
        <f t="shared" si="1"/>
        <v>N/A</v>
      </c>
      <c r="G18" s="36">
        <v>354</v>
      </c>
      <c r="H18" s="45" t="str">
        <f t="shared" si="2"/>
        <v>N/A</v>
      </c>
      <c r="I18" s="12">
        <v>-8.25</v>
      </c>
      <c r="J18" s="12">
        <v>-3.54</v>
      </c>
      <c r="K18" s="46" t="s">
        <v>732</v>
      </c>
      <c r="L18" s="9" t="str">
        <f t="shared" si="3"/>
        <v>Yes</v>
      </c>
    </row>
    <row r="19" spans="1:12" x14ac:dyDescent="0.2">
      <c r="A19" s="4" t="s">
        <v>991</v>
      </c>
      <c r="B19" s="35" t="s">
        <v>217</v>
      </c>
      <c r="C19" s="36">
        <v>5369</v>
      </c>
      <c r="D19" s="45" t="str">
        <f t="shared" si="0"/>
        <v>N/A</v>
      </c>
      <c r="E19" s="36">
        <v>5722</v>
      </c>
      <c r="F19" s="45" t="str">
        <f t="shared" si="1"/>
        <v>N/A</v>
      </c>
      <c r="G19" s="36">
        <v>5792</v>
      </c>
      <c r="H19" s="45" t="str">
        <f t="shared" si="2"/>
        <v>N/A</v>
      </c>
      <c r="I19" s="12">
        <v>6.5750000000000002</v>
      </c>
      <c r="J19" s="12">
        <v>1.2230000000000001</v>
      </c>
      <c r="K19" s="46" t="s">
        <v>732</v>
      </c>
      <c r="L19" s="9" t="str">
        <f t="shared" si="3"/>
        <v>Yes</v>
      </c>
    </row>
    <row r="20" spans="1:12" x14ac:dyDescent="0.2">
      <c r="A20" s="4" t="s">
        <v>992</v>
      </c>
      <c r="B20" s="35" t="s">
        <v>217</v>
      </c>
      <c r="C20" s="36">
        <v>1884</v>
      </c>
      <c r="D20" s="45" t="str">
        <f t="shared" si="0"/>
        <v>N/A</v>
      </c>
      <c r="E20" s="36">
        <v>1629</v>
      </c>
      <c r="F20" s="45" t="str">
        <f t="shared" si="1"/>
        <v>N/A</v>
      </c>
      <c r="G20" s="36">
        <v>2106</v>
      </c>
      <c r="H20" s="45" t="str">
        <f t="shared" si="2"/>
        <v>N/A</v>
      </c>
      <c r="I20" s="12">
        <v>-13.5</v>
      </c>
      <c r="J20" s="12">
        <v>29.28</v>
      </c>
      <c r="K20" s="46" t="s">
        <v>732</v>
      </c>
      <c r="L20" s="9" t="str">
        <f t="shared" si="3"/>
        <v>Yes</v>
      </c>
    </row>
    <row r="21" spans="1:12" x14ac:dyDescent="0.2">
      <c r="A21" s="2" t="s">
        <v>993</v>
      </c>
      <c r="B21" s="35" t="s">
        <v>217</v>
      </c>
      <c r="C21" s="36">
        <v>0</v>
      </c>
      <c r="D21" s="45" t="str">
        <f t="shared" si="0"/>
        <v>N/A</v>
      </c>
      <c r="E21" s="36">
        <v>0</v>
      </c>
      <c r="F21" s="45" t="str">
        <f t="shared" si="1"/>
        <v>N/A</v>
      </c>
      <c r="G21" s="36">
        <v>0</v>
      </c>
      <c r="H21" s="45" t="str">
        <f t="shared" si="2"/>
        <v>N/A</v>
      </c>
      <c r="I21" s="12" t="s">
        <v>1744</v>
      </c>
      <c r="J21" s="12" t="s">
        <v>1744</v>
      </c>
      <c r="K21" s="46" t="s">
        <v>732</v>
      </c>
      <c r="L21" s="9" t="str">
        <f t="shared" si="3"/>
        <v>N/A</v>
      </c>
    </row>
    <row r="22" spans="1:12" x14ac:dyDescent="0.2">
      <c r="A22" s="2" t="s">
        <v>1728</v>
      </c>
      <c r="B22" s="35" t="s">
        <v>217</v>
      </c>
      <c r="C22" s="36">
        <v>132025</v>
      </c>
      <c r="D22" s="45" t="str">
        <f t="shared" si="0"/>
        <v>N/A</v>
      </c>
      <c r="E22" s="36">
        <v>136363</v>
      </c>
      <c r="F22" s="45" t="str">
        <f t="shared" si="1"/>
        <v>N/A</v>
      </c>
      <c r="G22" s="36">
        <v>140771</v>
      </c>
      <c r="H22" s="45" t="str">
        <f t="shared" si="2"/>
        <v>N/A</v>
      </c>
      <c r="I22" s="12">
        <v>3.286</v>
      </c>
      <c r="J22" s="12">
        <v>3.2330000000000001</v>
      </c>
      <c r="K22" s="46" t="s">
        <v>732</v>
      </c>
      <c r="L22" s="9" t="str">
        <f t="shared" si="3"/>
        <v>Yes</v>
      </c>
    </row>
    <row r="23" spans="1:12" x14ac:dyDescent="0.2">
      <c r="A23" s="4" t="s">
        <v>994</v>
      </c>
      <c r="B23" s="35" t="s">
        <v>217</v>
      </c>
      <c r="C23" s="36">
        <v>0</v>
      </c>
      <c r="D23" s="45" t="str">
        <f t="shared" si="0"/>
        <v>N/A</v>
      </c>
      <c r="E23" s="36">
        <v>0</v>
      </c>
      <c r="F23" s="45" t="str">
        <f t="shared" si="1"/>
        <v>N/A</v>
      </c>
      <c r="G23" s="36">
        <v>0</v>
      </c>
      <c r="H23" s="45" t="str">
        <f t="shared" si="2"/>
        <v>N/A</v>
      </c>
      <c r="I23" s="12" t="s">
        <v>1744</v>
      </c>
      <c r="J23" s="12" t="s">
        <v>1744</v>
      </c>
      <c r="K23" s="46" t="s">
        <v>732</v>
      </c>
      <c r="L23" s="9" t="str">
        <f t="shared" si="3"/>
        <v>N/A</v>
      </c>
    </row>
    <row r="24" spans="1:12" x14ac:dyDescent="0.2">
      <c r="A24" s="4" t="s">
        <v>995</v>
      </c>
      <c r="B24" s="35" t="s">
        <v>217</v>
      </c>
      <c r="C24" s="36">
        <v>0</v>
      </c>
      <c r="D24" s="45" t="str">
        <f t="shared" si="0"/>
        <v>N/A</v>
      </c>
      <c r="E24" s="36">
        <v>0</v>
      </c>
      <c r="F24" s="45" t="str">
        <f t="shared" si="1"/>
        <v>N/A</v>
      </c>
      <c r="G24" s="36">
        <v>0</v>
      </c>
      <c r="H24" s="45" t="str">
        <f t="shared" si="2"/>
        <v>N/A</v>
      </c>
      <c r="I24" s="12" t="s">
        <v>1744</v>
      </c>
      <c r="J24" s="12" t="s">
        <v>1744</v>
      </c>
      <c r="K24" s="46" t="s">
        <v>732</v>
      </c>
      <c r="L24" s="9" t="str">
        <f t="shared" si="3"/>
        <v>N/A</v>
      </c>
    </row>
    <row r="25" spans="1:12" x14ac:dyDescent="0.2">
      <c r="A25" s="4" t="s">
        <v>996</v>
      </c>
      <c r="B25" s="35" t="s">
        <v>217</v>
      </c>
      <c r="C25" s="36">
        <v>695</v>
      </c>
      <c r="D25" s="45" t="str">
        <f t="shared" si="0"/>
        <v>N/A</v>
      </c>
      <c r="E25" s="36">
        <v>649</v>
      </c>
      <c r="F25" s="45" t="str">
        <f t="shared" si="1"/>
        <v>N/A</v>
      </c>
      <c r="G25" s="36">
        <v>606</v>
      </c>
      <c r="H25" s="45" t="str">
        <f t="shared" si="2"/>
        <v>N/A</v>
      </c>
      <c r="I25" s="12">
        <v>-6.62</v>
      </c>
      <c r="J25" s="12">
        <v>-6.63</v>
      </c>
      <c r="K25" s="46" t="s">
        <v>732</v>
      </c>
      <c r="L25" s="9" t="str">
        <f t="shared" si="3"/>
        <v>Yes</v>
      </c>
    </row>
    <row r="26" spans="1:12" x14ac:dyDescent="0.2">
      <c r="A26" s="4" t="s">
        <v>997</v>
      </c>
      <c r="B26" s="35" t="s">
        <v>217</v>
      </c>
      <c r="C26" s="36">
        <v>105340</v>
      </c>
      <c r="D26" s="45" t="str">
        <f t="shared" si="0"/>
        <v>N/A</v>
      </c>
      <c r="E26" s="36">
        <v>110631</v>
      </c>
      <c r="F26" s="45" t="str">
        <f t="shared" si="1"/>
        <v>N/A</v>
      </c>
      <c r="G26" s="36">
        <v>113376</v>
      </c>
      <c r="H26" s="45" t="str">
        <f t="shared" si="2"/>
        <v>N/A</v>
      </c>
      <c r="I26" s="12">
        <v>5.0229999999999997</v>
      </c>
      <c r="J26" s="12">
        <v>2.4809999999999999</v>
      </c>
      <c r="K26" s="46" t="s">
        <v>732</v>
      </c>
      <c r="L26" s="9" t="str">
        <f t="shared" si="3"/>
        <v>Yes</v>
      </c>
    </row>
    <row r="27" spans="1:12" x14ac:dyDescent="0.2">
      <c r="A27" s="4" t="s">
        <v>998</v>
      </c>
      <c r="B27" s="35" t="s">
        <v>217</v>
      </c>
      <c r="C27" s="36">
        <v>21389</v>
      </c>
      <c r="D27" s="45" t="str">
        <f t="shared" si="0"/>
        <v>N/A</v>
      </c>
      <c r="E27" s="36">
        <v>20376</v>
      </c>
      <c r="F27" s="45" t="str">
        <f t="shared" si="1"/>
        <v>N/A</v>
      </c>
      <c r="G27" s="36">
        <v>23396</v>
      </c>
      <c r="H27" s="45" t="str">
        <f t="shared" si="2"/>
        <v>N/A</v>
      </c>
      <c r="I27" s="12">
        <v>-4.74</v>
      </c>
      <c r="J27" s="12">
        <v>14.82</v>
      </c>
      <c r="K27" s="46" t="s">
        <v>732</v>
      </c>
      <c r="L27" s="9" t="str">
        <f t="shared" si="3"/>
        <v>Yes</v>
      </c>
    </row>
    <row r="28" spans="1:12" x14ac:dyDescent="0.2">
      <c r="A28" s="59" t="s">
        <v>999</v>
      </c>
      <c r="B28" s="35" t="s">
        <v>217</v>
      </c>
      <c r="C28" s="36">
        <v>4600</v>
      </c>
      <c r="D28" s="45" t="str">
        <f t="shared" si="0"/>
        <v>N/A</v>
      </c>
      <c r="E28" s="36">
        <v>4706</v>
      </c>
      <c r="F28" s="45" t="str">
        <f t="shared" si="1"/>
        <v>N/A</v>
      </c>
      <c r="G28" s="36">
        <v>3390</v>
      </c>
      <c r="H28" s="45" t="str">
        <f t="shared" si="2"/>
        <v>N/A</v>
      </c>
      <c r="I28" s="12">
        <v>2.3039999999999998</v>
      </c>
      <c r="J28" s="12">
        <v>-28</v>
      </c>
      <c r="K28" s="46" t="s">
        <v>732</v>
      </c>
      <c r="L28" s="9" t="str">
        <f t="shared" si="3"/>
        <v>Yes</v>
      </c>
    </row>
    <row r="29" spans="1:12" x14ac:dyDescent="0.2">
      <c r="A29" s="59" t="s">
        <v>1000</v>
      </c>
      <c r="B29" s="35" t="s">
        <v>217</v>
      </c>
      <c r="C29" s="36">
        <v>11</v>
      </c>
      <c r="D29" s="45" t="str">
        <f t="shared" si="0"/>
        <v>N/A</v>
      </c>
      <c r="E29" s="36">
        <v>11</v>
      </c>
      <c r="F29" s="45" t="str">
        <f t="shared" si="1"/>
        <v>N/A</v>
      </c>
      <c r="G29" s="36">
        <v>11</v>
      </c>
      <c r="H29" s="45" t="str">
        <f t="shared" si="2"/>
        <v>N/A</v>
      </c>
      <c r="I29" s="12">
        <v>0</v>
      </c>
      <c r="J29" s="12">
        <v>200</v>
      </c>
      <c r="K29" s="46" t="s">
        <v>732</v>
      </c>
      <c r="L29" s="9" t="str">
        <f t="shared" si="3"/>
        <v>No</v>
      </c>
    </row>
    <row r="30" spans="1:12" x14ac:dyDescent="0.2">
      <c r="A30" s="59" t="s">
        <v>106</v>
      </c>
      <c r="B30" s="35" t="s">
        <v>217</v>
      </c>
      <c r="C30" s="36">
        <v>100449</v>
      </c>
      <c r="D30" s="45" t="str">
        <f t="shared" si="0"/>
        <v>N/A</v>
      </c>
      <c r="E30" s="36">
        <v>100488</v>
      </c>
      <c r="F30" s="45" t="str">
        <f t="shared" si="1"/>
        <v>N/A</v>
      </c>
      <c r="G30" s="36">
        <v>111336</v>
      </c>
      <c r="H30" s="45" t="str">
        <f t="shared" si="2"/>
        <v>N/A</v>
      </c>
      <c r="I30" s="12">
        <v>3.8800000000000001E-2</v>
      </c>
      <c r="J30" s="12">
        <v>10.8</v>
      </c>
      <c r="K30" s="46" t="s">
        <v>732</v>
      </c>
      <c r="L30" s="9" t="str">
        <f t="shared" si="3"/>
        <v>Yes</v>
      </c>
    </row>
    <row r="31" spans="1:12" x14ac:dyDescent="0.2">
      <c r="A31" s="47" t="s">
        <v>1001</v>
      </c>
      <c r="B31" s="35" t="s">
        <v>217</v>
      </c>
      <c r="C31" s="36">
        <v>28009</v>
      </c>
      <c r="D31" s="45" t="str">
        <f t="shared" si="0"/>
        <v>N/A</v>
      </c>
      <c r="E31" s="36">
        <v>28970</v>
      </c>
      <c r="F31" s="45" t="str">
        <f t="shared" si="1"/>
        <v>N/A</v>
      </c>
      <c r="G31" s="36">
        <v>30896</v>
      </c>
      <c r="H31" s="45" t="str">
        <f t="shared" si="2"/>
        <v>N/A</v>
      </c>
      <c r="I31" s="12">
        <v>3.431</v>
      </c>
      <c r="J31" s="12">
        <v>6.6479999999999997</v>
      </c>
      <c r="K31" s="46" t="s">
        <v>732</v>
      </c>
      <c r="L31" s="9" t="str">
        <f t="shared" si="3"/>
        <v>Yes</v>
      </c>
    </row>
    <row r="32" spans="1:12" x14ac:dyDescent="0.2">
      <c r="A32" s="47" t="s">
        <v>1002</v>
      </c>
      <c r="B32" s="35" t="s">
        <v>217</v>
      </c>
      <c r="C32" s="36">
        <v>0</v>
      </c>
      <c r="D32" s="45" t="str">
        <f t="shared" si="0"/>
        <v>N/A</v>
      </c>
      <c r="E32" s="36">
        <v>0</v>
      </c>
      <c r="F32" s="45" t="str">
        <f t="shared" si="1"/>
        <v>N/A</v>
      </c>
      <c r="G32" s="36">
        <v>0</v>
      </c>
      <c r="H32" s="45" t="str">
        <f t="shared" si="2"/>
        <v>N/A</v>
      </c>
      <c r="I32" s="12" t="s">
        <v>1744</v>
      </c>
      <c r="J32" s="12" t="s">
        <v>1744</v>
      </c>
      <c r="K32" s="46" t="s">
        <v>732</v>
      </c>
      <c r="L32" s="9" t="str">
        <f t="shared" si="3"/>
        <v>N/A</v>
      </c>
    </row>
    <row r="33" spans="1:12" x14ac:dyDescent="0.2">
      <c r="A33" s="47" t="s">
        <v>1003</v>
      </c>
      <c r="B33" s="35" t="s">
        <v>217</v>
      </c>
      <c r="C33" s="36">
        <v>548</v>
      </c>
      <c r="D33" s="45" t="str">
        <f t="shared" si="0"/>
        <v>N/A</v>
      </c>
      <c r="E33" s="36">
        <v>479</v>
      </c>
      <c r="F33" s="45" t="str">
        <f t="shared" si="1"/>
        <v>N/A</v>
      </c>
      <c r="G33" s="36">
        <v>443</v>
      </c>
      <c r="H33" s="45" t="str">
        <f t="shared" si="2"/>
        <v>N/A</v>
      </c>
      <c r="I33" s="12">
        <v>-12.6</v>
      </c>
      <c r="J33" s="12">
        <v>-7.52</v>
      </c>
      <c r="K33" s="46" t="s">
        <v>732</v>
      </c>
      <c r="L33" s="9" t="str">
        <f t="shared" si="3"/>
        <v>Yes</v>
      </c>
    </row>
    <row r="34" spans="1:12" x14ac:dyDescent="0.2">
      <c r="A34" s="47" t="s">
        <v>1004</v>
      </c>
      <c r="B34" s="35" t="s">
        <v>217</v>
      </c>
      <c r="C34" s="36">
        <v>2092</v>
      </c>
      <c r="D34" s="45" t="str">
        <f t="shared" si="0"/>
        <v>N/A</v>
      </c>
      <c r="E34" s="36">
        <v>2065</v>
      </c>
      <c r="F34" s="45" t="str">
        <f t="shared" si="1"/>
        <v>N/A</v>
      </c>
      <c r="G34" s="36">
        <v>2373</v>
      </c>
      <c r="H34" s="45" t="str">
        <f t="shared" si="2"/>
        <v>N/A</v>
      </c>
      <c r="I34" s="12">
        <v>-1.29</v>
      </c>
      <c r="J34" s="12">
        <v>14.92</v>
      </c>
      <c r="K34" s="46" t="s">
        <v>732</v>
      </c>
      <c r="L34" s="9" t="str">
        <f t="shared" si="3"/>
        <v>Yes</v>
      </c>
    </row>
    <row r="35" spans="1:12" x14ac:dyDescent="0.2">
      <c r="A35" s="47" t="s">
        <v>1005</v>
      </c>
      <c r="B35" s="35" t="s">
        <v>217</v>
      </c>
      <c r="C35" s="36">
        <v>52318</v>
      </c>
      <c r="D35" s="45" t="str">
        <f t="shared" si="0"/>
        <v>N/A</v>
      </c>
      <c r="E35" s="36">
        <v>55715</v>
      </c>
      <c r="F35" s="45" t="str">
        <f t="shared" si="1"/>
        <v>N/A</v>
      </c>
      <c r="G35" s="36">
        <v>57928</v>
      </c>
      <c r="H35" s="45" t="str">
        <f t="shared" si="2"/>
        <v>N/A</v>
      </c>
      <c r="I35" s="12">
        <v>6.4930000000000003</v>
      </c>
      <c r="J35" s="12">
        <v>3.972</v>
      </c>
      <c r="K35" s="46" t="s">
        <v>732</v>
      </c>
      <c r="L35" s="9" t="str">
        <f t="shared" si="3"/>
        <v>Yes</v>
      </c>
    </row>
    <row r="36" spans="1:12" x14ac:dyDescent="0.2">
      <c r="A36" s="47" t="s">
        <v>1006</v>
      </c>
      <c r="B36" s="35" t="s">
        <v>217</v>
      </c>
      <c r="C36" s="36">
        <v>17482</v>
      </c>
      <c r="D36" s="45" t="str">
        <f t="shared" si="0"/>
        <v>N/A</v>
      </c>
      <c r="E36" s="36">
        <v>13259</v>
      </c>
      <c r="F36" s="45" t="str">
        <f t="shared" si="1"/>
        <v>N/A</v>
      </c>
      <c r="G36" s="36">
        <v>19696</v>
      </c>
      <c r="H36" s="45" t="str">
        <f t="shared" si="2"/>
        <v>N/A</v>
      </c>
      <c r="I36" s="12">
        <v>-24.2</v>
      </c>
      <c r="J36" s="12">
        <v>48.55</v>
      </c>
      <c r="K36" s="46" t="s">
        <v>732</v>
      </c>
      <c r="L36" s="9" t="str">
        <f t="shared" si="3"/>
        <v>No</v>
      </c>
    </row>
    <row r="37" spans="1:12" x14ac:dyDescent="0.2">
      <c r="A37" s="47" t="s">
        <v>122</v>
      </c>
      <c r="B37" s="35" t="s">
        <v>217</v>
      </c>
      <c r="C37" s="36">
        <v>2264</v>
      </c>
      <c r="D37" s="45" t="str">
        <f t="shared" si="0"/>
        <v>N/A</v>
      </c>
      <c r="E37" s="36">
        <v>922</v>
      </c>
      <c r="F37" s="45" t="str">
        <f t="shared" si="1"/>
        <v>N/A</v>
      </c>
      <c r="G37" s="36">
        <v>1127</v>
      </c>
      <c r="H37" s="45" t="str">
        <f t="shared" si="2"/>
        <v>N/A</v>
      </c>
      <c r="I37" s="12">
        <v>-59.3</v>
      </c>
      <c r="J37" s="12">
        <v>22.23</v>
      </c>
      <c r="K37" s="46" t="s">
        <v>732</v>
      </c>
      <c r="L37" s="9" t="str">
        <f t="shared" si="3"/>
        <v>Yes</v>
      </c>
    </row>
    <row r="38" spans="1:12" x14ac:dyDescent="0.2">
      <c r="A38" s="47" t="s">
        <v>84</v>
      </c>
      <c r="B38" s="35" t="s">
        <v>217</v>
      </c>
      <c r="C38" s="48">
        <v>197063572</v>
      </c>
      <c r="D38" s="45" t="str">
        <f t="shared" si="0"/>
        <v>N/A</v>
      </c>
      <c r="E38" s="48">
        <v>197123423</v>
      </c>
      <c r="F38" s="45" t="str">
        <f t="shared" si="1"/>
        <v>N/A</v>
      </c>
      <c r="G38" s="48">
        <v>0</v>
      </c>
      <c r="H38" s="45" t="str">
        <f t="shared" si="2"/>
        <v>N/A</v>
      </c>
      <c r="I38" s="12">
        <v>3.04E-2</v>
      </c>
      <c r="J38" s="12">
        <v>-100</v>
      </c>
      <c r="K38" s="46" t="s">
        <v>732</v>
      </c>
      <c r="L38" s="9" t="str">
        <f t="shared" si="3"/>
        <v>No</v>
      </c>
    </row>
    <row r="39" spans="1:12" x14ac:dyDescent="0.2">
      <c r="A39" s="47" t="s">
        <v>1288</v>
      </c>
      <c r="B39" s="35" t="s">
        <v>217</v>
      </c>
      <c r="C39" s="48">
        <v>748.31805028999997</v>
      </c>
      <c r="D39" s="45" t="str">
        <f t="shared" si="0"/>
        <v>N/A</v>
      </c>
      <c r="E39" s="48">
        <v>738.71051309999996</v>
      </c>
      <c r="F39" s="45" t="str">
        <f t="shared" si="1"/>
        <v>N/A</v>
      </c>
      <c r="G39" s="48">
        <v>0</v>
      </c>
      <c r="H39" s="45" t="str">
        <f t="shared" si="2"/>
        <v>N/A</v>
      </c>
      <c r="I39" s="12">
        <v>-1.28</v>
      </c>
      <c r="J39" s="12">
        <v>-100</v>
      </c>
      <c r="K39" s="46" t="s">
        <v>732</v>
      </c>
      <c r="L39" s="9" t="str">
        <f t="shared" si="3"/>
        <v>No</v>
      </c>
    </row>
    <row r="40" spans="1:12" x14ac:dyDescent="0.2">
      <c r="A40" s="47" t="s">
        <v>1289</v>
      </c>
      <c r="B40" s="35" t="s">
        <v>217</v>
      </c>
      <c r="C40" s="48">
        <v>1099.6973849999999</v>
      </c>
      <c r="D40" s="45" t="str">
        <f>IF($B40="N/A","N/A",IF(C40&gt;10,"No",IF(C40&lt;-10,"No","Yes")))</f>
        <v>N/A</v>
      </c>
      <c r="E40" s="48">
        <v>1063.864337</v>
      </c>
      <c r="F40" s="45" t="str">
        <f>IF($B40="N/A","N/A",IF(E40&gt;10,"No",IF(E40&lt;-10,"No","Yes")))</f>
        <v>N/A</v>
      </c>
      <c r="G40" s="48" t="s">
        <v>1744</v>
      </c>
      <c r="H40" s="45" t="str">
        <f>IF($B40="N/A","N/A",IF(G40&gt;10,"No",IF(G40&lt;-10,"No","Yes")))</f>
        <v>N/A</v>
      </c>
      <c r="I40" s="12">
        <v>-3.26</v>
      </c>
      <c r="J40" s="12" t="s">
        <v>1744</v>
      </c>
      <c r="K40" s="46" t="s">
        <v>732</v>
      </c>
      <c r="L40" s="9" t="str">
        <f>IF(J40="Div by 0", "N/A", IF(K40="N/A","N/A", IF(J40&gt;VALUE(MID(K40,1,2)), "No", IF(J40&lt;-1*VALUE(MID(K40,1,2)), "No", "Yes"))))</f>
        <v>N/A</v>
      </c>
    </row>
    <row r="41" spans="1:12" x14ac:dyDescent="0.2">
      <c r="A41" s="47" t="s">
        <v>107</v>
      </c>
      <c r="B41" s="35" t="s">
        <v>217</v>
      </c>
      <c r="C41" s="48">
        <v>0</v>
      </c>
      <c r="D41" s="45" t="str">
        <f t="shared" ref="D41:D44" si="4">IF($B41="N/A","N/A",IF(C41&gt;10,"No",IF(C41&lt;-10,"No","Yes")))</f>
        <v>N/A</v>
      </c>
      <c r="E41" s="48">
        <v>0</v>
      </c>
      <c r="F41" s="45" t="str">
        <f t="shared" ref="F41:F44" si="5">IF($B41="N/A","N/A",IF(E41&gt;10,"No",IF(E41&lt;-10,"No","Yes")))</f>
        <v>N/A</v>
      </c>
      <c r="G41" s="48">
        <v>0</v>
      </c>
      <c r="H41" s="45" t="str">
        <f t="shared" ref="H41:H44" si="6">IF($B41="N/A","N/A",IF(G41&gt;10,"No",IF(G41&lt;-10,"No","Yes")))</f>
        <v>N/A</v>
      </c>
      <c r="I41" s="12" t="s">
        <v>1744</v>
      </c>
      <c r="J41" s="12" t="s">
        <v>1744</v>
      </c>
      <c r="K41" s="46" t="s">
        <v>732</v>
      </c>
      <c r="L41" s="9" t="str">
        <f t="shared" ref="L41:L43" si="7">IF(J41="Div by 0", "N/A", IF(K41="N/A","N/A", IF(J41&gt;VALUE(MID(K41,1,2)), "No", IF(J41&lt;-1*VALUE(MID(K41,1,2)), "No", "Yes"))))</f>
        <v>N/A</v>
      </c>
    </row>
    <row r="42" spans="1:12" x14ac:dyDescent="0.2">
      <c r="A42" s="47" t="s">
        <v>162</v>
      </c>
      <c r="B42" s="49" t="s">
        <v>221</v>
      </c>
      <c r="C42" s="1">
        <v>0</v>
      </c>
      <c r="D42" s="45" t="str">
        <f>IF($B42="N/A","N/A",IF(C42&gt;0,"No",IF(C42&lt;0,"No","Yes")))</f>
        <v>Yes</v>
      </c>
      <c r="E42" s="1">
        <v>0</v>
      </c>
      <c r="F42" s="45" t="str">
        <f>IF($B42="N/A","N/A",IF(E42&gt;0,"No",IF(E42&lt;0,"No","Yes")))</f>
        <v>Yes</v>
      </c>
      <c r="G42" s="1">
        <v>0</v>
      </c>
      <c r="H42" s="45" t="str">
        <f>IF($B42="N/A","N/A",IF(G42&gt;0,"No",IF(G42&lt;0,"No","Yes")))</f>
        <v>Yes</v>
      </c>
      <c r="I42" s="12" t="s">
        <v>1744</v>
      </c>
      <c r="J42" s="12" t="s">
        <v>1744</v>
      </c>
      <c r="K42" s="46" t="s">
        <v>732</v>
      </c>
      <c r="L42" s="9" t="str">
        <f t="shared" si="7"/>
        <v>N/A</v>
      </c>
    </row>
    <row r="43" spans="1:12" x14ac:dyDescent="0.2">
      <c r="A43" s="47" t="s">
        <v>160</v>
      </c>
      <c r="B43" s="35" t="s">
        <v>217</v>
      </c>
      <c r="C43" s="48">
        <v>0</v>
      </c>
      <c r="D43" s="45" t="str">
        <f t="shared" si="4"/>
        <v>N/A</v>
      </c>
      <c r="E43" s="48">
        <v>0</v>
      </c>
      <c r="F43" s="45" t="str">
        <f t="shared" si="5"/>
        <v>N/A</v>
      </c>
      <c r="G43" s="48">
        <v>0</v>
      </c>
      <c r="H43" s="45" t="str">
        <f t="shared" si="6"/>
        <v>N/A</v>
      </c>
      <c r="I43" s="12" t="s">
        <v>1744</v>
      </c>
      <c r="J43" s="12" t="s">
        <v>1744</v>
      </c>
      <c r="K43" s="46" t="s">
        <v>732</v>
      </c>
      <c r="L43" s="9" t="str">
        <f t="shared" si="7"/>
        <v>N/A</v>
      </c>
    </row>
    <row r="44" spans="1:12" x14ac:dyDescent="0.2">
      <c r="A44" s="47" t="s">
        <v>1290</v>
      </c>
      <c r="B44" s="35" t="s">
        <v>217</v>
      </c>
      <c r="C44" s="48" t="s">
        <v>1744</v>
      </c>
      <c r="D44" s="45" t="str">
        <f t="shared" si="4"/>
        <v>N/A</v>
      </c>
      <c r="E44" s="48" t="s">
        <v>1744</v>
      </c>
      <c r="F44" s="45" t="str">
        <f t="shared" si="5"/>
        <v>N/A</v>
      </c>
      <c r="G44" s="48" t="s">
        <v>1744</v>
      </c>
      <c r="H44" s="45" t="str">
        <f t="shared" si="6"/>
        <v>N/A</v>
      </c>
      <c r="I44" s="12" t="s">
        <v>1744</v>
      </c>
      <c r="J44" s="12" t="s">
        <v>1744</v>
      </c>
      <c r="K44" s="46" t="s">
        <v>732</v>
      </c>
      <c r="L44" s="9" t="str">
        <f>IF(J44="Div by 0", "N/A", IF(OR(J44="N/A",K44="N/A"),"N/A", IF(J44&gt;VALUE(MID(K44,1,2)), "No", IF(J44&lt;-1*VALUE(MID(K44,1,2)), "No", "Yes"))))</f>
        <v>N/A</v>
      </c>
    </row>
    <row r="45" spans="1:12" x14ac:dyDescent="0.2">
      <c r="A45" s="47" t="s">
        <v>1291</v>
      </c>
      <c r="B45" s="35" t="s">
        <v>217</v>
      </c>
      <c r="C45" s="48">
        <v>450.24527410000002</v>
      </c>
      <c r="D45" s="45" t="str">
        <f t="shared" ref="D45:D71" si="8">IF($B45="N/A","N/A",IF(C45&gt;10,"No",IF(C45&lt;-10,"No","Yes")))</f>
        <v>N/A</v>
      </c>
      <c r="E45" s="48">
        <v>1057.1867786</v>
      </c>
      <c r="F45" s="45" t="str">
        <f t="shared" ref="F45:F71" si="9">IF($B45="N/A","N/A",IF(E45&gt;10,"No",IF(E45&lt;-10,"No","Yes")))</f>
        <v>N/A</v>
      </c>
      <c r="G45" s="48">
        <v>0</v>
      </c>
      <c r="H45" s="45" t="str">
        <f t="shared" ref="H45:H71" si="10">IF($B45="N/A","N/A",IF(G45&gt;10,"No",IF(G45&lt;-10,"No","Yes")))</f>
        <v>N/A</v>
      </c>
      <c r="I45" s="12">
        <v>134.80000000000001</v>
      </c>
      <c r="J45" s="12">
        <v>-100</v>
      </c>
      <c r="K45" s="46" t="s">
        <v>732</v>
      </c>
      <c r="L45" s="9" t="str">
        <f t="shared" ref="L45:L71" si="11">IF(J45="Div by 0", "N/A", IF(K45="N/A","N/A", IF(J45&gt;VALUE(MID(K45,1,2)), "No", IF(J45&lt;-1*VALUE(MID(K45,1,2)), "No", "Yes"))))</f>
        <v>No</v>
      </c>
    </row>
    <row r="46" spans="1:12" x14ac:dyDescent="0.2">
      <c r="A46" s="47" t="s">
        <v>1292</v>
      </c>
      <c r="B46" s="35" t="s">
        <v>217</v>
      </c>
      <c r="C46" s="48">
        <v>1761.6244898</v>
      </c>
      <c r="D46" s="45" t="str">
        <f t="shared" si="8"/>
        <v>N/A</v>
      </c>
      <c r="E46" s="48">
        <v>1970.2109375</v>
      </c>
      <c r="F46" s="45" t="str">
        <f t="shared" si="9"/>
        <v>N/A</v>
      </c>
      <c r="G46" s="48">
        <v>0</v>
      </c>
      <c r="H46" s="45" t="str">
        <f t="shared" si="10"/>
        <v>N/A</v>
      </c>
      <c r="I46" s="12">
        <v>11.84</v>
      </c>
      <c r="J46" s="12">
        <v>-100</v>
      </c>
      <c r="K46" s="46" t="s">
        <v>732</v>
      </c>
      <c r="L46" s="9" t="str">
        <f t="shared" si="11"/>
        <v>No</v>
      </c>
    </row>
    <row r="47" spans="1:12" x14ac:dyDescent="0.2">
      <c r="A47" s="47" t="s">
        <v>1293</v>
      </c>
      <c r="B47" s="35" t="s">
        <v>217</v>
      </c>
      <c r="C47" s="48">
        <v>593.82926828999996</v>
      </c>
      <c r="D47" s="45" t="str">
        <f t="shared" si="8"/>
        <v>N/A</v>
      </c>
      <c r="E47" s="48">
        <v>619.60769230999995</v>
      </c>
      <c r="F47" s="45" t="str">
        <f t="shared" si="9"/>
        <v>N/A</v>
      </c>
      <c r="G47" s="48">
        <v>0</v>
      </c>
      <c r="H47" s="45" t="str">
        <f t="shared" si="10"/>
        <v>N/A</v>
      </c>
      <c r="I47" s="12">
        <v>4.3410000000000002</v>
      </c>
      <c r="J47" s="12">
        <v>-100</v>
      </c>
      <c r="K47" s="46" t="s">
        <v>732</v>
      </c>
      <c r="L47" s="9" t="str">
        <f t="shared" si="11"/>
        <v>No</v>
      </c>
    </row>
    <row r="48" spans="1:12" x14ac:dyDescent="0.2">
      <c r="A48" s="47" t="s">
        <v>1294</v>
      </c>
      <c r="B48" s="35" t="s">
        <v>217</v>
      </c>
      <c r="C48" s="48">
        <v>237.78337531</v>
      </c>
      <c r="D48" s="45" t="str">
        <f t="shared" si="8"/>
        <v>N/A</v>
      </c>
      <c r="E48" s="48">
        <v>891.05938242000002</v>
      </c>
      <c r="F48" s="45" t="str">
        <f t="shared" si="9"/>
        <v>N/A</v>
      </c>
      <c r="G48" s="48">
        <v>0</v>
      </c>
      <c r="H48" s="45" t="str">
        <f t="shared" si="10"/>
        <v>N/A</v>
      </c>
      <c r="I48" s="12">
        <v>274.7</v>
      </c>
      <c r="J48" s="12">
        <v>-100</v>
      </c>
      <c r="K48" s="46" t="s">
        <v>732</v>
      </c>
      <c r="L48" s="9" t="str">
        <f t="shared" si="11"/>
        <v>No</v>
      </c>
    </row>
    <row r="49" spans="1:12" x14ac:dyDescent="0.2">
      <c r="A49" s="47" t="s">
        <v>1295</v>
      </c>
      <c r="B49" s="35" t="s">
        <v>217</v>
      </c>
      <c r="C49" s="48">
        <v>440.5</v>
      </c>
      <c r="D49" s="45" t="str">
        <f t="shared" si="8"/>
        <v>N/A</v>
      </c>
      <c r="E49" s="48">
        <v>324.93150685000001</v>
      </c>
      <c r="F49" s="45" t="str">
        <f t="shared" si="9"/>
        <v>N/A</v>
      </c>
      <c r="G49" s="48">
        <v>0</v>
      </c>
      <c r="H49" s="45" t="str">
        <f t="shared" si="10"/>
        <v>N/A</v>
      </c>
      <c r="I49" s="12">
        <v>-26.2</v>
      </c>
      <c r="J49" s="12">
        <v>-100</v>
      </c>
      <c r="K49" s="46" t="s">
        <v>732</v>
      </c>
      <c r="L49" s="9" t="str">
        <f t="shared" si="11"/>
        <v>No</v>
      </c>
    </row>
    <row r="50" spans="1:12" x14ac:dyDescent="0.2">
      <c r="A50" s="47" t="s">
        <v>1296</v>
      </c>
      <c r="B50" s="35" t="s">
        <v>217</v>
      </c>
      <c r="C50" s="48" t="s">
        <v>1744</v>
      </c>
      <c r="D50" s="45" t="str">
        <f t="shared" si="8"/>
        <v>N/A</v>
      </c>
      <c r="E50" s="48" t="s">
        <v>1744</v>
      </c>
      <c r="F50" s="45" t="str">
        <f t="shared" si="9"/>
        <v>N/A</v>
      </c>
      <c r="G50" s="48" t="s">
        <v>1744</v>
      </c>
      <c r="H50" s="45" t="str">
        <f t="shared" si="10"/>
        <v>N/A</v>
      </c>
      <c r="I50" s="12" t="s">
        <v>1744</v>
      </c>
      <c r="J50" s="12" t="s">
        <v>1744</v>
      </c>
      <c r="K50" s="46" t="s">
        <v>732</v>
      </c>
      <c r="L50" s="9" t="str">
        <f t="shared" si="11"/>
        <v>N/A</v>
      </c>
    </row>
    <row r="51" spans="1:12" x14ac:dyDescent="0.2">
      <c r="A51" s="47" t="s">
        <v>1297</v>
      </c>
      <c r="B51" s="35" t="s">
        <v>217</v>
      </c>
      <c r="C51" s="48">
        <v>3106.5216681000002</v>
      </c>
      <c r="D51" s="45" t="str">
        <f t="shared" si="8"/>
        <v>N/A</v>
      </c>
      <c r="E51" s="48">
        <v>3004.4508332</v>
      </c>
      <c r="F51" s="45" t="str">
        <f t="shared" si="9"/>
        <v>N/A</v>
      </c>
      <c r="G51" s="48">
        <v>0</v>
      </c>
      <c r="H51" s="45" t="str">
        <f t="shared" si="10"/>
        <v>N/A</v>
      </c>
      <c r="I51" s="12">
        <v>-3.29</v>
      </c>
      <c r="J51" s="12">
        <v>-100</v>
      </c>
      <c r="K51" s="46" t="s">
        <v>732</v>
      </c>
      <c r="L51" s="9" t="str">
        <f t="shared" si="11"/>
        <v>No</v>
      </c>
    </row>
    <row r="52" spans="1:12" x14ac:dyDescent="0.2">
      <c r="A52" s="47" t="s">
        <v>1298</v>
      </c>
      <c r="B52" s="35" t="s">
        <v>217</v>
      </c>
      <c r="C52" s="48">
        <v>3548.4695483</v>
      </c>
      <c r="D52" s="45" t="str">
        <f t="shared" si="8"/>
        <v>N/A</v>
      </c>
      <c r="E52" s="48">
        <v>3371.9070618000001</v>
      </c>
      <c r="F52" s="45" t="str">
        <f t="shared" si="9"/>
        <v>N/A</v>
      </c>
      <c r="G52" s="48">
        <v>0</v>
      </c>
      <c r="H52" s="45" t="str">
        <f t="shared" si="10"/>
        <v>N/A</v>
      </c>
      <c r="I52" s="12">
        <v>-4.9800000000000004</v>
      </c>
      <c r="J52" s="12">
        <v>-100</v>
      </c>
      <c r="K52" s="46" t="s">
        <v>732</v>
      </c>
      <c r="L52" s="9" t="str">
        <f t="shared" si="11"/>
        <v>No</v>
      </c>
    </row>
    <row r="53" spans="1:12" x14ac:dyDescent="0.2">
      <c r="A53" s="47" t="s">
        <v>1299</v>
      </c>
      <c r="B53" s="35" t="s">
        <v>217</v>
      </c>
      <c r="C53" s="48">
        <v>2316.69</v>
      </c>
      <c r="D53" s="45" t="str">
        <f t="shared" si="8"/>
        <v>N/A</v>
      </c>
      <c r="E53" s="48">
        <v>2196.599455</v>
      </c>
      <c r="F53" s="45" t="str">
        <f t="shared" si="9"/>
        <v>N/A</v>
      </c>
      <c r="G53" s="48">
        <v>0</v>
      </c>
      <c r="H53" s="45" t="str">
        <f t="shared" si="10"/>
        <v>N/A</v>
      </c>
      <c r="I53" s="12">
        <v>-5.18</v>
      </c>
      <c r="J53" s="12">
        <v>-100</v>
      </c>
      <c r="K53" s="46" t="s">
        <v>732</v>
      </c>
      <c r="L53" s="9" t="str">
        <f t="shared" si="11"/>
        <v>No</v>
      </c>
    </row>
    <row r="54" spans="1:12" x14ac:dyDescent="0.2">
      <c r="A54" s="47" t="s">
        <v>1300</v>
      </c>
      <c r="B54" s="35" t="s">
        <v>217</v>
      </c>
      <c r="C54" s="48">
        <v>2025.4976718</v>
      </c>
      <c r="D54" s="45" t="str">
        <f t="shared" si="8"/>
        <v>N/A</v>
      </c>
      <c r="E54" s="48">
        <v>2043.9772806999999</v>
      </c>
      <c r="F54" s="45" t="str">
        <f t="shared" si="9"/>
        <v>N/A</v>
      </c>
      <c r="G54" s="48">
        <v>0</v>
      </c>
      <c r="H54" s="45" t="str">
        <f t="shared" si="10"/>
        <v>N/A</v>
      </c>
      <c r="I54" s="12">
        <v>0.9123</v>
      </c>
      <c r="J54" s="12">
        <v>-100</v>
      </c>
      <c r="K54" s="46" t="s">
        <v>732</v>
      </c>
      <c r="L54" s="9" t="str">
        <f t="shared" si="11"/>
        <v>No</v>
      </c>
    </row>
    <row r="55" spans="1:12" x14ac:dyDescent="0.2">
      <c r="A55" s="47" t="s">
        <v>1301</v>
      </c>
      <c r="B55" s="35" t="s">
        <v>217</v>
      </c>
      <c r="C55" s="48">
        <v>1405.5090233999999</v>
      </c>
      <c r="D55" s="45" t="str">
        <f t="shared" si="8"/>
        <v>N/A</v>
      </c>
      <c r="E55" s="48">
        <v>1749.6562308</v>
      </c>
      <c r="F55" s="45" t="str">
        <f t="shared" si="9"/>
        <v>N/A</v>
      </c>
      <c r="G55" s="48">
        <v>0</v>
      </c>
      <c r="H55" s="45" t="str">
        <f t="shared" si="10"/>
        <v>N/A</v>
      </c>
      <c r="I55" s="12">
        <v>24.49</v>
      </c>
      <c r="J55" s="12">
        <v>-100</v>
      </c>
      <c r="K55" s="46" t="s">
        <v>732</v>
      </c>
      <c r="L55" s="9" t="str">
        <f t="shared" si="11"/>
        <v>No</v>
      </c>
    </row>
    <row r="56" spans="1:12" x14ac:dyDescent="0.2">
      <c r="A56" s="47" t="s">
        <v>1302</v>
      </c>
      <c r="B56" s="35" t="s">
        <v>217</v>
      </c>
      <c r="C56" s="48" t="s">
        <v>1744</v>
      </c>
      <c r="D56" s="45" t="str">
        <f t="shared" si="8"/>
        <v>N/A</v>
      </c>
      <c r="E56" s="48" t="s">
        <v>1744</v>
      </c>
      <c r="F56" s="45" t="str">
        <f t="shared" si="9"/>
        <v>N/A</v>
      </c>
      <c r="G56" s="48" t="s">
        <v>1744</v>
      </c>
      <c r="H56" s="45" t="str">
        <f t="shared" si="10"/>
        <v>N/A</v>
      </c>
      <c r="I56" s="12" t="s">
        <v>1744</v>
      </c>
      <c r="J56" s="12" t="s">
        <v>1744</v>
      </c>
      <c r="K56" s="46" t="s">
        <v>732</v>
      </c>
      <c r="L56" s="9" t="str">
        <f t="shared" si="11"/>
        <v>N/A</v>
      </c>
    </row>
    <row r="57" spans="1:12" x14ac:dyDescent="0.2">
      <c r="A57" s="47" t="s">
        <v>1303</v>
      </c>
      <c r="B57" s="35" t="s">
        <v>217</v>
      </c>
      <c r="C57" s="48">
        <v>288.19688695000002</v>
      </c>
      <c r="D57" s="45" t="str">
        <f t="shared" si="8"/>
        <v>N/A</v>
      </c>
      <c r="E57" s="48">
        <v>297.69888458999998</v>
      </c>
      <c r="F57" s="45" t="str">
        <f t="shared" si="9"/>
        <v>N/A</v>
      </c>
      <c r="G57" s="48">
        <v>0</v>
      </c>
      <c r="H57" s="45" t="str">
        <f t="shared" si="10"/>
        <v>N/A</v>
      </c>
      <c r="I57" s="12">
        <v>3.2970000000000002</v>
      </c>
      <c r="J57" s="12">
        <v>-100</v>
      </c>
      <c r="K57" s="46" t="s">
        <v>732</v>
      </c>
      <c r="L57" s="9" t="str">
        <f t="shared" si="11"/>
        <v>No</v>
      </c>
    </row>
    <row r="58" spans="1:12" x14ac:dyDescent="0.2">
      <c r="A58" s="47" t="s">
        <v>1304</v>
      </c>
      <c r="B58" s="35" t="s">
        <v>217</v>
      </c>
      <c r="C58" s="48" t="s">
        <v>1744</v>
      </c>
      <c r="D58" s="45" t="str">
        <f t="shared" si="8"/>
        <v>N/A</v>
      </c>
      <c r="E58" s="48" t="s">
        <v>1744</v>
      </c>
      <c r="F58" s="45" t="str">
        <f t="shared" si="9"/>
        <v>N/A</v>
      </c>
      <c r="G58" s="48" t="s">
        <v>1744</v>
      </c>
      <c r="H58" s="45" t="str">
        <f t="shared" si="10"/>
        <v>N/A</v>
      </c>
      <c r="I58" s="12" t="s">
        <v>1744</v>
      </c>
      <c r="J58" s="12" t="s">
        <v>1744</v>
      </c>
      <c r="K58" s="46" t="s">
        <v>732</v>
      </c>
      <c r="L58" s="9" t="str">
        <f t="shared" si="11"/>
        <v>N/A</v>
      </c>
    </row>
    <row r="59" spans="1:12" x14ac:dyDescent="0.2">
      <c r="A59" s="47" t="s">
        <v>1305</v>
      </c>
      <c r="B59" s="35" t="s">
        <v>217</v>
      </c>
      <c r="C59" s="48" t="s">
        <v>1744</v>
      </c>
      <c r="D59" s="45" t="str">
        <f t="shared" si="8"/>
        <v>N/A</v>
      </c>
      <c r="E59" s="48" t="s">
        <v>1744</v>
      </c>
      <c r="F59" s="45" t="str">
        <f t="shared" si="9"/>
        <v>N/A</v>
      </c>
      <c r="G59" s="48" t="s">
        <v>1744</v>
      </c>
      <c r="H59" s="45" t="str">
        <f t="shared" si="10"/>
        <v>N/A</v>
      </c>
      <c r="I59" s="12" t="s">
        <v>1744</v>
      </c>
      <c r="J59" s="12" t="s">
        <v>1744</v>
      </c>
      <c r="K59" s="46" t="s">
        <v>732</v>
      </c>
      <c r="L59" s="9" t="str">
        <f t="shared" si="11"/>
        <v>N/A</v>
      </c>
    </row>
    <row r="60" spans="1:12" x14ac:dyDescent="0.2">
      <c r="A60" s="47" t="s">
        <v>1306</v>
      </c>
      <c r="B60" s="35" t="s">
        <v>217</v>
      </c>
      <c r="C60" s="48">
        <v>142.00143885</v>
      </c>
      <c r="D60" s="45" t="str">
        <f t="shared" si="8"/>
        <v>N/A</v>
      </c>
      <c r="E60" s="48">
        <v>137.41910632</v>
      </c>
      <c r="F60" s="45" t="str">
        <f t="shared" si="9"/>
        <v>N/A</v>
      </c>
      <c r="G60" s="48">
        <v>0</v>
      </c>
      <c r="H60" s="45" t="str">
        <f t="shared" si="10"/>
        <v>N/A</v>
      </c>
      <c r="I60" s="12">
        <v>-3.23</v>
      </c>
      <c r="J60" s="12">
        <v>-100</v>
      </c>
      <c r="K60" s="46" t="s">
        <v>732</v>
      </c>
      <c r="L60" s="9" t="str">
        <f t="shared" si="11"/>
        <v>No</v>
      </c>
    </row>
    <row r="61" spans="1:12" x14ac:dyDescent="0.2">
      <c r="A61" s="3" t="s">
        <v>1307</v>
      </c>
      <c r="B61" s="35" t="s">
        <v>217</v>
      </c>
      <c r="C61" s="48">
        <v>251.24021264000001</v>
      </c>
      <c r="D61" s="45" t="str">
        <f t="shared" si="8"/>
        <v>N/A</v>
      </c>
      <c r="E61" s="48">
        <v>270.18125119000001</v>
      </c>
      <c r="F61" s="45" t="str">
        <f t="shared" si="9"/>
        <v>N/A</v>
      </c>
      <c r="G61" s="48">
        <v>0</v>
      </c>
      <c r="H61" s="45" t="str">
        <f t="shared" si="10"/>
        <v>N/A</v>
      </c>
      <c r="I61" s="12">
        <v>7.5389999999999997</v>
      </c>
      <c r="J61" s="12">
        <v>-100</v>
      </c>
      <c r="K61" s="46" t="s">
        <v>732</v>
      </c>
      <c r="L61" s="9" t="str">
        <f t="shared" si="11"/>
        <v>No</v>
      </c>
    </row>
    <row r="62" spans="1:12" x14ac:dyDescent="0.2">
      <c r="A62" s="3" t="s">
        <v>1308</v>
      </c>
      <c r="B62" s="35" t="s">
        <v>217</v>
      </c>
      <c r="C62" s="48">
        <v>272.78035439000001</v>
      </c>
      <c r="D62" s="45" t="str">
        <f t="shared" si="8"/>
        <v>N/A</v>
      </c>
      <c r="E62" s="48">
        <v>268.39585786999999</v>
      </c>
      <c r="F62" s="45" t="str">
        <f t="shared" si="9"/>
        <v>N/A</v>
      </c>
      <c r="G62" s="48">
        <v>0</v>
      </c>
      <c r="H62" s="45" t="str">
        <f t="shared" si="10"/>
        <v>N/A</v>
      </c>
      <c r="I62" s="12">
        <v>-1.61</v>
      </c>
      <c r="J62" s="12">
        <v>-100</v>
      </c>
      <c r="K62" s="46" t="s">
        <v>732</v>
      </c>
      <c r="L62" s="9" t="str">
        <f t="shared" si="11"/>
        <v>No</v>
      </c>
    </row>
    <row r="63" spans="1:12" x14ac:dyDescent="0.2">
      <c r="A63" s="3" t="s">
        <v>1309</v>
      </c>
      <c r="B63" s="35" t="s">
        <v>217</v>
      </c>
      <c r="C63" s="48">
        <v>1225.9567391</v>
      </c>
      <c r="D63" s="45" t="str">
        <f t="shared" si="8"/>
        <v>N/A</v>
      </c>
      <c r="E63" s="48">
        <v>1091.3153421</v>
      </c>
      <c r="F63" s="45" t="str">
        <f t="shared" si="9"/>
        <v>N/A</v>
      </c>
      <c r="G63" s="48">
        <v>0</v>
      </c>
      <c r="H63" s="45" t="str">
        <f t="shared" si="10"/>
        <v>N/A</v>
      </c>
      <c r="I63" s="12">
        <v>-11</v>
      </c>
      <c r="J63" s="12">
        <v>-100</v>
      </c>
      <c r="K63" s="46" t="s">
        <v>732</v>
      </c>
      <c r="L63" s="9" t="str">
        <f t="shared" si="11"/>
        <v>No</v>
      </c>
    </row>
    <row r="64" spans="1:12" x14ac:dyDescent="0.2">
      <c r="A64" s="3" t="s">
        <v>1310</v>
      </c>
      <c r="B64" s="35" t="s">
        <v>217</v>
      </c>
      <c r="C64" s="48">
        <v>10959</v>
      </c>
      <c r="D64" s="45" t="str">
        <f t="shared" si="8"/>
        <v>N/A</v>
      </c>
      <c r="E64" s="48">
        <v>10942</v>
      </c>
      <c r="F64" s="45" t="str">
        <f t="shared" si="9"/>
        <v>N/A</v>
      </c>
      <c r="G64" s="48">
        <v>0</v>
      </c>
      <c r="H64" s="45" t="str">
        <f t="shared" si="10"/>
        <v>N/A</v>
      </c>
      <c r="I64" s="12">
        <v>-0.155</v>
      </c>
      <c r="J64" s="12">
        <v>-100</v>
      </c>
      <c r="K64" s="46" t="s">
        <v>732</v>
      </c>
      <c r="L64" s="9" t="str">
        <f t="shared" si="11"/>
        <v>No</v>
      </c>
    </row>
    <row r="65" spans="1:12" x14ac:dyDescent="0.2">
      <c r="A65" s="3" t="s">
        <v>1311</v>
      </c>
      <c r="B65" s="35" t="s">
        <v>217</v>
      </c>
      <c r="C65" s="48">
        <v>684.35671833000004</v>
      </c>
      <c r="D65" s="45" t="str">
        <f t="shared" si="8"/>
        <v>N/A</v>
      </c>
      <c r="E65" s="48">
        <v>679.28052105999996</v>
      </c>
      <c r="F65" s="45" t="str">
        <f t="shared" si="9"/>
        <v>N/A</v>
      </c>
      <c r="G65" s="48">
        <v>0</v>
      </c>
      <c r="H65" s="45" t="str">
        <f t="shared" si="10"/>
        <v>N/A</v>
      </c>
      <c r="I65" s="12">
        <v>-0.74199999999999999</v>
      </c>
      <c r="J65" s="12">
        <v>-100</v>
      </c>
      <c r="K65" s="46" t="s">
        <v>732</v>
      </c>
      <c r="L65" s="9" t="str">
        <f t="shared" si="11"/>
        <v>No</v>
      </c>
    </row>
    <row r="66" spans="1:12" x14ac:dyDescent="0.2">
      <c r="A66" s="3" t="s">
        <v>1312</v>
      </c>
      <c r="B66" s="35" t="s">
        <v>217</v>
      </c>
      <c r="C66" s="48">
        <v>541.51683387000003</v>
      </c>
      <c r="D66" s="45" t="str">
        <f t="shared" si="8"/>
        <v>N/A</v>
      </c>
      <c r="E66" s="48">
        <v>509.19913703999998</v>
      </c>
      <c r="F66" s="45" t="str">
        <f t="shared" si="9"/>
        <v>N/A</v>
      </c>
      <c r="G66" s="48">
        <v>0</v>
      </c>
      <c r="H66" s="45" t="str">
        <f t="shared" si="10"/>
        <v>N/A</v>
      </c>
      <c r="I66" s="12">
        <v>-5.97</v>
      </c>
      <c r="J66" s="12">
        <v>-100</v>
      </c>
      <c r="K66" s="46" t="s">
        <v>732</v>
      </c>
      <c r="L66" s="9" t="str">
        <f t="shared" si="11"/>
        <v>No</v>
      </c>
    </row>
    <row r="67" spans="1:12" x14ac:dyDescent="0.2">
      <c r="A67" s="3" t="s">
        <v>1313</v>
      </c>
      <c r="B67" s="35" t="s">
        <v>217</v>
      </c>
      <c r="C67" s="48" t="s">
        <v>1744</v>
      </c>
      <c r="D67" s="45" t="str">
        <f t="shared" si="8"/>
        <v>N/A</v>
      </c>
      <c r="E67" s="48" t="s">
        <v>1744</v>
      </c>
      <c r="F67" s="45" t="str">
        <f t="shared" si="9"/>
        <v>N/A</v>
      </c>
      <c r="G67" s="48" t="s">
        <v>1744</v>
      </c>
      <c r="H67" s="45" t="str">
        <f t="shared" si="10"/>
        <v>N/A</v>
      </c>
      <c r="I67" s="12" t="s">
        <v>1744</v>
      </c>
      <c r="J67" s="12" t="s">
        <v>1744</v>
      </c>
      <c r="K67" s="46" t="s">
        <v>732</v>
      </c>
      <c r="L67" s="9" t="str">
        <f t="shared" si="11"/>
        <v>N/A</v>
      </c>
    </row>
    <row r="68" spans="1:12" x14ac:dyDescent="0.2">
      <c r="A68" s="2" t="s">
        <v>1314</v>
      </c>
      <c r="B68" s="35" t="s">
        <v>217</v>
      </c>
      <c r="C68" s="48">
        <v>467.56204380000003</v>
      </c>
      <c r="D68" s="45" t="str">
        <f t="shared" si="8"/>
        <v>N/A</v>
      </c>
      <c r="E68" s="48">
        <v>429.45929018999999</v>
      </c>
      <c r="F68" s="45" t="str">
        <f t="shared" si="9"/>
        <v>N/A</v>
      </c>
      <c r="G68" s="48">
        <v>0</v>
      </c>
      <c r="H68" s="45" t="str">
        <f t="shared" si="10"/>
        <v>N/A</v>
      </c>
      <c r="I68" s="12">
        <v>-8.15</v>
      </c>
      <c r="J68" s="12">
        <v>-100</v>
      </c>
      <c r="K68" s="46" t="s">
        <v>732</v>
      </c>
      <c r="L68" s="9" t="str">
        <f t="shared" si="11"/>
        <v>No</v>
      </c>
    </row>
    <row r="69" spans="1:12" x14ac:dyDescent="0.2">
      <c r="A69" s="2" t="s">
        <v>1315</v>
      </c>
      <c r="B69" s="35" t="s">
        <v>217</v>
      </c>
      <c r="C69" s="48">
        <v>219.35755258</v>
      </c>
      <c r="D69" s="45" t="str">
        <f t="shared" si="8"/>
        <v>N/A</v>
      </c>
      <c r="E69" s="48">
        <v>236.19709442999999</v>
      </c>
      <c r="F69" s="45" t="str">
        <f t="shared" si="9"/>
        <v>N/A</v>
      </c>
      <c r="G69" s="48">
        <v>0</v>
      </c>
      <c r="H69" s="45" t="str">
        <f t="shared" si="10"/>
        <v>N/A</v>
      </c>
      <c r="I69" s="12">
        <v>7.6769999999999996</v>
      </c>
      <c r="J69" s="12">
        <v>-100</v>
      </c>
      <c r="K69" s="46" t="s">
        <v>732</v>
      </c>
      <c r="L69" s="9" t="str">
        <f t="shared" si="11"/>
        <v>No</v>
      </c>
    </row>
    <row r="70" spans="1:12" x14ac:dyDescent="0.2">
      <c r="A70" s="47" t="s">
        <v>1316</v>
      </c>
      <c r="B70" s="35" t="s">
        <v>217</v>
      </c>
      <c r="C70" s="48">
        <v>672.46720058000005</v>
      </c>
      <c r="D70" s="45" t="str">
        <f t="shared" si="8"/>
        <v>N/A</v>
      </c>
      <c r="E70" s="48">
        <v>676.72782913000003</v>
      </c>
      <c r="F70" s="45" t="str">
        <f t="shared" si="9"/>
        <v>N/A</v>
      </c>
      <c r="G70" s="48">
        <v>0</v>
      </c>
      <c r="H70" s="45" t="str">
        <f t="shared" si="10"/>
        <v>N/A</v>
      </c>
      <c r="I70" s="12">
        <v>0.63360000000000005</v>
      </c>
      <c r="J70" s="12">
        <v>-100</v>
      </c>
      <c r="K70" s="46" t="s">
        <v>732</v>
      </c>
      <c r="L70" s="9" t="str">
        <f t="shared" si="11"/>
        <v>No</v>
      </c>
    </row>
    <row r="71" spans="1:12" x14ac:dyDescent="0.2">
      <c r="A71" s="47" t="s">
        <v>1317</v>
      </c>
      <c r="B71" s="35" t="s">
        <v>217</v>
      </c>
      <c r="C71" s="48">
        <v>1011.2312092</v>
      </c>
      <c r="D71" s="45" t="str">
        <f t="shared" si="8"/>
        <v>N/A</v>
      </c>
      <c r="E71" s="48">
        <v>1139.6555547</v>
      </c>
      <c r="F71" s="45" t="str">
        <f t="shared" si="9"/>
        <v>N/A</v>
      </c>
      <c r="G71" s="48">
        <v>0</v>
      </c>
      <c r="H71" s="45" t="str">
        <f t="shared" si="10"/>
        <v>N/A</v>
      </c>
      <c r="I71" s="12">
        <v>12.7</v>
      </c>
      <c r="J71" s="12">
        <v>-100</v>
      </c>
      <c r="K71" s="46" t="s">
        <v>732</v>
      </c>
      <c r="L71" s="9" t="str">
        <f t="shared" si="11"/>
        <v>No</v>
      </c>
    </row>
    <row r="72" spans="1:12" x14ac:dyDescent="0.2">
      <c r="A72" s="47" t="s">
        <v>1626</v>
      </c>
      <c r="B72" s="35" t="s">
        <v>217</v>
      </c>
      <c r="C72" s="48">
        <v>0</v>
      </c>
      <c r="D72" s="45" t="str">
        <f t="shared" ref="D72:D135" si="12">IF($B72="N/A","N/A",IF(C72&gt;10,"No",IF(C72&lt;-10,"No","Yes")))</f>
        <v>N/A</v>
      </c>
      <c r="E72" s="48">
        <v>0</v>
      </c>
      <c r="F72" s="45" t="str">
        <f t="shared" ref="F72:F135" si="13">IF($B72="N/A","N/A",IF(E72&gt;10,"No",IF(E72&lt;-10,"No","Yes")))</f>
        <v>N/A</v>
      </c>
      <c r="G72" s="48">
        <v>0</v>
      </c>
      <c r="H72" s="45" t="str">
        <f t="shared" ref="H72:H135" si="14">IF($B72="N/A","N/A",IF(G72&gt;10,"No",IF(G72&lt;-10,"No","Yes")))</f>
        <v>N/A</v>
      </c>
      <c r="I72" s="12" t="s">
        <v>1744</v>
      </c>
      <c r="J72" s="12" t="s">
        <v>1744</v>
      </c>
      <c r="K72" s="46" t="s">
        <v>732</v>
      </c>
      <c r="L72" s="9" t="str">
        <f t="shared" ref="L72:L132" si="15">IF(J72="Div by 0", "N/A", IF(K72="N/A","N/A", IF(J72&gt;VALUE(MID(K72,1,2)), "No", IF(J72&lt;-1*VALUE(MID(K72,1,2)), "No", "Yes"))))</f>
        <v>N/A</v>
      </c>
    </row>
    <row r="73" spans="1:12" x14ac:dyDescent="0.2">
      <c r="A73" s="47" t="s">
        <v>1627</v>
      </c>
      <c r="B73" s="35" t="s">
        <v>217</v>
      </c>
      <c r="C73" s="36">
        <v>0</v>
      </c>
      <c r="D73" s="45" t="str">
        <f t="shared" si="12"/>
        <v>N/A</v>
      </c>
      <c r="E73" s="36">
        <v>0</v>
      </c>
      <c r="F73" s="45" t="str">
        <f t="shared" si="13"/>
        <v>N/A</v>
      </c>
      <c r="G73" s="36">
        <v>0</v>
      </c>
      <c r="H73" s="45" t="str">
        <f t="shared" si="14"/>
        <v>N/A</v>
      </c>
      <c r="I73" s="12" t="s">
        <v>1744</v>
      </c>
      <c r="J73" s="12" t="s">
        <v>1744</v>
      </c>
      <c r="K73" s="46" t="s">
        <v>732</v>
      </c>
      <c r="L73" s="9" t="str">
        <f t="shared" si="15"/>
        <v>N/A</v>
      </c>
    </row>
    <row r="74" spans="1:12" x14ac:dyDescent="0.2">
      <c r="A74" s="47" t="s">
        <v>1318</v>
      </c>
      <c r="B74" s="35" t="s">
        <v>217</v>
      </c>
      <c r="C74" s="48" t="s">
        <v>1744</v>
      </c>
      <c r="D74" s="45" t="str">
        <f t="shared" si="12"/>
        <v>N/A</v>
      </c>
      <c r="E74" s="48" t="s">
        <v>1744</v>
      </c>
      <c r="F74" s="45" t="str">
        <f t="shared" si="13"/>
        <v>N/A</v>
      </c>
      <c r="G74" s="48" t="s">
        <v>1744</v>
      </c>
      <c r="H74" s="45" t="str">
        <f t="shared" si="14"/>
        <v>N/A</v>
      </c>
      <c r="I74" s="12" t="s">
        <v>1744</v>
      </c>
      <c r="J74" s="12" t="s">
        <v>1744</v>
      </c>
      <c r="K74" s="46" t="s">
        <v>732</v>
      </c>
      <c r="L74" s="9" t="str">
        <f t="shared" si="15"/>
        <v>N/A</v>
      </c>
    </row>
    <row r="75" spans="1:12" ht="25.5" x14ac:dyDescent="0.2">
      <c r="A75" s="47" t="s">
        <v>1319</v>
      </c>
      <c r="B75" s="35" t="s">
        <v>217</v>
      </c>
      <c r="C75" s="36" t="s">
        <v>1744</v>
      </c>
      <c r="D75" s="45" t="str">
        <f t="shared" si="12"/>
        <v>N/A</v>
      </c>
      <c r="E75" s="36" t="s">
        <v>1744</v>
      </c>
      <c r="F75" s="45" t="str">
        <f t="shared" si="13"/>
        <v>N/A</v>
      </c>
      <c r="G75" s="36" t="s">
        <v>1744</v>
      </c>
      <c r="H75" s="45" t="str">
        <f t="shared" si="14"/>
        <v>N/A</v>
      </c>
      <c r="I75" s="12" t="s">
        <v>1744</v>
      </c>
      <c r="J75" s="12" t="s">
        <v>1744</v>
      </c>
      <c r="K75" s="46" t="s">
        <v>732</v>
      </c>
      <c r="L75" s="9" t="str">
        <f t="shared" si="15"/>
        <v>N/A</v>
      </c>
    </row>
    <row r="76" spans="1:12" ht="25.5" x14ac:dyDescent="0.2">
      <c r="A76" s="47" t="s">
        <v>548</v>
      </c>
      <c r="B76" s="35" t="s">
        <v>217</v>
      </c>
      <c r="C76" s="48">
        <v>0</v>
      </c>
      <c r="D76" s="45" t="str">
        <f t="shared" si="12"/>
        <v>N/A</v>
      </c>
      <c r="E76" s="48">
        <v>0</v>
      </c>
      <c r="F76" s="45" t="str">
        <f t="shared" si="13"/>
        <v>N/A</v>
      </c>
      <c r="G76" s="48">
        <v>0</v>
      </c>
      <c r="H76" s="45" t="str">
        <f t="shared" si="14"/>
        <v>N/A</v>
      </c>
      <c r="I76" s="12" t="s">
        <v>1744</v>
      </c>
      <c r="J76" s="12" t="s">
        <v>1744</v>
      </c>
      <c r="K76" s="46" t="s">
        <v>732</v>
      </c>
      <c r="L76" s="9" t="str">
        <f t="shared" si="15"/>
        <v>N/A</v>
      </c>
    </row>
    <row r="77" spans="1:12" x14ac:dyDescent="0.2">
      <c r="A77" s="47" t="s">
        <v>549</v>
      </c>
      <c r="B77" s="35" t="s">
        <v>217</v>
      </c>
      <c r="C77" s="36">
        <v>0</v>
      </c>
      <c r="D77" s="45" t="str">
        <f t="shared" si="12"/>
        <v>N/A</v>
      </c>
      <c r="E77" s="36">
        <v>0</v>
      </c>
      <c r="F77" s="45" t="str">
        <f t="shared" si="13"/>
        <v>N/A</v>
      </c>
      <c r="G77" s="36">
        <v>0</v>
      </c>
      <c r="H77" s="45" t="str">
        <f t="shared" si="14"/>
        <v>N/A</v>
      </c>
      <c r="I77" s="12" t="s">
        <v>1744</v>
      </c>
      <c r="J77" s="12" t="s">
        <v>1744</v>
      </c>
      <c r="K77" s="46" t="s">
        <v>732</v>
      </c>
      <c r="L77" s="9" t="str">
        <f t="shared" si="15"/>
        <v>N/A</v>
      </c>
    </row>
    <row r="78" spans="1:12" x14ac:dyDescent="0.2">
      <c r="A78" s="47" t="s">
        <v>1320</v>
      </c>
      <c r="B78" s="35" t="s">
        <v>217</v>
      </c>
      <c r="C78" s="48" t="s">
        <v>1744</v>
      </c>
      <c r="D78" s="45" t="str">
        <f t="shared" si="12"/>
        <v>N/A</v>
      </c>
      <c r="E78" s="48" t="s">
        <v>1744</v>
      </c>
      <c r="F78" s="45" t="str">
        <f t="shared" si="13"/>
        <v>N/A</v>
      </c>
      <c r="G78" s="48" t="s">
        <v>1744</v>
      </c>
      <c r="H78" s="45" t="str">
        <f t="shared" si="14"/>
        <v>N/A</v>
      </c>
      <c r="I78" s="12" t="s">
        <v>1744</v>
      </c>
      <c r="J78" s="12" t="s">
        <v>1744</v>
      </c>
      <c r="K78" s="46" t="s">
        <v>732</v>
      </c>
      <c r="L78" s="9" t="str">
        <f t="shared" si="15"/>
        <v>N/A</v>
      </c>
    </row>
    <row r="79" spans="1:12" ht="25.5" x14ac:dyDescent="0.2">
      <c r="A79" s="47" t="s">
        <v>550</v>
      </c>
      <c r="B79" s="35" t="s">
        <v>217</v>
      </c>
      <c r="C79" s="48">
        <v>0</v>
      </c>
      <c r="D79" s="45" t="str">
        <f t="shared" si="12"/>
        <v>N/A</v>
      </c>
      <c r="E79" s="48">
        <v>0</v>
      </c>
      <c r="F79" s="45" t="str">
        <f t="shared" si="13"/>
        <v>N/A</v>
      </c>
      <c r="G79" s="48">
        <v>0</v>
      </c>
      <c r="H79" s="45" t="str">
        <f t="shared" si="14"/>
        <v>N/A</v>
      </c>
      <c r="I79" s="12" t="s">
        <v>1744</v>
      </c>
      <c r="J79" s="12" t="s">
        <v>1744</v>
      </c>
      <c r="K79" s="46" t="s">
        <v>732</v>
      </c>
      <c r="L79" s="9" t="str">
        <f t="shared" si="15"/>
        <v>N/A</v>
      </c>
    </row>
    <row r="80" spans="1:12" x14ac:dyDescent="0.2">
      <c r="A80" s="47" t="s">
        <v>551</v>
      </c>
      <c r="B80" s="35" t="s">
        <v>217</v>
      </c>
      <c r="C80" s="36">
        <v>0</v>
      </c>
      <c r="D80" s="45" t="str">
        <f t="shared" si="12"/>
        <v>N/A</v>
      </c>
      <c r="E80" s="36">
        <v>0</v>
      </c>
      <c r="F80" s="45" t="str">
        <f t="shared" si="13"/>
        <v>N/A</v>
      </c>
      <c r="G80" s="36">
        <v>0</v>
      </c>
      <c r="H80" s="45" t="str">
        <f t="shared" si="14"/>
        <v>N/A</v>
      </c>
      <c r="I80" s="12" t="s">
        <v>1744</v>
      </c>
      <c r="J80" s="12" t="s">
        <v>1744</v>
      </c>
      <c r="K80" s="46" t="s">
        <v>732</v>
      </c>
      <c r="L80" s="9" t="str">
        <f t="shared" si="15"/>
        <v>N/A</v>
      </c>
    </row>
    <row r="81" spans="1:12" ht="25.5" x14ac:dyDescent="0.2">
      <c r="A81" s="47" t="s">
        <v>1321</v>
      </c>
      <c r="B81" s="35" t="s">
        <v>217</v>
      </c>
      <c r="C81" s="48" t="s">
        <v>1744</v>
      </c>
      <c r="D81" s="45" t="str">
        <f t="shared" si="12"/>
        <v>N/A</v>
      </c>
      <c r="E81" s="48" t="s">
        <v>1744</v>
      </c>
      <c r="F81" s="45" t="str">
        <f t="shared" si="13"/>
        <v>N/A</v>
      </c>
      <c r="G81" s="48" t="s">
        <v>1744</v>
      </c>
      <c r="H81" s="45" t="str">
        <f t="shared" si="14"/>
        <v>N/A</v>
      </c>
      <c r="I81" s="12" t="s">
        <v>1744</v>
      </c>
      <c r="J81" s="12" t="s">
        <v>1744</v>
      </c>
      <c r="K81" s="46" t="s">
        <v>732</v>
      </c>
      <c r="L81" s="9" t="str">
        <f t="shared" si="15"/>
        <v>N/A</v>
      </c>
    </row>
    <row r="82" spans="1:12" ht="25.5" x14ac:dyDescent="0.2">
      <c r="A82" s="47" t="s">
        <v>552</v>
      </c>
      <c r="B82" s="35" t="s">
        <v>217</v>
      </c>
      <c r="C82" s="48">
        <v>0</v>
      </c>
      <c r="D82" s="45" t="str">
        <f t="shared" si="12"/>
        <v>N/A</v>
      </c>
      <c r="E82" s="48">
        <v>0</v>
      </c>
      <c r="F82" s="45" t="str">
        <f t="shared" si="13"/>
        <v>N/A</v>
      </c>
      <c r="G82" s="48">
        <v>0</v>
      </c>
      <c r="H82" s="45" t="str">
        <f t="shared" si="14"/>
        <v>N/A</v>
      </c>
      <c r="I82" s="12" t="s">
        <v>1744</v>
      </c>
      <c r="J82" s="12" t="s">
        <v>1744</v>
      </c>
      <c r="K82" s="46" t="s">
        <v>732</v>
      </c>
      <c r="L82" s="9" t="str">
        <f t="shared" si="15"/>
        <v>N/A</v>
      </c>
    </row>
    <row r="83" spans="1:12" x14ac:dyDescent="0.2">
      <c r="A83" s="47" t="s">
        <v>553</v>
      </c>
      <c r="B83" s="35" t="s">
        <v>217</v>
      </c>
      <c r="C83" s="36">
        <v>0</v>
      </c>
      <c r="D83" s="45" t="str">
        <f t="shared" si="12"/>
        <v>N/A</v>
      </c>
      <c r="E83" s="36">
        <v>0</v>
      </c>
      <c r="F83" s="45" t="str">
        <f t="shared" si="13"/>
        <v>N/A</v>
      </c>
      <c r="G83" s="36">
        <v>0</v>
      </c>
      <c r="H83" s="45" t="str">
        <f t="shared" si="14"/>
        <v>N/A</v>
      </c>
      <c r="I83" s="12" t="s">
        <v>1744</v>
      </c>
      <c r="J83" s="12" t="s">
        <v>1744</v>
      </c>
      <c r="K83" s="46" t="s">
        <v>732</v>
      </c>
      <c r="L83" s="9" t="str">
        <f t="shared" si="15"/>
        <v>N/A</v>
      </c>
    </row>
    <row r="84" spans="1:12" x14ac:dyDescent="0.2">
      <c r="A84" s="47" t="s">
        <v>1322</v>
      </c>
      <c r="B84" s="35" t="s">
        <v>217</v>
      </c>
      <c r="C84" s="48" t="s">
        <v>1744</v>
      </c>
      <c r="D84" s="45" t="str">
        <f t="shared" si="12"/>
        <v>N/A</v>
      </c>
      <c r="E84" s="48" t="s">
        <v>1744</v>
      </c>
      <c r="F84" s="45" t="str">
        <f t="shared" si="13"/>
        <v>N/A</v>
      </c>
      <c r="G84" s="48" t="s">
        <v>1744</v>
      </c>
      <c r="H84" s="45" t="str">
        <f t="shared" si="14"/>
        <v>N/A</v>
      </c>
      <c r="I84" s="12" t="s">
        <v>1744</v>
      </c>
      <c r="J84" s="12" t="s">
        <v>1744</v>
      </c>
      <c r="K84" s="46" t="s">
        <v>732</v>
      </c>
      <c r="L84" s="9" t="str">
        <f t="shared" si="15"/>
        <v>N/A</v>
      </c>
    </row>
    <row r="85" spans="1:12" x14ac:dyDescent="0.2">
      <c r="A85" s="47" t="s">
        <v>554</v>
      </c>
      <c r="B85" s="35" t="s">
        <v>217</v>
      </c>
      <c r="C85" s="48">
        <v>0</v>
      </c>
      <c r="D85" s="45" t="str">
        <f t="shared" si="12"/>
        <v>N/A</v>
      </c>
      <c r="E85" s="48">
        <v>0</v>
      </c>
      <c r="F85" s="45" t="str">
        <f t="shared" si="13"/>
        <v>N/A</v>
      </c>
      <c r="G85" s="48">
        <v>0</v>
      </c>
      <c r="H85" s="45" t="str">
        <f t="shared" si="14"/>
        <v>N/A</v>
      </c>
      <c r="I85" s="12" t="s">
        <v>1744</v>
      </c>
      <c r="J85" s="12" t="s">
        <v>1744</v>
      </c>
      <c r="K85" s="46" t="s">
        <v>732</v>
      </c>
      <c r="L85" s="9" t="str">
        <f t="shared" si="15"/>
        <v>N/A</v>
      </c>
    </row>
    <row r="86" spans="1:12" x14ac:dyDescent="0.2">
      <c r="A86" s="47" t="s">
        <v>555</v>
      </c>
      <c r="B86" s="35" t="s">
        <v>217</v>
      </c>
      <c r="C86" s="36">
        <v>0</v>
      </c>
      <c r="D86" s="45" t="str">
        <f t="shared" si="12"/>
        <v>N/A</v>
      </c>
      <c r="E86" s="36">
        <v>0</v>
      </c>
      <c r="F86" s="45" t="str">
        <f t="shared" si="13"/>
        <v>N/A</v>
      </c>
      <c r="G86" s="36">
        <v>0</v>
      </c>
      <c r="H86" s="45" t="str">
        <f t="shared" si="14"/>
        <v>N/A</v>
      </c>
      <c r="I86" s="12" t="s">
        <v>1744</v>
      </c>
      <c r="J86" s="12" t="s">
        <v>1744</v>
      </c>
      <c r="K86" s="46" t="s">
        <v>732</v>
      </c>
      <c r="L86" s="9" t="str">
        <f t="shared" si="15"/>
        <v>N/A</v>
      </c>
    </row>
    <row r="87" spans="1:12" x14ac:dyDescent="0.2">
      <c r="A87" s="47" t="s">
        <v>1323</v>
      </c>
      <c r="B87" s="35" t="s">
        <v>217</v>
      </c>
      <c r="C87" s="48" t="s">
        <v>1744</v>
      </c>
      <c r="D87" s="45" t="str">
        <f t="shared" si="12"/>
        <v>N/A</v>
      </c>
      <c r="E87" s="48" t="s">
        <v>1744</v>
      </c>
      <c r="F87" s="45" t="str">
        <f t="shared" si="13"/>
        <v>N/A</v>
      </c>
      <c r="G87" s="48" t="s">
        <v>1744</v>
      </c>
      <c r="H87" s="45" t="str">
        <f t="shared" si="14"/>
        <v>N/A</v>
      </c>
      <c r="I87" s="12" t="s">
        <v>1744</v>
      </c>
      <c r="J87" s="12" t="s">
        <v>1744</v>
      </c>
      <c r="K87" s="46" t="s">
        <v>732</v>
      </c>
      <c r="L87" s="9" t="str">
        <f t="shared" si="15"/>
        <v>N/A</v>
      </c>
    </row>
    <row r="88" spans="1:12" ht="25.5" x14ac:dyDescent="0.2">
      <c r="A88" s="47" t="s">
        <v>556</v>
      </c>
      <c r="B88" s="35" t="s">
        <v>217</v>
      </c>
      <c r="C88" s="48">
        <v>0</v>
      </c>
      <c r="D88" s="45" t="str">
        <f t="shared" si="12"/>
        <v>N/A</v>
      </c>
      <c r="E88" s="48">
        <v>0</v>
      </c>
      <c r="F88" s="45" t="str">
        <f t="shared" si="13"/>
        <v>N/A</v>
      </c>
      <c r="G88" s="48">
        <v>0</v>
      </c>
      <c r="H88" s="45" t="str">
        <f t="shared" si="14"/>
        <v>N/A</v>
      </c>
      <c r="I88" s="12" t="s">
        <v>1744</v>
      </c>
      <c r="J88" s="12" t="s">
        <v>1744</v>
      </c>
      <c r="K88" s="46" t="s">
        <v>732</v>
      </c>
      <c r="L88" s="9" t="str">
        <f t="shared" si="15"/>
        <v>N/A</v>
      </c>
    </row>
    <row r="89" spans="1:12" x14ac:dyDescent="0.2">
      <c r="A89" s="47" t="s">
        <v>557</v>
      </c>
      <c r="B89" s="35" t="s">
        <v>217</v>
      </c>
      <c r="C89" s="36">
        <v>0</v>
      </c>
      <c r="D89" s="45" t="str">
        <f t="shared" si="12"/>
        <v>N/A</v>
      </c>
      <c r="E89" s="36">
        <v>0</v>
      </c>
      <c r="F89" s="45" t="str">
        <f t="shared" si="13"/>
        <v>N/A</v>
      </c>
      <c r="G89" s="36">
        <v>0</v>
      </c>
      <c r="H89" s="45" t="str">
        <f t="shared" si="14"/>
        <v>N/A</v>
      </c>
      <c r="I89" s="12" t="s">
        <v>1744</v>
      </c>
      <c r="J89" s="12" t="s">
        <v>1744</v>
      </c>
      <c r="K89" s="46" t="s">
        <v>732</v>
      </c>
      <c r="L89" s="9" t="str">
        <f t="shared" si="15"/>
        <v>N/A</v>
      </c>
    </row>
    <row r="90" spans="1:12" x14ac:dyDescent="0.2">
      <c r="A90" s="47" t="s">
        <v>1324</v>
      </c>
      <c r="B90" s="35" t="s">
        <v>217</v>
      </c>
      <c r="C90" s="48" t="s">
        <v>1744</v>
      </c>
      <c r="D90" s="45" t="str">
        <f t="shared" si="12"/>
        <v>N/A</v>
      </c>
      <c r="E90" s="48" t="s">
        <v>1744</v>
      </c>
      <c r="F90" s="45" t="str">
        <f t="shared" si="13"/>
        <v>N/A</v>
      </c>
      <c r="G90" s="48" t="s">
        <v>1744</v>
      </c>
      <c r="H90" s="45" t="str">
        <f t="shared" si="14"/>
        <v>N/A</v>
      </c>
      <c r="I90" s="12" t="s">
        <v>1744</v>
      </c>
      <c r="J90" s="12" t="s">
        <v>1744</v>
      </c>
      <c r="K90" s="46" t="s">
        <v>732</v>
      </c>
      <c r="L90" s="9" t="str">
        <f t="shared" si="15"/>
        <v>N/A</v>
      </c>
    </row>
    <row r="91" spans="1:12" x14ac:dyDescent="0.2">
      <c r="A91" s="47" t="s">
        <v>558</v>
      </c>
      <c r="B91" s="35" t="s">
        <v>217</v>
      </c>
      <c r="C91" s="48">
        <v>0</v>
      </c>
      <c r="D91" s="45" t="str">
        <f t="shared" si="12"/>
        <v>N/A</v>
      </c>
      <c r="E91" s="48">
        <v>0</v>
      </c>
      <c r="F91" s="45" t="str">
        <f t="shared" si="13"/>
        <v>N/A</v>
      </c>
      <c r="G91" s="48">
        <v>0</v>
      </c>
      <c r="H91" s="45" t="str">
        <f t="shared" si="14"/>
        <v>N/A</v>
      </c>
      <c r="I91" s="12" t="s">
        <v>1744</v>
      </c>
      <c r="J91" s="12" t="s">
        <v>1744</v>
      </c>
      <c r="K91" s="46" t="s">
        <v>732</v>
      </c>
      <c r="L91" s="9" t="str">
        <f t="shared" si="15"/>
        <v>N/A</v>
      </c>
    </row>
    <row r="92" spans="1:12" x14ac:dyDescent="0.2">
      <c r="A92" s="47" t="s">
        <v>559</v>
      </c>
      <c r="B92" s="35" t="s">
        <v>217</v>
      </c>
      <c r="C92" s="36">
        <v>0</v>
      </c>
      <c r="D92" s="45" t="str">
        <f t="shared" si="12"/>
        <v>N/A</v>
      </c>
      <c r="E92" s="36">
        <v>0</v>
      </c>
      <c r="F92" s="45" t="str">
        <f t="shared" si="13"/>
        <v>N/A</v>
      </c>
      <c r="G92" s="36">
        <v>0</v>
      </c>
      <c r="H92" s="45" t="str">
        <f t="shared" si="14"/>
        <v>N/A</v>
      </c>
      <c r="I92" s="12" t="s">
        <v>1744</v>
      </c>
      <c r="J92" s="12" t="s">
        <v>1744</v>
      </c>
      <c r="K92" s="46" t="s">
        <v>732</v>
      </c>
      <c r="L92" s="9" t="str">
        <f t="shared" si="15"/>
        <v>N/A</v>
      </c>
    </row>
    <row r="93" spans="1:12" x14ac:dyDescent="0.2">
      <c r="A93" s="47" t="s">
        <v>1325</v>
      </c>
      <c r="B93" s="35" t="s">
        <v>217</v>
      </c>
      <c r="C93" s="48" t="s">
        <v>1744</v>
      </c>
      <c r="D93" s="45" t="str">
        <f t="shared" si="12"/>
        <v>N/A</v>
      </c>
      <c r="E93" s="48" t="s">
        <v>1744</v>
      </c>
      <c r="F93" s="45" t="str">
        <f t="shared" si="13"/>
        <v>N/A</v>
      </c>
      <c r="G93" s="48" t="s">
        <v>1744</v>
      </c>
      <c r="H93" s="45" t="str">
        <f t="shared" si="14"/>
        <v>N/A</v>
      </c>
      <c r="I93" s="12" t="s">
        <v>1744</v>
      </c>
      <c r="J93" s="12" t="s">
        <v>1744</v>
      </c>
      <c r="K93" s="46" t="s">
        <v>732</v>
      </c>
      <c r="L93" s="9" t="str">
        <f t="shared" si="15"/>
        <v>N/A</v>
      </c>
    </row>
    <row r="94" spans="1:12" ht="25.5" x14ac:dyDescent="0.2">
      <c r="A94" s="47" t="s">
        <v>560</v>
      </c>
      <c r="B94" s="35" t="s">
        <v>217</v>
      </c>
      <c r="C94" s="48">
        <v>0</v>
      </c>
      <c r="D94" s="45" t="str">
        <f t="shared" si="12"/>
        <v>N/A</v>
      </c>
      <c r="E94" s="48">
        <v>0</v>
      </c>
      <c r="F94" s="45" t="str">
        <f t="shared" si="13"/>
        <v>N/A</v>
      </c>
      <c r="G94" s="48">
        <v>0</v>
      </c>
      <c r="H94" s="45" t="str">
        <f t="shared" si="14"/>
        <v>N/A</v>
      </c>
      <c r="I94" s="12" t="s">
        <v>1744</v>
      </c>
      <c r="J94" s="12" t="s">
        <v>1744</v>
      </c>
      <c r="K94" s="46" t="s">
        <v>732</v>
      </c>
      <c r="L94" s="9" t="str">
        <f t="shared" si="15"/>
        <v>N/A</v>
      </c>
    </row>
    <row r="95" spans="1:12" x14ac:dyDescent="0.2">
      <c r="A95" s="47" t="s">
        <v>561</v>
      </c>
      <c r="B95" s="35" t="s">
        <v>217</v>
      </c>
      <c r="C95" s="36">
        <v>0</v>
      </c>
      <c r="D95" s="45" t="str">
        <f t="shared" si="12"/>
        <v>N/A</v>
      </c>
      <c r="E95" s="36">
        <v>0</v>
      </c>
      <c r="F95" s="45" t="str">
        <f t="shared" si="13"/>
        <v>N/A</v>
      </c>
      <c r="G95" s="36">
        <v>0</v>
      </c>
      <c r="H95" s="45" t="str">
        <f t="shared" si="14"/>
        <v>N/A</v>
      </c>
      <c r="I95" s="12" t="s">
        <v>1744</v>
      </c>
      <c r="J95" s="12" t="s">
        <v>1744</v>
      </c>
      <c r="K95" s="46" t="s">
        <v>732</v>
      </c>
      <c r="L95" s="9" t="str">
        <f t="shared" si="15"/>
        <v>N/A</v>
      </c>
    </row>
    <row r="96" spans="1:12" ht="25.5" x14ac:dyDescent="0.2">
      <c r="A96" s="47" t="s">
        <v>1326</v>
      </c>
      <c r="B96" s="35" t="s">
        <v>217</v>
      </c>
      <c r="C96" s="48" t="s">
        <v>1744</v>
      </c>
      <c r="D96" s="45" t="str">
        <f t="shared" si="12"/>
        <v>N/A</v>
      </c>
      <c r="E96" s="48" t="s">
        <v>1744</v>
      </c>
      <c r="F96" s="45" t="str">
        <f t="shared" si="13"/>
        <v>N/A</v>
      </c>
      <c r="G96" s="48" t="s">
        <v>1744</v>
      </c>
      <c r="H96" s="45" t="str">
        <f t="shared" si="14"/>
        <v>N/A</v>
      </c>
      <c r="I96" s="12" t="s">
        <v>1744</v>
      </c>
      <c r="J96" s="12" t="s">
        <v>1744</v>
      </c>
      <c r="K96" s="46" t="s">
        <v>732</v>
      </c>
      <c r="L96" s="9" t="str">
        <f t="shared" si="15"/>
        <v>N/A</v>
      </c>
    </row>
    <row r="97" spans="1:12" ht="25.5" x14ac:dyDescent="0.2">
      <c r="A97" s="47" t="s">
        <v>562</v>
      </c>
      <c r="B97" s="35" t="s">
        <v>217</v>
      </c>
      <c r="C97" s="48">
        <v>0</v>
      </c>
      <c r="D97" s="45" t="str">
        <f t="shared" si="12"/>
        <v>N/A</v>
      </c>
      <c r="E97" s="48">
        <v>0</v>
      </c>
      <c r="F97" s="45" t="str">
        <f t="shared" si="13"/>
        <v>N/A</v>
      </c>
      <c r="G97" s="48">
        <v>0</v>
      </c>
      <c r="H97" s="45" t="str">
        <f t="shared" si="14"/>
        <v>N/A</v>
      </c>
      <c r="I97" s="12" t="s">
        <v>1744</v>
      </c>
      <c r="J97" s="12" t="s">
        <v>1744</v>
      </c>
      <c r="K97" s="46" t="s">
        <v>732</v>
      </c>
      <c r="L97" s="9" t="str">
        <f t="shared" si="15"/>
        <v>N/A</v>
      </c>
    </row>
    <row r="98" spans="1:12" x14ac:dyDescent="0.2">
      <c r="A98" s="47" t="s">
        <v>563</v>
      </c>
      <c r="B98" s="35" t="s">
        <v>217</v>
      </c>
      <c r="C98" s="36">
        <v>0</v>
      </c>
      <c r="D98" s="45" t="str">
        <f t="shared" si="12"/>
        <v>N/A</v>
      </c>
      <c r="E98" s="36">
        <v>0</v>
      </c>
      <c r="F98" s="45" t="str">
        <f t="shared" si="13"/>
        <v>N/A</v>
      </c>
      <c r="G98" s="36">
        <v>0</v>
      </c>
      <c r="H98" s="45" t="str">
        <f t="shared" si="14"/>
        <v>N/A</v>
      </c>
      <c r="I98" s="12" t="s">
        <v>1744</v>
      </c>
      <c r="J98" s="12" t="s">
        <v>1744</v>
      </c>
      <c r="K98" s="46" t="s">
        <v>732</v>
      </c>
      <c r="L98" s="9" t="str">
        <f t="shared" si="15"/>
        <v>N/A</v>
      </c>
    </row>
    <row r="99" spans="1:12" x14ac:dyDescent="0.2">
      <c r="A99" s="47" t="s">
        <v>1327</v>
      </c>
      <c r="B99" s="35" t="s">
        <v>217</v>
      </c>
      <c r="C99" s="48" t="s">
        <v>1744</v>
      </c>
      <c r="D99" s="45" t="str">
        <f t="shared" si="12"/>
        <v>N/A</v>
      </c>
      <c r="E99" s="48" t="s">
        <v>1744</v>
      </c>
      <c r="F99" s="45" t="str">
        <f t="shared" si="13"/>
        <v>N/A</v>
      </c>
      <c r="G99" s="48" t="s">
        <v>1744</v>
      </c>
      <c r="H99" s="45" t="str">
        <f t="shared" si="14"/>
        <v>N/A</v>
      </c>
      <c r="I99" s="12" t="s">
        <v>1744</v>
      </c>
      <c r="J99" s="12" t="s">
        <v>1744</v>
      </c>
      <c r="K99" s="46" t="s">
        <v>732</v>
      </c>
      <c r="L99" s="9" t="str">
        <f t="shared" si="15"/>
        <v>N/A</v>
      </c>
    </row>
    <row r="100" spans="1:12" x14ac:dyDescent="0.2">
      <c r="A100" s="47" t="s">
        <v>564</v>
      </c>
      <c r="B100" s="35" t="s">
        <v>217</v>
      </c>
      <c r="C100" s="48">
        <v>0</v>
      </c>
      <c r="D100" s="45" t="str">
        <f t="shared" si="12"/>
        <v>N/A</v>
      </c>
      <c r="E100" s="48">
        <v>0</v>
      </c>
      <c r="F100" s="45" t="str">
        <f t="shared" si="13"/>
        <v>N/A</v>
      </c>
      <c r="G100" s="48">
        <v>0</v>
      </c>
      <c r="H100" s="45" t="str">
        <f t="shared" si="14"/>
        <v>N/A</v>
      </c>
      <c r="I100" s="12" t="s">
        <v>1744</v>
      </c>
      <c r="J100" s="12" t="s">
        <v>1744</v>
      </c>
      <c r="K100" s="46" t="s">
        <v>732</v>
      </c>
      <c r="L100" s="9" t="str">
        <f t="shared" si="15"/>
        <v>N/A</v>
      </c>
    </row>
    <row r="101" spans="1:12" x14ac:dyDescent="0.2">
      <c r="A101" s="47" t="s">
        <v>565</v>
      </c>
      <c r="B101" s="35" t="s">
        <v>217</v>
      </c>
      <c r="C101" s="36">
        <v>0</v>
      </c>
      <c r="D101" s="45" t="str">
        <f t="shared" si="12"/>
        <v>N/A</v>
      </c>
      <c r="E101" s="36">
        <v>0</v>
      </c>
      <c r="F101" s="45" t="str">
        <f t="shared" si="13"/>
        <v>N/A</v>
      </c>
      <c r="G101" s="36">
        <v>0</v>
      </c>
      <c r="H101" s="45" t="str">
        <f t="shared" si="14"/>
        <v>N/A</v>
      </c>
      <c r="I101" s="12" t="s">
        <v>1744</v>
      </c>
      <c r="J101" s="12" t="s">
        <v>1744</v>
      </c>
      <c r="K101" s="46" t="s">
        <v>732</v>
      </c>
      <c r="L101" s="9" t="str">
        <f t="shared" si="15"/>
        <v>N/A</v>
      </c>
    </row>
    <row r="102" spans="1:12" x14ac:dyDescent="0.2">
      <c r="A102" s="47" t="s">
        <v>1328</v>
      </c>
      <c r="B102" s="35" t="s">
        <v>217</v>
      </c>
      <c r="C102" s="48" t="s">
        <v>1744</v>
      </c>
      <c r="D102" s="45" t="str">
        <f t="shared" si="12"/>
        <v>N/A</v>
      </c>
      <c r="E102" s="48" t="s">
        <v>1744</v>
      </c>
      <c r="F102" s="45" t="str">
        <f t="shared" si="13"/>
        <v>N/A</v>
      </c>
      <c r="G102" s="48" t="s">
        <v>1744</v>
      </c>
      <c r="H102" s="45" t="str">
        <f t="shared" si="14"/>
        <v>N/A</v>
      </c>
      <c r="I102" s="12" t="s">
        <v>1744</v>
      </c>
      <c r="J102" s="12" t="s">
        <v>1744</v>
      </c>
      <c r="K102" s="46" t="s">
        <v>732</v>
      </c>
      <c r="L102" s="9" t="str">
        <f t="shared" si="15"/>
        <v>N/A</v>
      </c>
    </row>
    <row r="103" spans="1:12" ht="25.5" x14ac:dyDescent="0.2">
      <c r="A103" s="47" t="s">
        <v>566</v>
      </c>
      <c r="B103" s="35" t="s">
        <v>217</v>
      </c>
      <c r="C103" s="48">
        <v>0</v>
      </c>
      <c r="D103" s="45" t="str">
        <f t="shared" si="12"/>
        <v>N/A</v>
      </c>
      <c r="E103" s="48">
        <v>0</v>
      </c>
      <c r="F103" s="45" t="str">
        <f t="shared" si="13"/>
        <v>N/A</v>
      </c>
      <c r="G103" s="48">
        <v>0</v>
      </c>
      <c r="H103" s="45" t="str">
        <f t="shared" si="14"/>
        <v>N/A</v>
      </c>
      <c r="I103" s="12" t="s">
        <v>1744</v>
      </c>
      <c r="J103" s="12" t="s">
        <v>1744</v>
      </c>
      <c r="K103" s="46" t="s">
        <v>732</v>
      </c>
      <c r="L103" s="9" t="str">
        <f t="shared" si="15"/>
        <v>N/A</v>
      </c>
    </row>
    <row r="104" spans="1:12" x14ac:dyDescent="0.2">
      <c r="A104" s="47" t="s">
        <v>567</v>
      </c>
      <c r="B104" s="35" t="s">
        <v>217</v>
      </c>
      <c r="C104" s="36">
        <v>0</v>
      </c>
      <c r="D104" s="45" t="str">
        <f t="shared" si="12"/>
        <v>N/A</v>
      </c>
      <c r="E104" s="36">
        <v>0</v>
      </c>
      <c r="F104" s="45" t="str">
        <f t="shared" si="13"/>
        <v>N/A</v>
      </c>
      <c r="G104" s="36">
        <v>0</v>
      </c>
      <c r="H104" s="45" t="str">
        <f t="shared" si="14"/>
        <v>N/A</v>
      </c>
      <c r="I104" s="12" t="s">
        <v>1744</v>
      </c>
      <c r="J104" s="12" t="s">
        <v>1744</v>
      </c>
      <c r="K104" s="46" t="s">
        <v>732</v>
      </c>
      <c r="L104" s="9" t="str">
        <f t="shared" si="15"/>
        <v>N/A</v>
      </c>
    </row>
    <row r="105" spans="1:12" ht="25.5" x14ac:dyDescent="0.2">
      <c r="A105" s="47" t="s">
        <v>1329</v>
      </c>
      <c r="B105" s="35" t="s">
        <v>217</v>
      </c>
      <c r="C105" s="48" t="s">
        <v>1744</v>
      </c>
      <c r="D105" s="45" t="str">
        <f t="shared" si="12"/>
        <v>N/A</v>
      </c>
      <c r="E105" s="48" t="s">
        <v>1744</v>
      </c>
      <c r="F105" s="45" t="str">
        <f t="shared" si="13"/>
        <v>N/A</v>
      </c>
      <c r="G105" s="48" t="s">
        <v>1744</v>
      </c>
      <c r="H105" s="45" t="str">
        <f t="shared" si="14"/>
        <v>N/A</v>
      </c>
      <c r="I105" s="12" t="s">
        <v>1744</v>
      </c>
      <c r="J105" s="12" t="s">
        <v>1744</v>
      </c>
      <c r="K105" s="46" t="s">
        <v>732</v>
      </c>
      <c r="L105" s="9" t="str">
        <f t="shared" si="15"/>
        <v>N/A</v>
      </c>
    </row>
    <row r="106" spans="1:12" ht="25.5" x14ac:dyDescent="0.2">
      <c r="A106" s="47" t="s">
        <v>568</v>
      </c>
      <c r="B106" s="35" t="s">
        <v>217</v>
      </c>
      <c r="C106" s="48">
        <v>0</v>
      </c>
      <c r="D106" s="45" t="str">
        <f t="shared" si="12"/>
        <v>N/A</v>
      </c>
      <c r="E106" s="48">
        <v>0</v>
      </c>
      <c r="F106" s="45" t="str">
        <f t="shared" si="13"/>
        <v>N/A</v>
      </c>
      <c r="G106" s="48">
        <v>0</v>
      </c>
      <c r="H106" s="45" t="str">
        <f t="shared" si="14"/>
        <v>N/A</v>
      </c>
      <c r="I106" s="12" t="s">
        <v>1744</v>
      </c>
      <c r="J106" s="12" t="s">
        <v>1744</v>
      </c>
      <c r="K106" s="46" t="s">
        <v>732</v>
      </c>
      <c r="L106" s="9" t="str">
        <f t="shared" si="15"/>
        <v>N/A</v>
      </c>
    </row>
    <row r="107" spans="1:12" x14ac:dyDescent="0.2">
      <c r="A107" s="47" t="s">
        <v>569</v>
      </c>
      <c r="B107" s="35" t="s">
        <v>217</v>
      </c>
      <c r="C107" s="36">
        <v>0</v>
      </c>
      <c r="D107" s="45" t="str">
        <f t="shared" si="12"/>
        <v>N/A</v>
      </c>
      <c r="E107" s="36">
        <v>0</v>
      </c>
      <c r="F107" s="45" t="str">
        <f t="shared" si="13"/>
        <v>N/A</v>
      </c>
      <c r="G107" s="36">
        <v>0</v>
      </c>
      <c r="H107" s="45" t="str">
        <f t="shared" si="14"/>
        <v>N/A</v>
      </c>
      <c r="I107" s="12" t="s">
        <v>1744</v>
      </c>
      <c r="J107" s="12" t="s">
        <v>1744</v>
      </c>
      <c r="K107" s="46" t="s">
        <v>732</v>
      </c>
      <c r="L107" s="9" t="str">
        <f t="shared" si="15"/>
        <v>N/A</v>
      </c>
    </row>
    <row r="108" spans="1:12" x14ac:dyDescent="0.2">
      <c r="A108" s="47" t="s">
        <v>1330</v>
      </c>
      <c r="B108" s="35" t="s">
        <v>217</v>
      </c>
      <c r="C108" s="48" t="s">
        <v>1744</v>
      </c>
      <c r="D108" s="45" t="str">
        <f t="shared" si="12"/>
        <v>N/A</v>
      </c>
      <c r="E108" s="48" t="s">
        <v>1744</v>
      </c>
      <c r="F108" s="45" t="str">
        <f t="shared" si="13"/>
        <v>N/A</v>
      </c>
      <c r="G108" s="48" t="s">
        <v>1744</v>
      </c>
      <c r="H108" s="45" t="str">
        <f t="shared" si="14"/>
        <v>N/A</v>
      </c>
      <c r="I108" s="12" t="s">
        <v>1744</v>
      </c>
      <c r="J108" s="12" t="s">
        <v>1744</v>
      </c>
      <c r="K108" s="46" t="s">
        <v>732</v>
      </c>
      <c r="L108" s="9" t="str">
        <f t="shared" si="15"/>
        <v>N/A</v>
      </c>
    </row>
    <row r="109" spans="1:12" x14ac:dyDescent="0.2">
      <c r="A109" s="47" t="s">
        <v>570</v>
      </c>
      <c r="B109" s="35" t="s">
        <v>217</v>
      </c>
      <c r="C109" s="48">
        <v>197063572</v>
      </c>
      <c r="D109" s="45" t="str">
        <f t="shared" si="12"/>
        <v>N/A</v>
      </c>
      <c r="E109" s="48">
        <v>197123423</v>
      </c>
      <c r="F109" s="45" t="str">
        <f t="shared" si="13"/>
        <v>N/A</v>
      </c>
      <c r="G109" s="48">
        <v>0</v>
      </c>
      <c r="H109" s="45" t="str">
        <f t="shared" si="14"/>
        <v>N/A</v>
      </c>
      <c r="I109" s="12">
        <v>3.04E-2</v>
      </c>
      <c r="J109" s="12">
        <v>-100</v>
      </c>
      <c r="K109" s="46" t="s">
        <v>732</v>
      </c>
      <c r="L109" s="9" t="str">
        <f t="shared" si="15"/>
        <v>No</v>
      </c>
    </row>
    <row r="110" spans="1:12" x14ac:dyDescent="0.2">
      <c r="A110" s="47" t="s">
        <v>571</v>
      </c>
      <c r="B110" s="35" t="s">
        <v>217</v>
      </c>
      <c r="C110" s="36">
        <v>179198</v>
      </c>
      <c r="D110" s="45" t="str">
        <f t="shared" si="12"/>
        <v>N/A</v>
      </c>
      <c r="E110" s="36">
        <v>185290</v>
      </c>
      <c r="F110" s="45" t="str">
        <f t="shared" si="13"/>
        <v>N/A</v>
      </c>
      <c r="G110" s="36">
        <v>0</v>
      </c>
      <c r="H110" s="45" t="str">
        <f t="shared" si="14"/>
        <v>N/A</v>
      </c>
      <c r="I110" s="12">
        <v>3.4</v>
      </c>
      <c r="J110" s="12">
        <v>-100</v>
      </c>
      <c r="K110" s="46" t="s">
        <v>732</v>
      </c>
      <c r="L110" s="9" t="str">
        <f t="shared" si="15"/>
        <v>No</v>
      </c>
    </row>
    <row r="111" spans="1:12" x14ac:dyDescent="0.2">
      <c r="A111" s="47" t="s">
        <v>1331</v>
      </c>
      <c r="B111" s="35" t="s">
        <v>217</v>
      </c>
      <c r="C111" s="48">
        <v>1099.6973849999999</v>
      </c>
      <c r="D111" s="45" t="str">
        <f t="shared" si="12"/>
        <v>N/A</v>
      </c>
      <c r="E111" s="48">
        <v>1063.864337</v>
      </c>
      <c r="F111" s="45" t="str">
        <f t="shared" si="13"/>
        <v>N/A</v>
      </c>
      <c r="G111" s="48" t="s">
        <v>1744</v>
      </c>
      <c r="H111" s="45" t="str">
        <f t="shared" si="14"/>
        <v>N/A</v>
      </c>
      <c r="I111" s="12">
        <v>-3.26</v>
      </c>
      <c r="J111" s="12" t="s">
        <v>1744</v>
      </c>
      <c r="K111" s="46" t="s">
        <v>732</v>
      </c>
      <c r="L111" s="9" t="str">
        <f t="shared" si="15"/>
        <v>N/A</v>
      </c>
    </row>
    <row r="112" spans="1:12" ht="25.5" x14ac:dyDescent="0.2">
      <c r="A112" s="47" t="s">
        <v>572</v>
      </c>
      <c r="B112" s="35" t="s">
        <v>217</v>
      </c>
      <c r="C112" s="48">
        <v>0</v>
      </c>
      <c r="D112" s="45" t="str">
        <f t="shared" si="12"/>
        <v>N/A</v>
      </c>
      <c r="E112" s="48">
        <v>0</v>
      </c>
      <c r="F112" s="45" t="str">
        <f t="shared" si="13"/>
        <v>N/A</v>
      </c>
      <c r="G112" s="48">
        <v>0</v>
      </c>
      <c r="H112" s="45" t="str">
        <f t="shared" si="14"/>
        <v>N/A</v>
      </c>
      <c r="I112" s="12" t="s">
        <v>1744</v>
      </c>
      <c r="J112" s="12" t="s">
        <v>1744</v>
      </c>
      <c r="K112" s="46" t="s">
        <v>732</v>
      </c>
      <c r="L112" s="9" t="str">
        <f t="shared" si="15"/>
        <v>N/A</v>
      </c>
    </row>
    <row r="113" spans="1:12" x14ac:dyDescent="0.2">
      <c r="A113" s="47" t="s">
        <v>573</v>
      </c>
      <c r="B113" s="35" t="s">
        <v>217</v>
      </c>
      <c r="C113" s="36">
        <v>0</v>
      </c>
      <c r="D113" s="45" t="str">
        <f t="shared" si="12"/>
        <v>N/A</v>
      </c>
      <c r="E113" s="36">
        <v>0</v>
      </c>
      <c r="F113" s="45" t="str">
        <f t="shared" si="13"/>
        <v>N/A</v>
      </c>
      <c r="G113" s="36">
        <v>0</v>
      </c>
      <c r="H113" s="45" t="str">
        <f t="shared" si="14"/>
        <v>N/A</v>
      </c>
      <c r="I113" s="12" t="s">
        <v>1744</v>
      </c>
      <c r="J113" s="12" t="s">
        <v>1744</v>
      </c>
      <c r="K113" s="46" t="s">
        <v>732</v>
      </c>
      <c r="L113" s="9" t="str">
        <f t="shared" si="15"/>
        <v>N/A</v>
      </c>
    </row>
    <row r="114" spans="1:12" ht="25.5" x14ac:dyDescent="0.2">
      <c r="A114" s="47" t="s">
        <v>1332</v>
      </c>
      <c r="B114" s="35" t="s">
        <v>217</v>
      </c>
      <c r="C114" s="48" t="s">
        <v>1744</v>
      </c>
      <c r="D114" s="45" t="str">
        <f t="shared" si="12"/>
        <v>N/A</v>
      </c>
      <c r="E114" s="48" t="s">
        <v>1744</v>
      </c>
      <c r="F114" s="45" t="str">
        <f t="shared" si="13"/>
        <v>N/A</v>
      </c>
      <c r="G114" s="48" t="s">
        <v>1744</v>
      </c>
      <c r="H114" s="45" t="str">
        <f t="shared" si="14"/>
        <v>N/A</v>
      </c>
      <c r="I114" s="12" t="s">
        <v>1744</v>
      </c>
      <c r="J114" s="12" t="s">
        <v>1744</v>
      </c>
      <c r="K114" s="46" t="s">
        <v>732</v>
      </c>
      <c r="L114" s="9" t="str">
        <f t="shared" si="15"/>
        <v>N/A</v>
      </c>
    </row>
    <row r="115" spans="1:12" ht="25.5" x14ac:dyDescent="0.2">
      <c r="A115" s="47" t="s">
        <v>574</v>
      </c>
      <c r="B115" s="35" t="s">
        <v>217</v>
      </c>
      <c r="C115" s="48">
        <v>0</v>
      </c>
      <c r="D115" s="45" t="str">
        <f t="shared" si="12"/>
        <v>N/A</v>
      </c>
      <c r="E115" s="48">
        <v>0</v>
      </c>
      <c r="F115" s="45" t="str">
        <f t="shared" si="13"/>
        <v>N/A</v>
      </c>
      <c r="G115" s="48">
        <v>0</v>
      </c>
      <c r="H115" s="45" t="str">
        <f t="shared" si="14"/>
        <v>N/A</v>
      </c>
      <c r="I115" s="12" t="s">
        <v>1744</v>
      </c>
      <c r="J115" s="12" t="s">
        <v>1744</v>
      </c>
      <c r="K115" s="46" t="s">
        <v>732</v>
      </c>
      <c r="L115" s="9" t="str">
        <f t="shared" si="15"/>
        <v>N/A</v>
      </c>
    </row>
    <row r="116" spans="1:12" x14ac:dyDescent="0.2">
      <c r="A116" s="3" t="s">
        <v>575</v>
      </c>
      <c r="B116" s="35" t="s">
        <v>217</v>
      </c>
      <c r="C116" s="36">
        <v>0</v>
      </c>
      <c r="D116" s="45" t="str">
        <f t="shared" si="12"/>
        <v>N/A</v>
      </c>
      <c r="E116" s="36">
        <v>0</v>
      </c>
      <c r="F116" s="45" t="str">
        <f t="shared" si="13"/>
        <v>N/A</v>
      </c>
      <c r="G116" s="36">
        <v>0</v>
      </c>
      <c r="H116" s="45" t="str">
        <f t="shared" si="14"/>
        <v>N/A</v>
      </c>
      <c r="I116" s="12" t="s">
        <v>1744</v>
      </c>
      <c r="J116" s="12" t="s">
        <v>1744</v>
      </c>
      <c r="K116" s="46" t="s">
        <v>732</v>
      </c>
      <c r="L116" s="9" t="str">
        <f t="shared" si="15"/>
        <v>N/A</v>
      </c>
    </row>
    <row r="117" spans="1:12" ht="25.5" x14ac:dyDescent="0.2">
      <c r="A117" s="3" t="s">
        <v>1333</v>
      </c>
      <c r="B117" s="35" t="s">
        <v>217</v>
      </c>
      <c r="C117" s="48" t="s">
        <v>1744</v>
      </c>
      <c r="D117" s="45" t="str">
        <f t="shared" si="12"/>
        <v>N/A</v>
      </c>
      <c r="E117" s="48" t="s">
        <v>1744</v>
      </c>
      <c r="F117" s="45" t="str">
        <f t="shared" si="13"/>
        <v>N/A</v>
      </c>
      <c r="G117" s="48" t="s">
        <v>1744</v>
      </c>
      <c r="H117" s="45" t="str">
        <f t="shared" si="14"/>
        <v>N/A</v>
      </c>
      <c r="I117" s="12" t="s">
        <v>1744</v>
      </c>
      <c r="J117" s="12" t="s">
        <v>1744</v>
      </c>
      <c r="K117" s="46" t="s">
        <v>732</v>
      </c>
      <c r="L117" s="9" t="str">
        <f t="shared" si="15"/>
        <v>N/A</v>
      </c>
    </row>
    <row r="118" spans="1:12" ht="25.5" x14ac:dyDescent="0.2">
      <c r="A118" s="4" t="s">
        <v>576</v>
      </c>
      <c r="B118" s="35" t="s">
        <v>217</v>
      </c>
      <c r="C118" s="48">
        <v>0</v>
      </c>
      <c r="D118" s="45" t="str">
        <f t="shared" si="12"/>
        <v>N/A</v>
      </c>
      <c r="E118" s="48">
        <v>0</v>
      </c>
      <c r="F118" s="45" t="str">
        <f t="shared" si="13"/>
        <v>N/A</v>
      </c>
      <c r="G118" s="48">
        <v>0</v>
      </c>
      <c r="H118" s="45" t="str">
        <f t="shared" si="14"/>
        <v>N/A</v>
      </c>
      <c r="I118" s="12" t="s">
        <v>1744</v>
      </c>
      <c r="J118" s="12" t="s">
        <v>1744</v>
      </c>
      <c r="K118" s="46" t="s">
        <v>732</v>
      </c>
      <c r="L118" s="9" t="str">
        <f t="shared" si="15"/>
        <v>N/A</v>
      </c>
    </row>
    <row r="119" spans="1:12" x14ac:dyDescent="0.2">
      <c r="A119" s="4" t="s">
        <v>577</v>
      </c>
      <c r="B119" s="35" t="s">
        <v>217</v>
      </c>
      <c r="C119" s="36">
        <v>0</v>
      </c>
      <c r="D119" s="45" t="str">
        <f t="shared" si="12"/>
        <v>N/A</v>
      </c>
      <c r="E119" s="36">
        <v>0</v>
      </c>
      <c r="F119" s="45" t="str">
        <f t="shared" si="13"/>
        <v>N/A</v>
      </c>
      <c r="G119" s="36">
        <v>0</v>
      </c>
      <c r="H119" s="45" t="str">
        <f t="shared" si="14"/>
        <v>N/A</v>
      </c>
      <c r="I119" s="12" t="s">
        <v>1744</v>
      </c>
      <c r="J119" s="12" t="s">
        <v>1744</v>
      </c>
      <c r="K119" s="46" t="s">
        <v>732</v>
      </c>
      <c r="L119" s="9" t="str">
        <f t="shared" si="15"/>
        <v>N/A</v>
      </c>
    </row>
    <row r="120" spans="1:12" ht="25.5" x14ac:dyDescent="0.2">
      <c r="A120" s="4" t="s">
        <v>1334</v>
      </c>
      <c r="B120" s="35" t="s">
        <v>217</v>
      </c>
      <c r="C120" s="48" t="s">
        <v>1744</v>
      </c>
      <c r="D120" s="45" t="str">
        <f t="shared" si="12"/>
        <v>N/A</v>
      </c>
      <c r="E120" s="48" t="s">
        <v>1744</v>
      </c>
      <c r="F120" s="45" t="str">
        <f t="shared" si="13"/>
        <v>N/A</v>
      </c>
      <c r="G120" s="48" t="s">
        <v>1744</v>
      </c>
      <c r="H120" s="45" t="str">
        <f t="shared" si="14"/>
        <v>N/A</v>
      </c>
      <c r="I120" s="12" t="s">
        <v>1744</v>
      </c>
      <c r="J120" s="12" t="s">
        <v>1744</v>
      </c>
      <c r="K120" s="46" t="s">
        <v>732</v>
      </c>
      <c r="L120" s="9" t="str">
        <f t="shared" si="15"/>
        <v>N/A</v>
      </c>
    </row>
    <row r="121" spans="1:12" ht="25.5" x14ac:dyDescent="0.2">
      <c r="A121" s="4" t="s">
        <v>578</v>
      </c>
      <c r="B121" s="35" t="s">
        <v>217</v>
      </c>
      <c r="C121" s="48">
        <v>0</v>
      </c>
      <c r="D121" s="45" t="str">
        <f t="shared" si="12"/>
        <v>N/A</v>
      </c>
      <c r="E121" s="48">
        <v>0</v>
      </c>
      <c r="F121" s="45" t="str">
        <f t="shared" si="13"/>
        <v>N/A</v>
      </c>
      <c r="G121" s="48">
        <v>0</v>
      </c>
      <c r="H121" s="45" t="str">
        <f t="shared" si="14"/>
        <v>N/A</v>
      </c>
      <c r="I121" s="12" t="s">
        <v>1744</v>
      </c>
      <c r="J121" s="12" t="s">
        <v>1744</v>
      </c>
      <c r="K121" s="46" t="s">
        <v>732</v>
      </c>
      <c r="L121" s="9" t="str">
        <f t="shared" si="15"/>
        <v>N/A</v>
      </c>
    </row>
    <row r="122" spans="1:12" ht="25.5" x14ac:dyDescent="0.2">
      <c r="A122" s="4" t="s">
        <v>579</v>
      </c>
      <c r="B122" s="35" t="s">
        <v>217</v>
      </c>
      <c r="C122" s="36">
        <v>0</v>
      </c>
      <c r="D122" s="45" t="str">
        <f t="shared" si="12"/>
        <v>N/A</v>
      </c>
      <c r="E122" s="36">
        <v>0</v>
      </c>
      <c r="F122" s="45" t="str">
        <f t="shared" si="13"/>
        <v>N/A</v>
      </c>
      <c r="G122" s="36">
        <v>0</v>
      </c>
      <c r="H122" s="45" t="str">
        <f t="shared" si="14"/>
        <v>N/A</v>
      </c>
      <c r="I122" s="12" t="s">
        <v>1744</v>
      </c>
      <c r="J122" s="12" t="s">
        <v>1744</v>
      </c>
      <c r="K122" s="46" t="s">
        <v>732</v>
      </c>
      <c r="L122" s="9" t="str">
        <f t="shared" si="15"/>
        <v>N/A</v>
      </c>
    </row>
    <row r="123" spans="1:12" ht="25.5" x14ac:dyDescent="0.2">
      <c r="A123" s="4" t="s">
        <v>1335</v>
      </c>
      <c r="B123" s="35" t="s">
        <v>217</v>
      </c>
      <c r="C123" s="48" t="s">
        <v>1744</v>
      </c>
      <c r="D123" s="45" t="str">
        <f t="shared" si="12"/>
        <v>N/A</v>
      </c>
      <c r="E123" s="48" t="s">
        <v>1744</v>
      </c>
      <c r="F123" s="45" t="str">
        <f t="shared" si="13"/>
        <v>N/A</v>
      </c>
      <c r="G123" s="48" t="s">
        <v>1744</v>
      </c>
      <c r="H123" s="45" t="str">
        <f t="shared" si="14"/>
        <v>N/A</v>
      </c>
      <c r="I123" s="12" t="s">
        <v>1744</v>
      </c>
      <c r="J123" s="12" t="s">
        <v>1744</v>
      </c>
      <c r="K123" s="46" t="s">
        <v>732</v>
      </c>
      <c r="L123" s="9" t="str">
        <f t="shared" si="15"/>
        <v>N/A</v>
      </c>
    </row>
    <row r="124" spans="1:12" ht="25.5" x14ac:dyDescent="0.2">
      <c r="A124" s="4" t="s">
        <v>580</v>
      </c>
      <c r="B124" s="35" t="s">
        <v>217</v>
      </c>
      <c r="C124" s="48">
        <v>0</v>
      </c>
      <c r="D124" s="45" t="str">
        <f t="shared" si="12"/>
        <v>N/A</v>
      </c>
      <c r="E124" s="48">
        <v>0</v>
      </c>
      <c r="F124" s="45" t="str">
        <f t="shared" si="13"/>
        <v>N/A</v>
      </c>
      <c r="G124" s="48">
        <v>0</v>
      </c>
      <c r="H124" s="45" t="str">
        <f t="shared" si="14"/>
        <v>N/A</v>
      </c>
      <c r="I124" s="12" t="s">
        <v>1744</v>
      </c>
      <c r="J124" s="12" t="s">
        <v>1744</v>
      </c>
      <c r="K124" s="46" t="s">
        <v>732</v>
      </c>
      <c r="L124" s="9" t="str">
        <f t="shared" si="15"/>
        <v>N/A</v>
      </c>
    </row>
    <row r="125" spans="1:12" x14ac:dyDescent="0.2">
      <c r="A125" s="2" t="s">
        <v>581</v>
      </c>
      <c r="B125" s="35" t="s">
        <v>217</v>
      </c>
      <c r="C125" s="36">
        <v>0</v>
      </c>
      <c r="D125" s="45" t="str">
        <f t="shared" si="12"/>
        <v>N/A</v>
      </c>
      <c r="E125" s="36">
        <v>0</v>
      </c>
      <c r="F125" s="45" t="str">
        <f t="shared" si="13"/>
        <v>N/A</v>
      </c>
      <c r="G125" s="36">
        <v>0</v>
      </c>
      <c r="H125" s="45" t="str">
        <f t="shared" si="14"/>
        <v>N/A</v>
      </c>
      <c r="I125" s="12" t="s">
        <v>1744</v>
      </c>
      <c r="J125" s="12" t="s">
        <v>1744</v>
      </c>
      <c r="K125" s="46" t="s">
        <v>732</v>
      </c>
      <c r="L125" s="9" t="str">
        <f t="shared" si="15"/>
        <v>N/A</v>
      </c>
    </row>
    <row r="126" spans="1:12" ht="25.5" x14ac:dyDescent="0.2">
      <c r="A126" s="2" t="s">
        <v>1336</v>
      </c>
      <c r="B126" s="35" t="s">
        <v>217</v>
      </c>
      <c r="C126" s="48" t="s">
        <v>1744</v>
      </c>
      <c r="D126" s="45" t="str">
        <f t="shared" si="12"/>
        <v>N/A</v>
      </c>
      <c r="E126" s="48" t="s">
        <v>1744</v>
      </c>
      <c r="F126" s="45" t="str">
        <f t="shared" si="13"/>
        <v>N/A</v>
      </c>
      <c r="G126" s="48" t="s">
        <v>1744</v>
      </c>
      <c r="H126" s="45" t="str">
        <f t="shared" si="14"/>
        <v>N/A</v>
      </c>
      <c r="I126" s="12" t="s">
        <v>1744</v>
      </c>
      <c r="J126" s="12" t="s">
        <v>1744</v>
      </c>
      <c r="K126" s="46" t="s">
        <v>732</v>
      </c>
      <c r="L126" s="9" t="str">
        <f t="shared" si="15"/>
        <v>N/A</v>
      </c>
    </row>
    <row r="127" spans="1:12" ht="25.5" x14ac:dyDescent="0.2">
      <c r="A127" s="2" t="s">
        <v>582</v>
      </c>
      <c r="B127" s="35" t="s">
        <v>217</v>
      </c>
      <c r="C127" s="48">
        <v>0</v>
      </c>
      <c r="D127" s="45" t="str">
        <f t="shared" si="12"/>
        <v>N/A</v>
      </c>
      <c r="E127" s="48">
        <v>0</v>
      </c>
      <c r="F127" s="45" t="str">
        <f t="shared" si="13"/>
        <v>N/A</v>
      </c>
      <c r="G127" s="48">
        <v>0</v>
      </c>
      <c r="H127" s="45" t="str">
        <f t="shared" si="14"/>
        <v>N/A</v>
      </c>
      <c r="I127" s="12" t="s">
        <v>1744</v>
      </c>
      <c r="J127" s="12" t="s">
        <v>1744</v>
      </c>
      <c r="K127" s="46" t="s">
        <v>732</v>
      </c>
      <c r="L127" s="9" t="str">
        <f t="shared" si="15"/>
        <v>N/A</v>
      </c>
    </row>
    <row r="128" spans="1:12" x14ac:dyDescent="0.2">
      <c r="A128" s="2" t="s">
        <v>583</v>
      </c>
      <c r="B128" s="35" t="s">
        <v>217</v>
      </c>
      <c r="C128" s="36">
        <v>0</v>
      </c>
      <c r="D128" s="45" t="str">
        <f t="shared" si="12"/>
        <v>N/A</v>
      </c>
      <c r="E128" s="36">
        <v>0</v>
      </c>
      <c r="F128" s="45" t="str">
        <f t="shared" si="13"/>
        <v>N/A</v>
      </c>
      <c r="G128" s="36">
        <v>0</v>
      </c>
      <c r="H128" s="45" t="str">
        <f t="shared" si="14"/>
        <v>N/A</v>
      </c>
      <c r="I128" s="12" t="s">
        <v>1744</v>
      </c>
      <c r="J128" s="12" t="s">
        <v>1744</v>
      </c>
      <c r="K128" s="46" t="s">
        <v>732</v>
      </c>
      <c r="L128" s="9" t="str">
        <f t="shared" si="15"/>
        <v>N/A</v>
      </c>
    </row>
    <row r="129" spans="1:12" ht="25.5" x14ac:dyDescent="0.2">
      <c r="A129" s="2" t="s">
        <v>1337</v>
      </c>
      <c r="B129" s="35" t="s">
        <v>217</v>
      </c>
      <c r="C129" s="48" t="s">
        <v>1744</v>
      </c>
      <c r="D129" s="45" t="str">
        <f t="shared" si="12"/>
        <v>N/A</v>
      </c>
      <c r="E129" s="48" t="s">
        <v>1744</v>
      </c>
      <c r="F129" s="45" t="str">
        <f t="shared" si="13"/>
        <v>N/A</v>
      </c>
      <c r="G129" s="48" t="s">
        <v>1744</v>
      </c>
      <c r="H129" s="45" t="str">
        <f t="shared" si="14"/>
        <v>N/A</v>
      </c>
      <c r="I129" s="12" t="s">
        <v>1744</v>
      </c>
      <c r="J129" s="12" t="s">
        <v>1744</v>
      </c>
      <c r="K129" s="46" t="s">
        <v>732</v>
      </c>
      <c r="L129" s="9" t="str">
        <f t="shared" si="15"/>
        <v>N/A</v>
      </c>
    </row>
    <row r="130" spans="1:12" ht="25.5" x14ac:dyDescent="0.2">
      <c r="A130" s="2" t="s">
        <v>584</v>
      </c>
      <c r="B130" s="35" t="s">
        <v>217</v>
      </c>
      <c r="C130" s="48">
        <v>0</v>
      </c>
      <c r="D130" s="45" t="str">
        <f t="shared" si="12"/>
        <v>N/A</v>
      </c>
      <c r="E130" s="48">
        <v>0</v>
      </c>
      <c r="F130" s="45" t="str">
        <f t="shared" si="13"/>
        <v>N/A</v>
      </c>
      <c r="G130" s="48">
        <v>0</v>
      </c>
      <c r="H130" s="45" t="str">
        <f t="shared" si="14"/>
        <v>N/A</v>
      </c>
      <c r="I130" s="12" t="s">
        <v>1744</v>
      </c>
      <c r="J130" s="12" t="s">
        <v>1744</v>
      </c>
      <c r="K130" s="46" t="s">
        <v>732</v>
      </c>
      <c r="L130" s="9" t="str">
        <f t="shared" si="15"/>
        <v>N/A</v>
      </c>
    </row>
    <row r="131" spans="1:12" x14ac:dyDescent="0.2">
      <c r="A131" s="2" t="s">
        <v>585</v>
      </c>
      <c r="B131" s="35" t="s">
        <v>217</v>
      </c>
      <c r="C131" s="36">
        <v>0</v>
      </c>
      <c r="D131" s="45" t="str">
        <f t="shared" si="12"/>
        <v>N/A</v>
      </c>
      <c r="E131" s="36">
        <v>0</v>
      </c>
      <c r="F131" s="45" t="str">
        <f t="shared" si="13"/>
        <v>N/A</v>
      </c>
      <c r="G131" s="36">
        <v>0</v>
      </c>
      <c r="H131" s="45" t="str">
        <f t="shared" si="14"/>
        <v>N/A</v>
      </c>
      <c r="I131" s="12" t="s">
        <v>1744</v>
      </c>
      <c r="J131" s="12" t="s">
        <v>1744</v>
      </c>
      <c r="K131" s="46" t="s">
        <v>732</v>
      </c>
      <c r="L131" s="9" t="str">
        <f t="shared" si="15"/>
        <v>N/A</v>
      </c>
    </row>
    <row r="132" spans="1:12" x14ac:dyDescent="0.2">
      <c r="A132" s="2" t="s">
        <v>1338</v>
      </c>
      <c r="B132" s="35" t="s">
        <v>217</v>
      </c>
      <c r="C132" s="48" t="s">
        <v>1744</v>
      </c>
      <c r="D132" s="45" t="str">
        <f t="shared" si="12"/>
        <v>N/A</v>
      </c>
      <c r="E132" s="48" t="s">
        <v>1744</v>
      </c>
      <c r="F132" s="45" t="str">
        <f t="shared" si="13"/>
        <v>N/A</v>
      </c>
      <c r="G132" s="48" t="s">
        <v>1744</v>
      </c>
      <c r="H132" s="45" t="str">
        <f t="shared" si="14"/>
        <v>N/A</v>
      </c>
      <c r="I132" s="12" t="s">
        <v>1744</v>
      </c>
      <c r="J132" s="12" t="s">
        <v>1744</v>
      </c>
      <c r="K132" s="46" t="s">
        <v>732</v>
      </c>
      <c r="L132" s="9" t="str">
        <f t="shared" si="15"/>
        <v>N/A</v>
      </c>
    </row>
    <row r="133" spans="1:12" ht="25.5" x14ac:dyDescent="0.2">
      <c r="A133" s="2" t="s">
        <v>586</v>
      </c>
      <c r="B133" s="35" t="s">
        <v>217</v>
      </c>
      <c r="C133" s="48">
        <v>0</v>
      </c>
      <c r="D133" s="45" t="str">
        <f t="shared" si="12"/>
        <v>N/A</v>
      </c>
      <c r="E133" s="48">
        <v>0</v>
      </c>
      <c r="F133" s="45" t="str">
        <f t="shared" si="13"/>
        <v>N/A</v>
      </c>
      <c r="G133" s="48">
        <v>0</v>
      </c>
      <c r="H133" s="45" t="str">
        <f t="shared" si="14"/>
        <v>N/A</v>
      </c>
      <c r="I133" s="12" t="s">
        <v>1744</v>
      </c>
      <c r="J133" s="12" t="s">
        <v>1744</v>
      </c>
      <c r="K133" s="46" t="s">
        <v>732</v>
      </c>
      <c r="L133" s="9" t="str">
        <f>IF(J133="Div by 0", "N/A", IF(OR(J133="N/A",K133="N/A"),"N/A", IF(J133&gt;VALUE(MID(K133,1,2)), "No", IF(J133&lt;-1*VALUE(MID(K133,1,2)), "No", "Yes"))))</f>
        <v>N/A</v>
      </c>
    </row>
    <row r="134" spans="1:12" x14ac:dyDescent="0.2">
      <c r="A134" s="2" t="s">
        <v>587</v>
      </c>
      <c r="B134" s="35" t="s">
        <v>217</v>
      </c>
      <c r="C134" s="36">
        <v>0</v>
      </c>
      <c r="D134" s="45" t="str">
        <f t="shared" si="12"/>
        <v>N/A</v>
      </c>
      <c r="E134" s="36">
        <v>0</v>
      </c>
      <c r="F134" s="45" t="str">
        <f t="shared" si="13"/>
        <v>N/A</v>
      </c>
      <c r="G134" s="36">
        <v>0</v>
      </c>
      <c r="H134" s="45" t="str">
        <f t="shared" si="14"/>
        <v>N/A</v>
      </c>
      <c r="I134" s="12" t="s">
        <v>1744</v>
      </c>
      <c r="J134" s="12" t="s">
        <v>1744</v>
      </c>
      <c r="K134" s="46" t="s">
        <v>732</v>
      </c>
      <c r="L134" s="9" t="str">
        <f t="shared" ref="L134:L138" si="16">IF(J134="Div by 0", "N/A", IF(OR(J134="N/A",K134="N/A"),"N/A", IF(J134&gt;VALUE(MID(K134,1,2)), "No", IF(J134&lt;-1*VALUE(MID(K134,1,2)), "No", "Yes"))))</f>
        <v>N/A</v>
      </c>
    </row>
    <row r="135" spans="1:12" ht="25.5" x14ac:dyDescent="0.2">
      <c r="A135" s="2" t="s">
        <v>1339</v>
      </c>
      <c r="B135" s="35" t="s">
        <v>217</v>
      </c>
      <c r="C135" s="48" t="s">
        <v>1744</v>
      </c>
      <c r="D135" s="45" t="str">
        <f t="shared" si="12"/>
        <v>N/A</v>
      </c>
      <c r="E135" s="48" t="s">
        <v>1744</v>
      </c>
      <c r="F135" s="45" t="str">
        <f t="shared" si="13"/>
        <v>N/A</v>
      </c>
      <c r="G135" s="48" t="s">
        <v>1744</v>
      </c>
      <c r="H135" s="45" t="str">
        <f t="shared" si="14"/>
        <v>N/A</v>
      </c>
      <c r="I135" s="12" t="s">
        <v>1744</v>
      </c>
      <c r="J135" s="12" t="s">
        <v>1744</v>
      </c>
      <c r="K135" s="46" t="s">
        <v>732</v>
      </c>
      <c r="L135" s="9" t="str">
        <f t="shared" si="16"/>
        <v>N/A</v>
      </c>
    </row>
    <row r="136" spans="1:12" ht="25.5" x14ac:dyDescent="0.2">
      <c r="A136" s="2" t="s">
        <v>588</v>
      </c>
      <c r="B136" s="35" t="s">
        <v>217</v>
      </c>
      <c r="C136" s="48">
        <v>0</v>
      </c>
      <c r="D136" s="45" t="str">
        <f t="shared" ref="D136:D150" si="17">IF($B136="N/A","N/A",IF(C136&gt;10,"No",IF(C136&lt;-10,"No","Yes")))</f>
        <v>N/A</v>
      </c>
      <c r="E136" s="48">
        <v>0</v>
      </c>
      <c r="F136" s="45" t="str">
        <f t="shared" ref="F136:F150" si="18">IF($B136="N/A","N/A",IF(E136&gt;10,"No",IF(E136&lt;-10,"No","Yes")))</f>
        <v>N/A</v>
      </c>
      <c r="G136" s="48">
        <v>0</v>
      </c>
      <c r="H136" s="45" t="str">
        <f t="shared" ref="H136:H150" si="19">IF($B136="N/A","N/A",IF(G136&gt;10,"No",IF(G136&lt;-10,"No","Yes")))</f>
        <v>N/A</v>
      </c>
      <c r="I136" s="12" t="s">
        <v>1744</v>
      </c>
      <c r="J136" s="12" t="s">
        <v>1744</v>
      </c>
      <c r="K136" s="46" t="s">
        <v>732</v>
      </c>
      <c r="L136" s="9" t="str">
        <f t="shared" si="16"/>
        <v>N/A</v>
      </c>
    </row>
    <row r="137" spans="1:12" x14ac:dyDescent="0.2">
      <c r="A137" s="2" t="s">
        <v>589</v>
      </c>
      <c r="B137" s="35" t="s">
        <v>217</v>
      </c>
      <c r="C137" s="36">
        <v>0</v>
      </c>
      <c r="D137" s="45" t="str">
        <f t="shared" si="17"/>
        <v>N/A</v>
      </c>
      <c r="E137" s="36">
        <v>0</v>
      </c>
      <c r="F137" s="45" t="str">
        <f t="shared" si="18"/>
        <v>N/A</v>
      </c>
      <c r="G137" s="36">
        <v>0</v>
      </c>
      <c r="H137" s="45" t="str">
        <f t="shared" si="19"/>
        <v>N/A</v>
      </c>
      <c r="I137" s="12" t="s">
        <v>1744</v>
      </c>
      <c r="J137" s="12" t="s">
        <v>1744</v>
      </c>
      <c r="K137" s="46" t="s">
        <v>732</v>
      </c>
      <c r="L137" s="9" t="str">
        <f t="shared" si="16"/>
        <v>N/A</v>
      </c>
    </row>
    <row r="138" spans="1:12" ht="25.5" x14ac:dyDescent="0.2">
      <c r="A138" s="2" t="s">
        <v>1340</v>
      </c>
      <c r="B138" s="35" t="s">
        <v>217</v>
      </c>
      <c r="C138" s="48" t="s">
        <v>1744</v>
      </c>
      <c r="D138" s="45" t="str">
        <f t="shared" si="17"/>
        <v>N/A</v>
      </c>
      <c r="E138" s="48" t="s">
        <v>1744</v>
      </c>
      <c r="F138" s="45" t="str">
        <f t="shared" si="18"/>
        <v>N/A</v>
      </c>
      <c r="G138" s="48" t="s">
        <v>1744</v>
      </c>
      <c r="H138" s="45" t="str">
        <f t="shared" si="19"/>
        <v>N/A</v>
      </c>
      <c r="I138" s="12" t="s">
        <v>1744</v>
      </c>
      <c r="J138" s="12" t="s">
        <v>1744</v>
      </c>
      <c r="K138" s="46" t="s">
        <v>732</v>
      </c>
      <c r="L138" s="9" t="str">
        <f t="shared" si="16"/>
        <v>N/A</v>
      </c>
    </row>
    <row r="139" spans="1:12" ht="25.5" x14ac:dyDescent="0.2">
      <c r="A139" s="2" t="s">
        <v>590</v>
      </c>
      <c r="B139" s="35" t="s">
        <v>217</v>
      </c>
      <c r="C139" s="48">
        <v>0</v>
      </c>
      <c r="D139" s="45" t="str">
        <f t="shared" si="17"/>
        <v>N/A</v>
      </c>
      <c r="E139" s="48">
        <v>0</v>
      </c>
      <c r="F139" s="45" t="str">
        <f t="shared" si="18"/>
        <v>N/A</v>
      </c>
      <c r="G139" s="48">
        <v>0</v>
      </c>
      <c r="H139" s="45" t="str">
        <f t="shared" si="19"/>
        <v>N/A</v>
      </c>
      <c r="I139" s="12" t="s">
        <v>1744</v>
      </c>
      <c r="J139" s="12" t="s">
        <v>1744</v>
      </c>
      <c r="K139" s="46" t="s">
        <v>732</v>
      </c>
      <c r="L139" s="9" t="str">
        <f t="shared" ref="L139:L150" si="20">IF(J139="Div by 0", "N/A", IF(K139="N/A","N/A", IF(J139&gt;VALUE(MID(K139,1,2)), "No", IF(J139&lt;-1*VALUE(MID(K139,1,2)), "No", "Yes"))))</f>
        <v>N/A</v>
      </c>
    </row>
    <row r="140" spans="1:12" ht="25.5" x14ac:dyDescent="0.2">
      <c r="A140" s="2" t="s">
        <v>591</v>
      </c>
      <c r="B140" s="35" t="s">
        <v>217</v>
      </c>
      <c r="C140" s="36">
        <v>0</v>
      </c>
      <c r="D140" s="45" t="str">
        <f t="shared" si="17"/>
        <v>N/A</v>
      </c>
      <c r="E140" s="36">
        <v>0</v>
      </c>
      <c r="F140" s="45" t="str">
        <f t="shared" si="18"/>
        <v>N/A</v>
      </c>
      <c r="G140" s="36">
        <v>0</v>
      </c>
      <c r="H140" s="45" t="str">
        <f t="shared" si="19"/>
        <v>N/A</v>
      </c>
      <c r="I140" s="12" t="s">
        <v>1744</v>
      </c>
      <c r="J140" s="12" t="s">
        <v>1744</v>
      </c>
      <c r="K140" s="46" t="s">
        <v>732</v>
      </c>
      <c r="L140" s="9" t="str">
        <f t="shared" si="20"/>
        <v>N/A</v>
      </c>
    </row>
    <row r="141" spans="1:12" ht="25.5" x14ac:dyDescent="0.2">
      <c r="A141" s="2" t="s">
        <v>1341</v>
      </c>
      <c r="B141" s="35" t="s">
        <v>217</v>
      </c>
      <c r="C141" s="48" t="s">
        <v>1744</v>
      </c>
      <c r="D141" s="45" t="str">
        <f t="shared" si="17"/>
        <v>N/A</v>
      </c>
      <c r="E141" s="48" t="s">
        <v>1744</v>
      </c>
      <c r="F141" s="45" t="str">
        <f t="shared" si="18"/>
        <v>N/A</v>
      </c>
      <c r="G141" s="48" t="s">
        <v>1744</v>
      </c>
      <c r="H141" s="45" t="str">
        <f t="shared" si="19"/>
        <v>N/A</v>
      </c>
      <c r="I141" s="12" t="s">
        <v>1744</v>
      </c>
      <c r="J141" s="12" t="s">
        <v>1744</v>
      </c>
      <c r="K141" s="46" t="s">
        <v>732</v>
      </c>
      <c r="L141" s="9" t="str">
        <f t="shared" si="20"/>
        <v>N/A</v>
      </c>
    </row>
    <row r="142" spans="1:12" ht="25.5" x14ac:dyDescent="0.2">
      <c r="A142" s="2" t="s">
        <v>592</v>
      </c>
      <c r="B142" s="35" t="s">
        <v>217</v>
      </c>
      <c r="C142" s="48">
        <v>0</v>
      </c>
      <c r="D142" s="45" t="str">
        <f t="shared" si="17"/>
        <v>N/A</v>
      </c>
      <c r="E142" s="48">
        <v>0</v>
      </c>
      <c r="F142" s="45" t="str">
        <f t="shared" si="18"/>
        <v>N/A</v>
      </c>
      <c r="G142" s="48">
        <v>0</v>
      </c>
      <c r="H142" s="45" t="str">
        <f t="shared" si="19"/>
        <v>N/A</v>
      </c>
      <c r="I142" s="12" t="s">
        <v>1744</v>
      </c>
      <c r="J142" s="12" t="s">
        <v>1744</v>
      </c>
      <c r="K142" s="46" t="s">
        <v>732</v>
      </c>
      <c r="L142" s="9" t="str">
        <f t="shared" si="20"/>
        <v>N/A</v>
      </c>
    </row>
    <row r="143" spans="1:12" x14ac:dyDescent="0.2">
      <c r="A143" s="3" t="s">
        <v>593</v>
      </c>
      <c r="B143" s="35" t="s">
        <v>217</v>
      </c>
      <c r="C143" s="36">
        <v>0</v>
      </c>
      <c r="D143" s="45" t="str">
        <f t="shared" si="17"/>
        <v>N/A</v>
      </c>
      <c r="E143" s="36">
        <v>0</v>
      </c>
      <c r="F143" s="45" t="str">
        <f t="shared" si="18"/>
        <v>N/A</v>
      </c>
      <c r="G143" s="36">
        <v>0</v>
      </c>
      <c r="H143" s="45" t="str">
        <f t="shared" si="19"/>
        <v>N/A</v>
      </c>
      <c r="I143" s="12" t="s">
        <v>1744</v>
      </c>
      <c r="J143" s="12" t="s">
        <v>1744</v>
      </c>
      <c r="K143" s="46" t="s">
        <v>732</v>
      </c>
      <c r="L143" s="9" t="str">
        <f t="shared" si="20"/>
        <v>N/A</v>
      </c>
    </row>
    <row r="144" spans="1:12" ht="25.5" x14ac:dyDescent="0.2">
      <c r="A144" s="3" t="s">
        <v>1342</v>
      </c>
      <c r="B144" s="35" t="s">
        <v>217</v>
      </c>
      <c r="C144" s="48" t="s">
        <v>1744</v>
      </c>
      <c r="D144" s="45" t="str">
        <f t="shared" si="17"/>
        <v>N/A</v>
      </c>
      <c r="E144" s="48" t="s">
        <v>1744</v>
      </c>
      <c r="F144" s="45" t="str">
        <f t="shared" si="18"/>
        <v>N/A</v>
      </c>
      <c r="G144" s="48" t="s">
        <v>1744</v>
      </c>
      <c r="H144" s="45" t="str">
        <f t="shared" si="19"/>
        <v>N/A</v>
      </c>
      <c r="I144" s="12" t="s">
        <v>1744</v>
      </c>
      <c r="J144" s="12" t="s">
        <v>1744</v>
      </c>
      <c r="K144" s="46" t="s">
        <v>732</v>
      </c>
      <c r="L144" s="9" t="str">
        <f t="shared" si="20"/>
        <v>N/A</v>
      </c>
    </row>
    <row r="145" spans="1:12" ht="25.5" x14ac:dyDescent="0.2">
      <c r="A145" s="2" t="s">
        <v>594</v>
      </c>
      <c r="B145" s="35" t="s">
        <v>217</v>
      </c>
      <c r="C145" s="48">
        <v>0</v>
      </c>
      <c r="D145" s="45" t="str">
        <f t="shared" si="17"/>
        <v>N/A</v>
      </c>
      <c r="E145" s="48">
        <v>0</v>
      </c>
      <c r="F145" s="45" t="str">
        <f t="shared" si="18"/>
        <v>N/A</v>
      </c>
      <c r="G145" s="48">
        <v>0</v>
      </c>
      <c r="H145" s="45" t="str">
        <f t="shared" si="19"/>
        <v>N/A</v>
      </c>
      <c r="I145" s="12" t="s">
        <v>1744</v>
      </c>
      <c r="J145" s="12" t="s">
        <v>1744</v>
      </c>
      <c r="K145" s="46" t="s">
        <v>732</v>
      </c>
      <c r="L145" s="9" t="str">
        <f t="shared" si="20"/>
        <v>N/A</v>
      </c>
    </row>
    <row r="146" spans="1:12" x14ac:dyDescent="0.2">
      <c r="A146" s="2" t="s">
        <v>595</v>
      </c>
      <c r="B146" s="35" t="s">
        <v>217</v>
      </c>
      <c r="C146" s="36">
        <v>0</v>
      </c>
      <c r="D146" s="45" t="str">
        <f t="shared" si="17"/>
        <v>N/A</v>
      </c>
      <c r="E146" s="36">
        <v>0</v>
      </c>
      <c r="F146" s="45" t="str">
        <f t="shared" si="18"/>
        <v>N/A</v>
      </c>
      <c r="G146" s="36">
        <v>0</v>
      </c>
      <c r="H146" s="45" t="str">
        <f t="shared" si="19"/>
        <v>N/A</v>
      </c>
      <c r="I146" s="12" t="s">
        <v>1744</v>
      </c>
      <c r="J146" s="12" t="s">
        <v>1744</v>
      </c>
      <c r="K146" s="46" t="s">
        <v>732</v>
      </c>
      <c r="L146" s="9" t="str">
        <f t="shared" si="20"/>
        <v>N/A</v>
      </c>
    </row>
    <row r="147" spans="1:12" ht="25.5" x14ac:dyDescent="0.2">
      <c r="A147" s="2" t="s">
        <v>1343</v>
      </c>
      <c r="B147" s="35" t="s">
        <v>217</v>
      </c>
      <c r="C147" s="48" t="s">
        <v>1744</v>
      </c>
      <c r="D147" s="45" t="str">
        <f t="shared" si="17"/>
        <v>N/A</v>
      </c>
      <c r="E147" s="48" t="s">
        <v>1744</v>
      </c>
      <c r="F147" s="45" t="str">
        <f t="shared" si="18"/>
        <v>N/A</v>
      </c>
      <c r="G147" s="48" t="s">
        <v>1744</v>
      </c>
      <c r="H147" s="45" t="str">
        <f t="shared" si="19"/>
        <v>N/A</v>
      </c>
      <c r="I147" s="12" t="s">
        <v>1744</v>
      </c>
      <c r="J147" s="12" t="s">
        <v>1744</v>
      </c>
      <c r="K147" s="46" t="s">
        <v>732</v>
      </c>
      <c r="L147" s="9" t="str">
        <f t="shared" si="20"/>
        <v>N/A</v>
      </c>
    </row>
    <row r="148" spans="1:12" ht="25.5" x14ac:dyDescent="0.2">
      <c r="A148" s="2" t="s">
        <v>596</v>
      </c>
      <c r="B148" s="35" t="s">
        <v>217</v>
      </c>
      <c r="C148" s="48">
        <v>0</v>
      </c>
      <c r="D148" s="45" t="str">
        <f t="shared" si="17"/>
        <v>N/A</v>
      </c>
      <c r="E148" s="48">
        <v>0</v>
      </c>
      <c r="F148" s="45" t="str">
        <f t="shared" si="18"/>
        <v>N/A</v>
      </c>
      <c r="G148" s="48">
        <v>0</v>
      </c>
      <c r="H148" s="45" t="str">
        <f t="shared" si="19"/>
        <v>N/A</v>
      </c>
      <c r="I148" s="12" t="s">
        <v>1744</v>
      </c>
      <c r="J148" s="12" t="s">
        <v>1744</v>
      </c>
      <c r="K148" s="46" t="s">
        <v>732</v>
      </c>
      <c r="L148" s="9" t="str">
        <f t="shared" si="20"/>
        <v>N/A</v>
      </c>
    </row>
    <row r="149" spans="1:12" x14ac:dyDescent="0.2">
      <c r="A149" s="2" t="s">
        <v>597</v>
      </c>
      <c r="B149" s="35" t="s">
        <v>217</v>
      </c>
      <c r="C149" s="36">
        <v>0</v>
      </c>
      <c r="D149" s="45" t="str">
        <f t="shared" si="17"/>
        <v>N/A</v>
      </c>
      <c r="E149" s="36">
        <v>0</v>
      </c>
      <c r="F149" s="45" t="str">
        <f t="shared" si="18"/>
        <v>N/A</v>
      </c>
      <c r="G149" s="36">
        <v>0</v>
      </c>
      <c r="H149" s="45" t="str">
        <f t="shared" si="19"/>
        <v>N/A</v>
      </c>
      <c r="I149" s="12" t="s">
        <v>1744</v>
      </c>
      <c r="J149" s="12" t="s">
        <v>1744</v>
      </c>
      <c r="K149" s="46" t="s">
        <v>732</v>
      </c>
      <c r="L149" s="9" t="str">
        <f t="shared" si="20"/>
        <v>N/A</v>
      </c>
    </row>
    <row r="150" spans="1:12" ht="25.5" x14ac:dyDescent="0.2">
      <c r="A150" s="4" t="s">
        <v>1344</v>
      </c>
      <c r="B150" s="35" t="s">
        <v>217</v>
      </c>
      <c r="C150" s="48" t="s">
        <v>1744</v>
      </c>
      <c r="D150" s="45" t="str">
        <f t="shared" si="17"/>
        <v>N/A</v>
      </c>
      <c r="E150" s="48" t="s">
        <v>1744</v>
      </c>
      <c r="F150" s="45" t="str">
        <f t="shared" si="18"/>
        <v>N/A</v>
      </c>
      <c r="G150" s="48" t="s">
        <v>1744</v>
      </c>
      <c r="H150" s="45" t="str">
        <f t="shared" si="19"/>
        <v>N/A</v>
      </c>
      <c r="I150" s="12" t="s">
        <v>1744</v>
      </c>
      <c r="J150" s="12" t="s">
        <v>1744</v>
      </c>
      <c r="K150" s="46" t="s">
        <v>732</v>
      </c>
      <c r="L150" s="9" t="str">
        <f t="shared" si="20"/>
        <v>N/A</v>
      </c>
    </row>
    <row r="151" spans="1:12" ht="25.5" x14ac:dyDescent="0.2">
      <c r="A151" s="4" t="s">
        <v>1345</v>
      </c>
      <c r="B151" s="35" t="s">
        <v>217</v>
      </c>
      <c r="C151" s="48">
        <v>0</v>
      </c>
      <c r="D151" s="45" t="str">
        <f t="shared" ref="D151:D170" si="21">IF($B151="N/A","N/A",IF(C151&gt;10,"No",IF(C151&lt;-10,"No","Yes")))</f>
        <v>N/A</v>
      </c>
      <c r="E151" s="48">
        <v>0</v>
      </c>
      <c r="F151" s="45" t="str">
        <f t="shared" ref="F151:F170" si="22">IF($B151="N/A","N/A",IF(E151&gt;10,"No",IF(E151&lt;-10,"No","Yes")))</f>
        <v>N/A</v>
      </c>
      <c r="G151" s="48">
        <v>0</v>
      </c>
      <c r="H151" s="45" t="str">
        <f t="shared" ref="H151:H170" si="23">IF($B151="N/A","N/A",IF(G151&gt;10,"No",IF(G151&lt;-10,"No","Yes")))</f>
        <v>N/A</v>
      </c>
      <c r="I151" s="12" t="s">
        <v>1744</v>
      </c>
      <c r="J151" s="12" t="s">
        <v>1744</v>
      </c>
      <c r="K151" s="46" t="s">
        <v>732</v>
      </c>
      <c r="L151" s="9" t="str">
        <f t="shared" ref="L151:L170" si="24">IF(J151="Div by 0", "N/A", IF(K151="N/A","N/A", IF(J151&gt;VALUE(MID(K151,1,2)), "No", IF(J151&lt;-1*VALUE(MID(K151,1,2)), "No", "Yes"))))</f>
        <v>N/A</v>
      </c>
    </row>
    <row r="152" spans="1:12" ht="25.5" x14ac:dyDescent="0.2">
      <c r="A152" s="4" t="s">
        <v>1346</v>
      </c>
      <c r="B152" s="35" t="s">
        <v>217</v>
      </c>
      <c r="C152" s="48">
        <v>0</v>
      </c>
      <c r="D152" s="45" t="str">
        <f t="shared" si="21"/>
        <v>N/A</v>
      </c>
      <c r="E152" s="48">
        <v>0</v>
      </c>
      <c r="F152" s="45" t="str">
        <f t="shared" si="22"/>
        <v>N/A</v>
      </c>
      <c r="G152" s="48">
        <v>0</v>
      </c>
      <c r="H152" s="45" t="str">
        <f t="shared" si="23"/>
        <v>N/A</v>
      </c>
      <c r="I152" s="12" t="s">
        <v>1744</v>
      </c>
      <c r="J152" s="12" t="s">
        <v>1744</v>
      </c>
      <c r="K152" s="46" t="s">
        <v>732</v>
      </c>
      <c r="L152" s="9" t="str">
        <f t="shared" si="24"/>
        <v>N/A</v>
      </c>
    </row>
    <row r="153" spans="1:12" ht="25.5" x14ac:dyDescent="0.2">
      <c r="A153" s="4" t="s">
        <v>1347</v>
      </c>
      <c r="B153" s="35" t="s">
        <v>217</v>
      </c>
      <c r="C153" s="48">
        <v>0</v>
      </c>
      <c r="D153" s="45" t="str">
        <f t="shared" si="21"/>
        <v>N/A</v>
      </c>
      <c r="E153" s="48">
        <v>0</v>
      </c>
      <c r="F153" s="45" t="str">
        <f t="shared" si="22"/>
        <v>N/A</v>
      </c>
      <c r="G153" s="48">
        <v>0</v>
      </c>
      <c r="H153" s="45" t="str">
        <f t="shared" si="23"/>
        <v>N/A</v>
      </c>
      <c r="I153" s="12" t="s">
        <v>1744</v>
      </c>
      <c r="J153" s="12" t="s">
        <v>1744</v>
      </c>
      <c r="K153" s="46" t="s">
        <v>732</v>
      </c>
      <c r="L153" s="9" t="str">
        <f t="shared" si="24"/>
        <v>N/A</v>
      </c>
    </row>
    <row r="154" spans="1:12" ht="25.5" x14ac:dyDescent="0.2">
      <c r="A154" s="4" t="s">
        <v>1348</v>
      </c>
      <c r="B154" s="35" t="s">
        <v>217</v>
      </c>
      <c r="C154" s="48">
        <v>0</v>
      </c>
      <c r="D154" s="45" t="str">
        <f t="shared" si="21"/>
        <v>N/A</v>
      </c>
      <c r="E154" s="48">
        <v>0</v>
      </c>
      <c r="F154" s="45" t="str">
        <f t="shared" si="22"/>
        <v>N/A</v>
      </c>
      <c r="G154" s="48">
        <v>0</v>
      </c>
      <c r="H154" s="45" t="str">
        <f t="shared" si="23"/>
        <v>N/A</v>
      </c>
      <c r="I154" s="12" t="s">
        <v>1744</v>
      </c>
      <c r="J154" s="12" t="s">
        <v>1744</v>
      </c>
      <c r="K154" s="46" t="s">
        <v>732</v>
      </c>
      <c r="L154" s="9" t="str">
        <f t="shared" si="24"/>
        <v>N/A</v>
      </c>
    </row>
    <row r="155" spans="1:12" ht="25.5" x14ac:dyDescent="0.2">
      <c r="A155" s="2" t="s">
        <v>1349</v>
      </c>
      <c r="B155" s="35" t="s">
        <v>217</v>
      </c>
      <c r="C155" s="48">
        <v>0</v>
      </c>
      <c r="D155" s="45" t="str">
        <f t="shared" si="21"/>
        <v>N/A</v>
      </c>
      <c r="E155" s="48">
        <v>0</v>
      </c>
      <c r="F155" s="45" t="str">
        <f t="shared" si="22"/>
        <v>N/A</v>
      </c>
      <c r="G155" s="48">
        <v>0</v>
      </c>
      <c r="H155" s="45" t="str">
        <f t="shared" si="23"/>
        <v>N/A</v>
      </c>
      <c r="I155" s="12" t="s">
        <v>1744</v>
      </c>
      <c r="J155" s="12" t="s">
        <v>1744</v>
      </c>
      <c r="K155" s="46" t="s">
        <v>732</v>
      </c>
      <c r="L155" s="9" t="str">
        <f t="shared" si="24"/>
        <v>N/A</v>
      </c>
    </row>
    <row r="156" spans="1:12" ht="25.5" x14ac:dyDescent="0.2">
      <c r="A156" s="2" t="s">
        <v>1350</v>
      </c>
      <c r="B156" s="35" t="s">
        <v>217</v>
      </c>
      <c r="C156" s="48">
        <v>0</v>
      </c>
      <c r="D156" s="45" t="str">
        <f t="shared" si="21"/>
        <v>N/A</v>
      </c>
      <c r="E156" s="48">
        <v>0</v>
      </c>
      <c r="F156" s="45" t="str">
        <f t="shared" si="22"/>
        <v>N/A</v>
      </c>
      <c r="G156" s="48">
        <v>0</v>
      </c>
      <c r="H156" s="45" t="str">
        <f t="shared" si="23"/>
        <v>N/A</v>
      </c>
      <c r="I156" s="12" t="s">
        <v>1744</v>
      </c>
      <c r="J156" s="12" t="s">
        <v>1744</v>
      </c>
      <c r="K156" s="46" t="s">
        <v>732</v>
      </c>
      <c r="L156" s="9" t="str">
        <f t="shared" si="24"/>
        <v>N/A</v>
      </c>
    </row>
    <row r="157" spans="1:12" ht="25.5" x14ac:dyDescent="0.2">
      <c r="A157" s="2" t="s">
        <v>1351</v>
      </c>
      <c r="B157" s="35" t="s">
        <v>217</v>
      </c>
      <c r="C157" s="48">
        <v>0</v>
      </c>
      <c r="D157" s="45" t="str">
        <f t="shared" si="21"/>
        <v>N/A</v>
      </c>
      <c r="E157" s="48">
        <v>0</v>
      </c>
      <c r="F157" s="45" t="str">
        <f t="shared" si="22"/>
        <v>N/A</v>
      </c>
      <c r="G157" s="48">
        <v>0</v>
      </c>
      <c r="H157" s="45" t="str">
        <f t="shared" si="23"/>
        <v>N/A</v>
      </c>
      <c r="I157" s="12" t="s">
        <v>1744</v>
      </c>
      <c r="J157" s="12" t="s">
        <v>1744</v>
      </c>
      <c r="K157" s="46" t="s">
        <v>732</v>
      </c>
      <c r="L157" s="9" t="str">
        <f t="shared" si="24"/>
        <v>N/A</v>
      </c>
    </row>
    <row r="158" spans="1:12" ht="25.5" x14ac:dyDescent="0.2">
      <c r="A158" s="2" t="s">
        <v>1352</v>
      </c>
      <c r="B158" s="35" t="s">
        <v>217</v>
      </c>
      <c r="C158" s="48">
        <v>0</v>
      </c>
      <c r="D158" s="45" t="str">
        <f t="shared" si="21"/>
        <v>N/A</v>
      </c>
      <c r="E158" s="48">
        <v>0</v>
      </c>
      <c r="F158" s="45" t="str">
        <f t="shared" si="22"/>
        <v>N/A</v>
      </c>
      <c r="G158" s="48">
        <v>0</v>
      </c>
      <c r="H158" s="45" t="str">
        <f t="shared" si="23"/>
        <v>N/A</v>
      </c>
      <c r="I158" s="12" t="s">
        <v>1744</v>
      </c>
      <c r="J158" s="12" t="s">
        <v>1744</v>
      </c>
      <c r="K158" s="46" t="s">
        <v>732</v>
      </c>
      <c r="L158" s="9" t="str">
        <f t="shared" si="24"/>
        <v>N/A</v>
      </c>
    </row>
    <row r="159" spans="1:12" ht="25.5" x14ac:dyDescent="0.2">
      <c r="A159" s="2" t="s">
        <v>1353</v>
      </c>
      <c r="B159" s="35" t="s">
        <v>217</v>
      </c>
      <c r="C159" s="48">
        <v>0</v>
      </c>
      <c r="D159" s="45" t="str">
        <f t="shared" si="21"/>
        <v>N/A</v>
      </c>
      <c r="E159" s="48">
        <v>0</v>
      </c>
      <c r="F159" s="45" t="str">
        <f t="shared" si="22"/>
        <v>N/A</v>
      </c>
      <c r="G159" s="48">
        <v>0</v>
      </c>
      <c r="H159" s="45" t="str">
        <f t="shared" si="23"/>
        <v>N/A</v>
      </c>
      <c r="I159" s="12" t="s">
        <v>1744</v>
      </c>
      <c r="J159" s="12" t="s">
        <v>1744</v>
      </c>
      <c r="K159" s="46" t="s">
        <v>732</v>
      </c>
      <c r="L159" s="9" t="str">
        <f t="shared" si="24"/>
        <v>N/A</v>
      </c>
    </row>
    <row r="160" spans="1:12" ht="25.5" x14ac:dyDescent="0.2">
      <c r="A160" s="4" t="s">
        <v>1354</v>
      </c>
      <c r="B160" s="35" t="s">
        <v>217</v>
      </c>
      <c r="C160" s="48">
        <v>0</v>
      </c>
      <c r="D160" s="45" t="str">
        <f t="shared" si="21"/>
        <v>N/A</v>
      </c>
      <c r="E160" s="48">
        <v>0</v>
      </c>
      <c r="F160" s="45" t="str">
        <f t="shared" si="22"/>
        <v>N/A</v>
      </c>
      <c r="G160" s="48">
        <v>0</v>
      </c>
      <c r="H160" s="45" t="str">
        <f t="shared" si="23"/>
        <v>N/A</v>
      </c>
      <c r="I160" s="12" t="s">
        <v>1744</v>
      </c>
      <c r="J160" s="12" t="s">
        <v>1744</v>
      </c>
      <c r="K160" s="46" t="s">
        <v>732</v>
      </c>
      <c r="L160" s="9" t="str">
        <f t="shared" si="24"/>
        <v>N/A</v>
      </c>
    </row>
    <row r="161" spans="1:12" x14ac:dyDescent="0.2">
      <c r="A161" s="4" t="s">
        <v>1355</v>
      </c>
      <c r="B161" s="35" t="s">
        <v>217</v>
      </c>
      <c r="C161" s="48">
        <v>748.31805028999997</v>
      </c>
      <c r="D161" s="45" t="str">
        <f t="shared" si="21"/>
        <v>N/A</v>
      </c>
      <c r="E161" s="48">
        <v>738.71051309999996</v>
      </c>
      <c r="F161" s="45" t="str">
        <f t="shared" si="22"/>
        <v>N/A</v>
      </c>
      <c r="G161" s="48">
        <v>0</v>
      </c>
      <c r="H161" s="45" t="str">
        <f t="shared" si="23"/>
        <v>N/A</v>
      </c>
      <c r="I161" s="12">
        <v>-1.28</v>
      </c>
      <c r="J161" s="12">
        <v>-100</v>
      </c>
      <c r="K161" s="46" t="s">
        <v>732</v>
      </c>
      <c r="L161" s="9" t="str">
        <f t="shared" si="24"/>
        <v>No</v>
      </c>
    </row>
    <row r="162" spans="1:12" x14ac:dyDescent="0.2">
      <c r="A162" s="4" t="s">
        <v>1356</v>
      </c>
      <c r="B162" s="35" t="s">
        <v>217</v>
      </c>
      <c r="C162" s="48">
        <v>450.24527410000002</v>
      </c>
      <c r="D162" s="45" t="str">
        <f t="shared" si="21"/>
        <v>N/A</v>
      </c>
      <c r="E162" s="48">
        <v>1057.1867786</v>
      </c>
      <c r="F162" s="45" t="str">
        <f t="shared" si="22"/>
        <v>N/A</v>
      </c>
      <c r="G162" s="48">
        <v>0</v>
      </c>
      <c r="H162" s="45" t="str">
        <f t="shared" si="23"/>
        <v>N/A</v>
      </c>
      <c r="I162" s="12">
        <v>134.80000000000001</v>
      </c>
      <c r="J162" s="12">
        <v>-100</v>
      </c>
      <c r="K162" s="46" t="s">
        <v>732</v>
      </c>
      <c r="L162" s="9" t="str">
        <f t="shared" si="24"/>
        <v>No</v>
      </c>
    </row>
    <row r="163" spans="1:12" ht="25.5" x14ac:dyDescent="0.2">
      <c r="A163" s="4" t="s">
        <v>1357</v>
      </c>
      <c r="B163" s="35" t="s">
        <v>217</v>
      </c>
      <c r="C163" s="48">
        <v>3106.5216681000002</v>
      </c>
      <c r="D163" s="45" t="str">
        <f t="shared" si="21"/>
        <v>N/A</v>
      </c>
      <c r="E163" s="48">
        <v>3004.4508332</v>
      </c>
      <c r="F163" s="45" t="str">
        <f t="shared" si="22"/>
        <v>N/A</v>
      </c>
      <c r="G163" s="48">
        <v>0</v>
      </c>
      <c r="H163" s="45" t="str">
        <f t="shared" si="23"/>
        <v>N/A</v>
      </c>
      <c r="I163" s="12">
        <v>-3.29</v>
      </c>
      <c r="J163" s="12">
        <v>-100</v>
      </c>
      <c r="K163" s="46" t="s">
        <v>732</v>
      </c>
      <c r="L163" s="9" t="str">
        <f t="shared" si="24"/>
        <v>No</v>
      </c>
    </row>
    <row r="164" spans="1:12" x14ac:dyDescent="0.2">
      <c r="A164" s="4" t="s">
        <v>1358</v>
      </c>
      <c r="B164" s="35" t="s">
        <v>217</v>
      </c>
      <c r="C164" s="48">
        <v>288.19688695000002</v>
      </c>
      <c r="D164" s="45" t="str">
        <f t="shared" si="21"/>
        <v>N/A</v>
      </c>
      <c r="E164" s="48">
        <v>297.69888458999998</v>
      </c>
      <c r="F164" s="45" t="str">
        <f t="shared" si="22"/>
        <v>N/A</v>
      </c>
      <c r="G164" s="48">
        <v>0</v>
      </c>
      <c r="H164" s="45" t="str">
        <f t="shared" si="23"/>
        <v>N/A</v>
      </c>
      <c r="I164" s="12">
        <v>3.2970000000000002</v>
      </c>
      <c r="J164" s="12">
        <v>-100</v>
      </c>
      <c r="K164" s="46" t="s">
        <v>732</v>
      </c>
      <c r="L164" s="9" t="str">
        <f t="shared" si="24"/>
        <v>No</v>
      </c>
    </row>
    <row r="165" spans="1:12" x14ac:dyDescent="0.2">
      <c r="A165" s="4" t="s">
        <v>1359</v>
      </c>
      <c r="B165" s="35" t="s">
        <v>217</v>
      </c>
      <c r="C165" s="48">
        <v>684.35671833000004</v>
      </c>
      <c r="D165" s="45" t="str">
        <f t="shared" si="21"/>
        <v>N/A</v>
      </c>
      <c r="E165" s="48">
        <v>679.28052105999996</v>
      </c>
      <c r="F165" s="45" t="str">
        <f t="shared" si="22"/>
        <v>N/A</v>
      </c>
      <c r="G165" s="48">
        <v>0</v>
      </c>
      <c r="H165" s="45" t="str">
        <f t="shared" si="23"/>
        <v>N/A</v>
      </c>
      <c r="I165" s="12">
        <v>-0.74199999999999999</v>
      </c>
      <c r="J165" s="12">
        <v>-100</v>
      </c>
      <c r="K165" s="46" t="s">
        <v>732</v>
      </c>
      <c r="L165" s="9" t="str">
        <f t="shared" si="24"/>
        <v>No</v>
      </c>
    </row>
    <row r="166" spans="1:12" x14ac:dyDescent="0.2">
      <c r="A166" s="4" t="s">
        <v>1360</v>
      </c>
      <c r="B166" s="35" t="s">
        <v>217</v>
      </c>
      <c r="C166" s="48">
        <v>0</v>
      </c>
      <c r="D166" s="45" t="str">
        <f t="shared" si="21"/>
        <v>N/A</v>
      </c>
      <c r="E166" s="48">
        <v>0</v>
      </c>
      <c r="F166" s="45" t="str">
        <f t="shared" si="22"/>
        <v>N/A</v>
      </c>
      <c r="G166" s="48">
        <v>0</v>
      </c>
      <c r="H166" s="45" t="str">
        <f t="shared" si="23"/>
        <v>N/A</v>
      </c>
      <c r="I166" s="12" t="s">
        <v>1744</v>
      </c>
      <c r="J166" s="12" t="s">
        <v>1744</v>
      </c>
      <c r="K166" s="46" t="s">
        <v>732</v>
      </c>
      <c r="L166" s="9" t="str">
        <f t="shared" si="24"/>
        <v>N/A</v>
      </c>
    </row>
    <row r="167" spans="1:12" x14ac:dyDescent="0.2">
      <c r="A167" s="47" t="s">
        <v>1361</v>
      </c>
      <c r="B167" s="35" t="s">
        <v>217</v>
      </c>
      <c r="C167" s="48">
        <v>0</v>
      </c>
      <c r="D167" s="45" t="str">
        <f t="shared" si="21"/>
        <v>N/A</v>
      </c>
      <c r="E167" s="48">
        <v>0</v>
      </c>
      <c r="F167" s="45" t="str">
        <f t="shared" si="22"/>
        <v>N/A</v>
      </c>
      <c r="G167" s="48">
        <v>0</v>
      </c>
      <c r="H167" s="45" t="str">
        <f t="shared" si="23"/>
        <v>N/A</v>
      </c>
      <c r="I167" s="12" t="s">
        <v>1744</v>
      </c>
      <c r="J167" s="12" t="s">
        <v>1744</v>
      </c>
      <c r="K167" s="46" t="s">
        <v>732</v>
      </c>
      <c r="L167" s="9" t="str">
        <f t="shared" si="24"/>
        <v>N/A</v>
      </c>
    </row>
    <row r="168" spans="1:12" x14ac:dyDescent="0.2">
      <c r="A168" s="47" t="s">
        <v>1362</v>
      </c>
      <c r="B168" s="35" t="s">
        <v>217</v>
      </c>
      <c r="C168" s="48">
        <v>0</v>
      </c>
      <c r="D168" s="45" t="str">
        <f t="shared" si="21"/>
        <v>N/A</v>
      </c>
      <c r="E168" s="48">
        <v>0</v>
      </c>
      <c r="F168" s="45" t="str">
        <f t="shared" si="22"/>
        <v>N/A</v>
      </c>
      <c r="G168" s="48">
        <v>0</v>
      </c>
      <c r="H168" s="45" t="str">
        <f t="shared" si="23"/>
        <v>N/A</v>
      </c>
      <c r="I168" s="12" t="s">
        <v>1744</v>
      </c>
      <c r="J168" s="12" t="s">
        <v>1744</v>
      </c>
      <c r="K168" s="46" t="s">
        <v>732</v>
      </c>
      <c r="L168" s="9" t="str">
        <f t="shared" si="24"/>
        <v>N/A</v>
      </c>
    </row>
    <row r="169" spans="1:12" x14ac:dyDescent="0.2">
      <c r="A169" s="47" t="s">
        <v>1363</v>
      </c>
      <c r="B169" s="35" t="s">
        <v>217</v>
      </c>
      <c r="C169" s="48">
        <v>0</v>
      </c>
      <c r="D169" s="45" t="str">
        <f t="shared" si="21"/>
        <v>N/A</v>
      </c>
      <c r="E169" s="48">
        <v>0</v>
      </c>
      <c r="F169" s="45" t="str">
        <f t="shared" si="22"/>
        <v>N/A</v>
      </c>
      <c r="G169" s="48">
        <v>0</v>
      </c>
      <c r="H169" s="45" t="str">
        <f t="shared" si="23"/>
        <v>N/A</v>
      </c>
      <c r="I169" s="12" t="s">
        <v>1744</v>
      </c>
      <c r="J169" s="12" t="s">
        <v>1744</v>
      </c>
      <c r="K169" s="46" t="s">
        <v>732</v>
      </c>
      <c r="L169" s="9" t="str">
        <f t="shared" si="24"/>
        <v>N/A</v>
      </c>
    </row>
    <row r="170" spans="1:12" x14ac:dyDescent="0.2">
      <c r="A170" s="47" t="s">
        <v>1364</v>
      </c>
      <c r="B170" s="35" t="s">
        <v>217</v>
      </c>
      <c r="C170" s="48">
        <v>0</v>
      </c>
      <c r="D170" s="45" t="str">
        <f t="shared" si="21"/>
        <v>N/A</v>
      </c>
      <c r="E170" s="48">
        <v>0</v>
      </c>
      <c r="F170" s="45" t="str">
        <f t="shared" si="22"/>
        <v>N/A</v>
      </c>
      <c r="G170" s="48">
        <v>0</v>
      </c>
      <c r="H170" s="45" t="str">
        <f t="shared" si="23"/>
        <v>N/A</v>
      </c>
      <c r="I170" s="12" t="s">
        <v>1744</v>
      </c>
      <c r="J170" s="12" t="s">
        <v>1744</v>
      </c>
      <c r="K170" s="46" t="s">
        <v>732</v>
      </c>
      <c r="L170" s="9" t="str">
        <f t="shared" si="24"/>
        <v>N/A</v>
      </c>
    </row>
    <row r="171" spans="1:12" x14ac:dyDescent="0.2">
      <c r="A171" s="47" t="s">
        <v>85</v>
      </c>
      <c r="B171" s="35" t="s">
        <v>217</v>
      </c>
      <c r="C171" s="8">
        <v>0</v>
      </c>
      <c r="D171" s="45" t="str">
        <f t="shared" ref="D171:D202" si="25">IF($B171="N/A","N/A",IF(C171&gt;10,"No",IF(C171&lt;-10,"No","Yes")))</f>
        <v>N/A</v>
      </c>
      <c r="E171" s="8">
        <v>0</v>
      </c>
      <c r="F171" s="45" t="str">
        <f t="shared" ref="F171:F202" si="26">IF($B171="N/A","N/A",IF(E171&gt;10,"No",IF(E171&lt;-10,"No","Yes")))</f>
        <v>N/A</v>
      </c>
      <c r="G171" s="8">
        <v>0</v>
      </c>
      <c r="H171" s="45" t="str">
        <f t="shared" ref="H171:H202" si="27">IF($B171="N/A","N/A",IF(G171&gt;10,"No",IF(G171&lt;-10,"No","Yes")))</f>
        <v>N/A</v>
      </c>
      <c r="I171" s="12" t="s">
        <v>1744</v>
      </c>
      <c r="J171" s="12" t="s">
        <v>1744</v>
      </c>
      <c r="K171" s="46" t="s">
        <v>732</v>
      </c>
      <c r="L171" s="9" t="str">
        <f t="shared" ref="L171:L202" si="28">IF(J171="Div by 0", "N/A", IF(K171="N/A","N/A", IF(J171&gt;VALUE(MID(K171,1,2)), "No", IF(J171&lt;-1*VALUE(MID(K171,1,2)), "No", "Yes"))))</f>
        <v>N/A</v>
      </c>
    </row>
    <row r="172" spans="1:12" x14ac:dyDescent="0.2">
      <c r="A172" s="47" t="s">
        <v>465</v>
      </c>
      <c r="B172" s="35" t="s">
        <v>217</v>
      </c>
      <c r="C172" s="8">
        <v>0</v>
      </c>
      <c r="D172" s="45" t="str">
        <f t="shared" si="25"/>
        <v>N/A</v>
      </c>
      <c r="E172" s="8">
        <v>0</v>
      </c>
      <c r="F172" s="45" t="str">
        <f t="shared" si="26"/>
        <v>N/A</v>
      </c>
      <c r="G172" s="8">
        <v>0</v>
      </c>
      <c r="H172" s="45" t="str">
        <f t="shared" si="27"/>
        <v>N/A</v>
      </c>
      <c r="I172" s="12" t="s">
        <v>1744</v>
      </c>
      <c r="J172" s="12" t="s">
        <v>1744</v>
      </c>
      <c r="K172" s="46" t="s">
        <v>732</v>
      </c>
      <c r="L172" s="9" t="str">
        <f t="shared" si="28"/>
        <v>N/A</v>
      </c>
    </row>
    <row r="173" spans="1:12" x14ac:dyDescent="0.2">
      <c r="A173" s="47" t="s">
        <v>466</v>
      </c>
      <c r="B173" s="35" t="s">
        <v>217</v>
      </c>
      <c r="C173" s="8">
        <v>0</v>
      </c>
      <c r="D173" s="45" t="str">
        <f t="shared" si="25"/>
        <v>N/A</v>
      </c>
      <c r="E173" s="8">
        <v>0</v>
      </c>
      <c r="F173" s="45" t="str">
        <f t="shared" si="26"/>
        <v>N/A</v>
      </c>
      <c r="G173" s="8">
        <v>0</v>
      </c>
      <c r="H173" s="45" t="str">
        <f t="shared" si="27"/>
        <v>N/A</v>
      </c>
      <c r="I173" s="12" t="s">
        <v>1744</v>
      </c>
      <c r="J173" s="12" t="s">
        <v>1744</v>
      </c>
      <c r="K173" s="46" t="s">
        <v>732</v>
      </c>
      <c r="L173" s="9" t="str">
        <f t="shared" si="28"/>
        <v>N/A</v>
      </c>
    </row>
    <row r="174" spans="1:12" x14ac:dyDescent="0.2">
      <c r="A174" s="2" t="s">
        <v>467</v>
      </c>
      <c r="B174" s="35" t="s">
        <v>217</v>
      </c>
      <c r="C174" s="8">
        <v>0</v>
      </c>
      <c r="D174" s="45" t="str">
        <f t="shared" si="25"/>
        <v>N/A</v>
      </c>
      <c r="E174" s="8">
        <v>0</v>
      </c>
      <c r="F174" s="45" t="str">
        <f t="shared" si="26"/>
        <v>N/A</v>
      </c>
      <c r="G174" s="8">
        <v>0</v>
      </c>
      <c r="H174" s="45" t="str">
        <f t="shared" si="27"/>
        <v>N/A</v>
      </c>
      <c r="I174" s="12" t="s">
        <v>1744</v>
      </c>
      <c r="J174" s="12" t="s">
        <v>1744</v>
      </c>
      <c r="K174" s="46" t="s">
        <v>732</v>
      </c>
      <c r="L174" s="9" t="str">
        <f t="shared" si="28"/>
        <v>N/A</v>
      </c>
    </row>
    <row r="175" spans="1:12" x14ac:dyDescent="0.2">
      <c r="A175" s="2" t="s">
        <v>468</v>
      </c>
      <c r="B175" s="35" t="s">
        <v>217</v>
      </c>
      <c r="C175" s="8">
        <v>0</v>
      </c>
      <c r="D175" s="45" t="str">
        <f t="shared" si="25"/>
        <v>N/A</v>
      </c>
      <c r="E175" s="8">
        <v>0</v>
      </c>
      <c r="F175" s="45" t="str">
        <f t="shared" si="26"/>
        <v>N/A</v>
      </c>
      <c r="G175" s="8">
        <v>0</v>
      </c>
      <c r="H175" s="45" t="str">
        <f t="shared" si="27"/>
        <v>N/A</v>
      </c>
      <c r="I175" s="12" t="s">
        <v>1744</v>
      </c>
      <c r="J175" s="12" t="s">
        <v>1744</v>
      </c>
      <c r="K175" s="46" t="s">
        <v>732</v>
      </c>
      <c r="L175" s="9" t="str">
        <f t="shared" si="28"/>
        <v>N/A</v>
      </c>
    </row>
    <row r="176" spans="1:12" x14ac:dyDescent="0.2">
      <c r="A176" s="2" t="s">
        <v>1365</v>
      </c>
      <c r="B176" s="35" t="s">
        <v>217</v>
      </c>
      <c r="C176" s="8">
        <v>0</v>
      </c>
      <c r="D176" s="45" t="str">
        <f t="shared" si="25"/>
        <v>N/A</v>
      </c>
      <c r="E176" s="8">
        <v>0</v>
      </c>
      <c r="F176" s="45" t="str">
        <f t="shared" si="26"/>
        <v>N/A</v>
      </c>
      <c r="G176" s="8">
        <v>0</v>
      </c>
      <c r="H176" s="45" t="str">
        <f t="shared" si="27"/>
        <v>N/A</v>
      </c>
      <c r="I176" s="12" t="s">
        <v>1744</v>
      </c>
      <c r="J176" s="12" t="s">
        <v>1744</v>
      </c>
      <c r="K176" s="46" t="s">
        <v>732</v>
      </c>
      <c r="L176" s="9" t="str">
        <f t="shared" si="28"/>
        <v>N/A</v>
      </c>
    </row>
    <row r="177" spans="1:12" x14ac:dyDescent="0.2">
      <c r="A177" s="2" t="s">
        <v>1366</v>
      </c>
      <c r="B177" s="35" t="s">
        <v>217</v>
      </c>
      <c r="C177" s="8">
        <v>0</v>
      </c>
      <c r="D177" s="45" t="str">
        <f t="shared" si="25"/>
        <v>N/A</v>
      </c>
      <c r="E177" s="8">
        <v>0</v>
      </c>
      <c r="F177" s="45" t="str">
        <f t="shared" si="26"/>
        <v>N/A</v>
      </c>
      <c r="G177" s="8">
        <v>0</v>
      </c>
      <c r="H177" s="45" t="str">
        <f t="shared" si="27"/>
        <v>N/A</v>
      </c>
      <c r="I177" s="12" t="s">
        <v>1744</v>
      </c>
      <c r="J177" s="12" t="s">
        <v>1744</v>
      </c>
      <c r="K177" s="46" t="s">
        <v>732</v>
      </c>
      <c r="L177" s="9" t="str">
        <f t="shared" si="28"/>
        <v>N/A</v>
      </c>
    </row>
    <row r="178" spans="1:12" x14ac:dyDescent="0.2">
      <c r="A178" s="2" t="s">
        <v>1367</v>
      </c>
      <c r="B178" s="35" t="s">
        <v>217</v>
      </c>
      <c r="C178" s="8">
        <v>0</v>
      </c>
      <c r="D178" s="45" t="str">
        <f t="shared" si="25"/>
        <v>N/A</v>
      </c>
      <c r="E178" s="8">
        <v>0</v>
      </c>
      <c r="F178" s="45" t="str">
        <f t="shared" si="26"/>
        <v>N/A</v>
      </c>
      <c r="G178" s="8">
        <v>0</v>
      </c>
      <c r="H178" s="45" t="str">
        <f t="shared" si="27"/>
        <v>N/A</v>
      </c>
      <c r="I178" s="12" t="s">
        <v>1744</v>
      </c>
      <c r="J178" s="12" t="s">
        <v>1744</v>
      </c>
      <c r="K178" s="46" t="s">
        <v>732</v>
      </c>
      <c r="L178" s="9" t="str">
        <f t="shared" si="28"/>
        <v>N/A</v>
      </c>
    </row>
    <row r="179" spans="1:12" x14ac:dyDescent="0.2">
      <c r="A179" s="2" t="s">
        <v>1368</v>
      </c>
      <c r="B179" s="35" t="s">
        <v>217</v>
      </c>
      <c r="C179" s="8">
        <v>0</v>
      </c>
      <c r="D179" s="45" t="str">
        <f t="shared" si="25"/>
        <v>N/A</v>
      </c>
      <c r="E179" s="8">
        <v>0</v>
      </c>
      <c r="F179" s="45" t="str">
        <f t="shared" si="26"/>
        <v>N/A</v>
      </c>
      <c r="G179" s="8">
        <v>0</v>
      </c>
      <c r="H179" s="45" t="str">
        <f t="shared" si="27"/>
        <v>N/A</v>
      </c>
      <c r="I179" s="12" t="s">
        <v>1744</v>
      </c>
      <c r="J179" s="12" t="s">
        <v>1744</v>
      </c>
      <c r="K179" s="46" t="s">
        <v>732</v>
      </c>
      <c r="L179" s="9" t="str">
        <f t="shared" si="28"/>
        <v>N/A</v>
      </c>
    </row>
    <row r="180" spans="1:12" x14ac:dyDescent="0.2">
      <c r="A180" s="2" t="s">
        <v>1369</v>
      </c>
      <c r="B180" s="35" t="s">
        <v>217</v>
      </c>
      <c r="C180" s="8">
        <v>0</v>
      </c>
      <c r="D180" s="45" t="str">
        <f t="shared" si="25"/>
        <v>N/A</v>
      </c>
      <c r="E180" s="8">
        <v>0</v>
      </c>
      <c r="F180" s="45" t="str">
        <f t="shared" si="26"/>
        <v>N/A</v>
      </c>
      <c r="G180" s="8">
        <v>0</v>
      </c>
      <c r="H180" s="45" t="str">
        <f t="shared" si="27"/>
        <v>N/A</v>
      </c>
      <c r="I180" s="12" t="s">
        <v>1744</v>
      </c>
      <c r="J180" s="12" t="s">
        <v>1744</v>
      </c>
      <c r="K180" s="46" t="s">
        <v>732</v>
      </c>
      <c r="L180" s="9" t="str">
        <f t="shared" si="28"/>
        <v>N/A</v>
      </c>
    </row>
    <row r="181" spans="1:12" x14ac:dyDescent="0.2">
      <c r="A181" s="2" t="s">
        <v>86</v>
      </c>
      <c r="B181" s="35" t="s">
        <v>217</v>
      </c>
      <c r="C181" s="8" t="s">
        <v>1744</v>
      </c>
      <c r="D181" s="45" t="str">
        <f t="shared" si="25"/>
        <v>N/A</v>
      </c>
      <c r="E181" s="8" t="s">
        <v>1744</v>
      </c>
      <c r="F181" s="45" t="str">
        <f t="shared" si="26"/>
        <v>N/A</v>
      </c>
      <c r="G181" s="8" t="s">
        <v>1744</v>
      </c>
      <c r="H181" s="45" t="str">
        <f t="shared" si="27"/>
        <v>N/A</v>
      </c>
      <c r="I181" s="12" t="s">
        <v>1744</v>
      </c>
      <c r="J181" s="12" t="s">
        <v>1744</v>
      </c>
      <c r="K181" s="46" t="s">
        <v>732</v>
      </c>
      <c r="L181" s="9" t="str">
        <f t="shared" si="28"/>
        <v>N/A</v>
      </c>
    </row>
    <row r="182" spans="1:12" x14ac:dyDescent="0.2">
      <c r="A182" s="2" t="s">
        <v>87</v>
      </c>
      <c r="B182" s="35" t="s">
        <v>217</v>
      </c>
      <c r="C182" s="8">
        <v>68.047633875000002</v>
      </c>
      <c r="D182" s="45" t="str">
        <f t="shared" si="25"/>
        <v>N/A</v>
      </c>
      <c r="E182" s="8">
        <v>69.436533157</v>
      </c>
      <c r="F182" s="45" t="str">
        <f t="shared" si="26"/>
        <v>N/A</v>
      </c>
      <c r="G182" s="8">
        <v>0</v>
      </c>
      <c r="H182" s="45" t="str">
        <f t="shared" si="27"/>
        <v>N/A</v>
      </c>
      <c r="I182" s="12">
        <v>2.0409999999999999</v>
      </c>
      <c r="J182" s="12">
        <v>-100</v>
      </c>
      <c r="K182" s="46" t="s">
        <v>732</v>
      </c>
      <c r="L182" s="9" t="str">
        <f t="shared" si="28"/>
        <v>No</v>
      </c>
    </row>
    <row r="183" spans="1:12" x14ac:dyDescent="0.2">
      <c r="A183" s="2" t="s">
        <v>469</v>
      </c>
      <c r="B183" s="35" t="s">
        <v>217</v>
      </c>
      <c r="C183" s="8">
        <v>22.637051039999999</v>
      </c>
      <c r="D183" s="45" t="str">
        <f t="shared" si="25"/>
        <v>N/A</v>
      </c>
      <c r="E183" s="8">
        <v>48.793284364999998</v>
      </c>
      <c r="F183" s="45" t="str">
        <f t="shared" si="26"/>
        <v>N/A</v>
      </c>
      <c r="G183" s="8">
        <v>0</v>
      </c>
      <c r="H183" s="45" t="str">
        <f t="shared" si="27"/>
        <v>N/A</v>
      </c>
      <c r="I183" s="12">
        <v>115.5</v>
      </c>
      <c r="J183" s="12">
        <v>-100</v>
      </c>
      <c r="K183" s="46" t="s">
        <v>732</v>
      </c>
      <c r="L183" s="9" t="str">
        <f t="shared" si="28"/>
        <v>No</v>
      </c>
    </row>
    <row r="184" spans="1:12" x14ac:dyDescent="0.2">
      <c r="A184" s="2" t="s">
        <v>470</v>
      </c>
      <c r="B184" s="35" t="s">
        <v>217</v>
      </c>
      <c r="C184" s="8">
        <v>85.726210351000006</v>
      </c>
      <c r="D184" s="45" t="str">
        <f t="shared" si="25"/>
        <v>N/A</v>
      </c>
      <c r="E184" s="8">
        <v>86.613414129999995</v>
      </c>
      <c r="F184" s="45" t="str">
        <f t="shared" si="26"/>
        <v>N/A</v>
      </c>
      <c r="G184" s="8">
        <v>0</v>
      </c>
      <c r="H184" s="45" t="str">
        <f t="shared" si="27"/>
        <v>N/A</v>
      </c>
      <c r="I184" s="12">
        <v>1.0349999999999999</v>
      </c>
      <c r="J184" s="12">
        <v>-100</v>
      </c>
      <c r="K184" s="46" t="s">
        <v>732</v>
      </c>
      <c r="L184" s="9" t="str">
        <f t="shared" si="28"/>
        <v>No</v>
      </c>
    </row>
    <row r="185" spans="1:12" x14ac:dyDescent="0.2">
      <c r="A185" s="2" t="s">
        <v>471</v>
      </c>
      <c r="B185" s="35" t="s">
        <v>217</v>
      </c>
      <c r="C185" s="8">
        <v>61.973868584999998</v>
      </c>
      <c r="D185" s="45" t="str">
        <f t="shared" si="25"/>
        <v>N/A</v>
      </c>
      <c r="E185" s="8">
        <v>63.032494151999998</v>
      </c>
      <c r="F185" s="45" t="str">
        <f t="shared" si="26"/>
        <v>N/A</v>
      </c>
      <c r="G185" s="8">
        <v>0</v>
      </c>
      <c r="H185" s="45" t="str">
        <f t="shared" si="27"/>
        <v>N/A</v>
      </c>
      <c r="I185" s="12">
        <v>1.708</v>
      </c>
      <c r="J185" s="12">
        <v>-100</v>
      </c>
      <c r="K185" s="46" t="s">
        <v>732</v>
      </c>
      <c r="L185" s="9" t="str">
        <f t="shared" si="28"/>
        <v>No</v>
      </c>
    </row>
    <row r="186" spans="1:12" x14ac:dyDescent="0.2">
      <c r="A186" s="2" t="s">
        <v>472</v>
      </c>
      <c r="B186" s="35" t="s">
        <v>217</v>
      </c>
      <c r="C186" s="8">
        <v>71.927047556000005</v>
      </c>
      <c r="D186" s="45" t="str">
        <f t="shared" si="25"/>
        <v>N/A</v>
      </c>
      <c r="E186" s="8">
        <v>73.358012896999995</v>
      </c>
      <c r="F186" s="45" t="str">
        <f t="shared" si="26"/>
        <v>N/A</v>
      </c>
      <c r="G186" s="8">
        <v>0</v>
      </c>
      <c r="H186" s="45" t="str">
        <f t="shared" si="27"/>
        <v>N/A</v>
      </c>
      <c r="I186" s="12">
        <v>1.9890000000000001</v>
      </c>
      <c r="J186" s="12">
        <v>-100</v>
      </c>
      <c r="K186" s="46" t="s">
        <v>732</v>
      </c>
      <c r="L186" s="9" t="str">
        <f t="shared" si="28"/>
        <v>No</v>
      </c>
    </row>
    <row r="187" spans="1:12" x14ac:dyDescent="0.2">
      <c r="A187" s="2" t="s">
        <v>116</v>
      </c>
      <c r="B187" s="35" t="s">
        <v>217</v>
      </c>
      <c r="C187" s="8">
        <v>0</v>
      </c>
      <c r="D187" s="45" t="str">
        <f t="shared" si="25"/>
        <v>N/A</v>
      </c>
      <c r="E187" s="8">
        <v>0</v>
      </c>
      <c r="F187" s="45" t="str">
        <f t="shared" si="26"/>
        <v>N/A</v>
      </c>
      <c r="G187" s="8">
        <v>0</v>
      </c>
      <c r="H187" s="45" t="str">
        <f t="shared" si="27"/>
        <v>N/A</v>
      </c>
      <c r="I187" s="12" t="s">
        <v>1744</v>
      </c>
      <c r="J187" s="12" t="s">
        <v>1744</v>
      </c>
      <c r="K187" s="46" t="s">
        <v>732</v>
      </c>
      <c r="L187" s="9" t="str">
        <f t="shared" si="28"/>
        <v>N/A</v>
      </c>
    </row>
    <row r="188" spans="1:12" x14ac:dyDescent="0.2">
      <c r="A188" s="2" t="s">
        <v>473</v>
      </c>
      <c r="B188" s="35" t="s">
        <v>217</v>
      </c>
      <c r="C188" s="8">
        <v>0</v>
      </c>
      <c r="D188" s="45" t="str">
        <f t="shared" si="25"/>
        <v>N/A</v>
      </c>
      <c r="E188" s="8">
        <v>0</v>
      </c>
      <c r="F188" s="45" t="str">
        <f t="shared" si="26"/>
        <v>N/A</v>
      </c>
      <c r="G188" s="8">
        <v>0</v>
      </c>
      <c r="H188" s="45" t="str">
        <f t="shared" si="27"/>
        <v>N/A</v>
      </c>
      <c r="I188" s="12" t="s">
        <v>1744</v>
      </c>
      <c r="J188" s="12" t="s">
        <v>1744</v>
      </c>
      <c r="K188" s="46" t="s">
        <v>732</v>
      </c>
      <c r="L188" s="9" t="str">
        <f t="shared" si="28"/>
        <v>N/A</v>
      </c>
    </row>
    <row r="189" spans="1:12" x14ac:dyDescent="0.2">
      <c r="A189" s="2" t="s">
        <v>474</v>
      </c>
      <c r="B189" s="35" t="s">
        <v>217</v>
      </c>
      <c r="C189" s="8">
        <v>0</v>
      </c>
      <c r="D189" s="45" t="str">
        <f t="shared" si="25"/>
        <v>N/A</v>
      </c>
      <c r="E189" s="8">
        <v>0</v>
      </c>
      <c r="F189" s="45" t="str">
        <f t="shared" si="26"/>
        <v>N/A</v>
      </c>
      <c r="G189" s="8">
        <v>0</v>
      </c>
      <c r="H189" s="45" t="str">
        <f t="shared" si="27"/>
        <v>N/A</v>
      </c>
      <c r="I189" s="12" t="s">
        <v>1744</v>
      </c>
      <c r="J189" s="12" t="s">
        <v>1744</v>
      </c>
      <c r="K189" s="46" t="s">
        <v>732</v>
      </c>
      <c r="L189" s="9" t="str">
        <f t="shared" si="28"/>
        <v>N/A</v>
      </c>
    </row>
    <row r="190" spans="1:12" x14ac:dyDescent="0.2">
      <c r="A190" s="2" t="s">
        <v>475</v>
      </c>
      <c r="B190" s="35" t="s">
        <v>217</v>
      </c>
      <c r="C190" s="8">
        <v>0</v>
      </c>
      <c r="D190" s="45" t="str">
        <f t="shared" si="25"/>
        <v>N/A</v>
      </c>
      <c r="E190" s="8">
        <v>0</v>
      </c>
      <c r="F190" s="45" t="str">
        <f t="shared" si="26"/>
        <v>N/A</v>
      </c>
      <c r="G190" s="8">
        <v>0</v>
      </c>
      <c r="H190" s="45" t="str">
        <f t="shared" si="27"/>
        <v>N/A</v>
      </c>
      <c r="I190" s="12" t="s">
        <v>1744</v>
      </c>
      <c r="J190" s="12" t="s">
        <v>1744</v>
      </c>
      <c r="K190" s="46" t="s">
        <v>732</v>
      </c>
      <c r="L190" s="9" t="str">
        <f t="shared" si="28"/>
        <v>N/A</v>
      </c>
    </row>
    <row r="191" spans="1:12" x14ac:dyDescent="0.2">
      <c r="A191" s="2" t="s">
        <v>476</v>
      </c>
      <c r="B191" s="35" t="s">
        <v>217</v>
      </c>
      <c r="C191" s="8">
        <v>0</v>
      </c>
      <c r="D191" s="45" t="str">
        <f t="shared" si="25"/>
        <v>N/A</v>
      </c>
      <c r="E191" s="8">
        <v>0</v>
      </c>
      <c r="F191" s="45" t="str">
        <f t="shared" si="26"/>
        <v>N/A</v>
      </c>
      <c r="G191" s="8">
        <v>0</v>
      </c>
      <c r="H191" s="45" t="str">
        <f t="shared" si="27"/>
        <v>N/A</v>
      </c>
      <c r="I191" s="12" t="s">
        <v>1744</v>
      </c>
      <c r="J191" s="12" t="s">
        <v>1744</v>
      </c>
      <c r="K191" s="46" t="s">
        <v>732</v>
      </c>
      <c r="L191" s="9" t="str">
        <f t="shared" si="28"/>
        <v>N/A</v>
      </c>
    </row>
    <row r="192" spans="1:12" x14ac:dyDescent="0.2">
      <c r="A192" s="2" t="s">
        <v>1370</v>
      </c>
      <c r="B192" s="35" t="s">
        <v>217</v>
      </c>
      <c r="C192" s="36" t="s">
        <v>1744</v>
      </c>
      <c r="D192" s="45" t="str">
        <f t="shared" si="25"/>
        <v>N/A</v>
      </c>
      <c r="E192" s="36" t="s">
        <v>1744</v>
      </c>
      <c r="F192" s="45" t="str">
        <f t="shared" si="26"/>
        <v>N/A</v>
      </c>
      <c r="G192" s="36" t="s">
        <v>1744</v>
      </c>
      <c r="H192" s="45" t="str">
        <f t="shared" si="27"/>
        <v>N/A</v>
      </c>
      <c r="I192" s="12" t="s">
        <v>1744</v>
      </c>
      <c r="J192" s="12" t="s">
        <v>1744</v>
      </c>
      <c r="K192" s="46" t="s">
        <v>732</v>
      </c>
      <c r="L192" s="9" t="str">
        <f t="shared" si="28"/>
        <v>N/A</v>
      </c>
    </row>
    <row r="193" spans="1:12" x14ac:dyDescent="0.2">
      <c r="A193" s="2" t="s">
        <v>1371</v>
      </c>
      <c r="B193" s="35" t="s">
        <v>217</v>
      </c>
      <c r="C193" s="36" t="s">
        <v>1744</v>
      </c>
      <c r="D193" s="45" t="str">
        <f t="shared" si="25"/>
        <v>N/A</v>
      </c>
      <c r="E193" s="36" t="s">
        <v>1744</v>
      </c>
      <c r="F193" s="45" t="str">
        <f t="shared" si="26"/>
        <v>N/A</v>
      </c>
      <c r="G193" s="36" t="s">
        <v>1744</v>
      </c>
      <c r="H193" s="45" t="str">
        <f t="shared" si="27"/>
        <v>N/A</v>
      </c>
      <c r="I193" s="12" t="s">
        <v>1744</v>
      </c>
      <c r="J193" s="12" t="s">
        <v>1744</v>
      </c>
      <c r="K193" s="46" t="s">
        <v>732</v>
      </c>
      <c r="L193" s="9" t="str">
        <f t="shared" si="28"/>
        <v>N/A</v>
      </c>
    </row>
    <row r="194" spans="1:12" x14ac:dyDescent="0.2">
      <c r="A194" s="2" t="s">
        <v>1372</v>
      </c>
      <c r="B194" s="35" t="s">
        <v>217</v>
      </c>
      <c r="C194" s="36" t="s">
        <v>1744</v>
      </c>
      <c r="D194" s="45" t="str">
        <f t="shared" si="25"/>
        <v>N/A</v>
      </c>
      <c r="E194" s="36" t="s">
        <v>1744</v>
      </c>
      <c r="F194" s="45" t="str">
        <f t="shared" si="26"/>
        <v>N/A</v>
      </c>
      <c r="G194" s="36" t="s">
        <v>1744</v>
      </c>
      <c r="H194" s="45" t="str">
        <f t="shared" si="27"/>
        <v>N/A</v>
      </c>
      <c r="I194" s="12" t="s">
        <v>1744</v>
      </c>
      <c r="J194" s="12" t="s">
        <v>1744</v>
      </c>
      <c r="K194" s="46" t="s">
        <v>732</v>
      </c>
      <c r="L194" s="9" t="str">
        <f t="shared" si="28"/>
        <v>N/A</v>
      </c>
    </row>
    <row r="195" spans="1:12" x14ac:dyDescent="0.2">
      <c r="A195" s="2" t="s">
        <v>1373</v>
      </c>
      <c r="B195" s="35" t="s">
        <v>217</v>
      </c>
      <c r="C195" s="36" t="s">
        <v>1744</v>
      </c>
      <c r="D195" s="45" t="str">
        <f t="shared" si="25"/>
        <v>N/A</v>
      </c>
      <c r="E195" s="36" t="s">
        <v>1744</v>
      </c>
      <c r="F195" s="45" t="str">
        <f t="shared" si="26"/>
        <v>N/A</v>
      </c>
      <c r="G195" s="36" t="s">
        <v>1744</v>
      </c>
      <c r="H195" s="45" t="str">
        <f t="shared" si="27"/>
        <v>N/A</v>
      </c>
      <c r="I195" s="12" t="s">
        <v>1744</v>
      </c>
      <c r="J195" s="12" t="s">
        <v>1744</v>
      </c>
      <c r="K195" s="46" t="s">
        <v>732</v>
      </c>
      <c r="L195" s="9" t="str">
        <f t="shared" si="28"/>
        <v>N/A</v>
      </c>
    </row>
    <row r="196" spans="1:12" x14ac:dyDescent="0.2">
      <c r="A196" s="2" t="s">
        <v>1374</v>
      </c>
      <c r="B196" s="35" t="s">
        <v>217</v>
      </c>
      <c r="C196" s="36" t="s">
        <v>1744</v>
      </c>
      <c r="D196" s="45" t="str">
        <f t="shared" si="25"/>
        <v>N/A</v>
      </c>
      <c r="E196" s="36" t="s">
        <v>1744</v>
      </c>
      <c r="F196" s="45" t="str">
        <f t="shared" si="26"/>
        <v>N/A</v>
      </c>
      <c r="G196" s="36" t="s">
        <v>1744</v>
      </c>
      <c r="H196" s="45" t="str">
        <f t="shared" si="27"/>
        <v>N/A</v>
      </c>
      <c r="I196" s="12" t="s">
        <v>1744</v>
      </c>
      <c r="J196" s="12" t="s">
        <v>1744</v>
      </c>
      <c r="K196" s="46" t="s">
        <v>732</v>
      </c>
      <c r="L196" s="9" t="str">
        <f t="shared" si="28"/>
        <v>N/A</v>
      </c>
    </row>
    <row r="197" spans="1:12" x14ac:dyDescent="0.2">
      <c r="A197" s="2" t="s">
        <v>1375</v>
      </c>
      <c r="B197" s="35" t="s">
        <v>217</v>
      </c>
      <c r="C197" s="36" t="s">
        <v>1744</v>
      </c>
      <c r="D197" s="45" t="str">
        <f t="shared" si="25"/>
        <v>N/A</v>
      </c>
      <c r="E197" s="36" t="s">
        <v>1744</v>
      </c>
      <c r="F197" s="45" t="str">
        <f t="shared" si="26"/>
        <v>N/A</v>
      </c>
      <c r="G197" s="36" t="s">
        <v>1744</v>
      </c>
      <c r="H197" s="45" t="str">
        <f t="shared" si="27"/>
        <v>N/A</v>
      </c>
      <c r="I197" s="12" t="s">
        <v>1744</v>
      </c>
      <c r="J197" s="12" t="s">
        <v>1744</v>
      </c>
      <c r="K197" s="46" t="s">
        <v>732</v>
      </c>
      <c r="L197" s="9" t="str">
        <f t="shared" si="28"/>
        <v>N/A</v>
      </c>
    </row>
    <row r="198" spans="1:12" x14ac:dyDescent="0.2">
      <c r="A198" s="2" t="s">
        <v>1376</v>
      </c>
      <c r="B198" s="35" t="s">
        <v>217</v>
      </c>
      <c r="C198" s="36" t="s">
        <v>1744</v>
      </c>
      <c r="D198" s="45" t="str">
        <f t="shared" si="25"/>
        <v>N/A</v>
      </c>
      <c r="E198" s="36" t="s">
        <v>1744</v>
      </c>
      <c r="F198" s="45" t="str">
        <f t="shared" si="26"/>
        <v>N/A</v>
      </c>
      <c r="G198" s="36" t="s">
        <v>1744</v>
      </c>
      <c r="H198" s="45" t="str">
        <f t="shared" si="27"/>
        <v>N/A</v>
      </c>
      <c r="I198" s="12" t="s">
        <v>1744</v>
      </c>
      <c r="J198" s="12" t="s">
        <v>1744</v>
      </c>
      <c r="K198" s="46" t="s">
        <v>732</v>
      </c>
      <c r="L198" s="9" t="str">
        <f t="shared" si="28"/>
        <v>N/A</v>
      </c>
    </row>
    <row r="199" spans="1:12" x14ac:dyDescent="0.2">
      <c r="A199" s="2" t="s">
        <v>1377</v>
      </c>
      <c r="B199" s="35" t="s">
        <v>217</v>
      </c>
      <c r="C199" s="36" t="s">
        <v>1744</v>
      </c>
      <c r="D199" s="45" t="str">
        <f t="shared" si="25"/>
        <v>N/A</v>
      </c>
      <c r="E199" s="36" t="s">
        <v>1744</v>
      </c>
      <c r="F199" s="45" t="str">
        <f t="shared" si="26"/>
        <v>N/A</v>
      </c>
      <c r="G199" s="36" t="s">
        <v>1744</v>
      </c>
      <c r="H199" s="45" t="str">
        <f t="shared" si="27"/>
        <v>N/A</v>
      </c>
      <c r="I199" s="12" t="s">
        <v>1744</v>
      </c>
      <c r="J199" s="12" t="s">
        <v>1744</v>
      </c>
      <c r="K199" s="46" t="s">
        <v>732</v>
      </c>
      <c r="L199" s="9" t="str">
        <f t="shared" si="28"/>
        <v>N/A</v>
      </c>
    </row>
    <row r="200" spans="1:12" x14ac:dyDescent="0.2">
      <c r="A200" s="2" t="s">
        <v>1378</v>
      </c>
      <c r="B200" s="35" t="s">
        <v>217</v>
      </c>
      <c r="C200" s="36" t="s">
        <v>1744</v>
      </c>
      <c r="D200" s="45" t="str">
        <f t="shared" si="25"/>
        <v>N/A</v>
      </c>
      <c r="E200" s="36" t="s">
        <v>1744</v>
      </c>
      <c r="F200" s="45" t="str">
        <f t="shared" si="26"/>
        <v>N/A</v>
      </c>
      <c r="G200" s="36" t="s">
        <v>1744</v>
      </c>
      <c r="H200" s="45" t="str">
        <f t="shared" si="27"/>
        <v>N/A</v>
      </c>
      <c r="I200" s="12" t="s">
        <v>1744</v>
      </c>
      <c r="J200" s="12" t="s">
        <v>1744</v>
      </c>
      <c r="K200" s="46" t="s">
        <v>732</v>
      </c>
      <c r="L200" s="9" t="str">
        <f t="shared" si="28"/>
        <v>N/A</v>
      </c>
    </row>
    <row r="201" spans="1:12" x14ac:dyDescent="0.2">
      <c r="A201" s="2" t="s">
        <v>1379</v>
      </c>
      <c r="B201" s="35" t="s">
        <v>217</v>
      </c>
      <c r="C201" s="36" t="s">
        <v>1744</v>
      </c>
      <c r="D201" s="45" t="str">
        <f t="shared" si="25"/>
        <v>N/A</v>
      </c>
      <c r="E201" s="36" t="s">
        <v>1744</v>
      </c>
      <c r="F201" s="45" t="str">
        <f t="shared" si="26"/>
        <v>N/A</v>
      </c>
      <c r="G201" s="36" t="s">
        <v>1744</v>
      </c>
      <c r="H201" s="45" t="str">
        <f t="shared" si="27"/>
        <v>N/A</v>
      </c>
      <c r="I201" s="12" t="s">
        <v>1744</v>
      </c>
      <c r="J201" s="12" t="s">
        <v>1744</v>
      </c>
      <c r="K201" s="46" t="s">
        <v>732</v>
      </c>
      <c r="L201" s="9" t="str">
        <f t="shared" si="28"/>
        <v>N/A</v>
      </c>
    </row>
    <row r="202" spans="1:12" x14ac:dyDescent="0.2">
      <c r="A202" s="2" t="s">
        <v>28</v>
      </c>
      <c r="B202" s="35" t="s">
        <v>217</v>
      </c>
      <c r="C202" s="8">
        <v>0</v>
      </c>
      <c r="D202" s="45" t="str">
        <f t="shared" si="25"/>
        <v>N/A</v>
      </c>
      <c r="E202" s="8">
        <v>0</v>
      </c>
      <c r="F202" s="45" t="str">
        <f t="shared" si="26"/>
        <v>N/A</v>
      </c>
      <c r="G202" s="8">
        <v>0</v>
      </c>
      <c r="H202" s="45" t="str">
        <f t="shared" si="27"/>
        <v>N/A</v>
      </c>
      <c r="I202" s="12" t="s">
        <v>1744</v>
      </c>
      <c r="J202" s="12" t="s">
        <v>1744</v>
      </c>
      <c r="K202" s="46" t="s">
        <v>732</v>
      </c>
      <c r="L202" s="9" t="str">
        <f t="shared" si="28"/>
        <v>N/A</v>
      </c>
    </row>
    <row r="203" spans="1:12" x14ac:dyDescent="0.2">
      <c r="A203" s="2" t="s">
        <v>123</v>
      </c>
      <c r="B203" s="35" t="s">
        <v>217</v>
      </c>
      <c r="C203" s="36">
        <v>0</v>
      </c>
      <c r="D203" s="45" t="str">
        <f t="shared" ref="D203:D213" si="29">IF($B203="N/A","N/A",IF(C203&gt;10,"No",IF(C203&lt;-10,"No","Yes")))</f>
        <v>N/A</v>
      </c>
      <c r="E203" s="36">
        <v>0</v>
      </c>
      <c r="F203" s="45" t="str">
        <f t="shared" ref="F203:F213" si="30">IF($B203="N/A","N/A",IF(E203&gt;10,"No",IF(E203&lt;-10,"No","Yes")))</f>
        <v>N/A</v>
      </c>
      <c r="G203" s="36">
        <v>0</v>
      </c>
      <c r="H203" s="45" t="str">
        <f t="shared" ref="H203:H213" si="31">IF($B203="N/A","N/A",IF(G203&gt;10,"No",IF(G203&lt;-10,"No","Yes")))</f>
        <v>N/A</v>
      </c>
      <c r="I203" s="12" t="s">
        <v>1744</v>
      </c>
      <c r="J203" s="12" t="s">
        <v>1744</v>
      </c>
      <c r="K203" s="14" t="s">
        <v>217</v>
      </c>
      <c r="L203" s="9" t="str">
        <f t="shared" ref="L203:L213" si="32">IF(J203="Div by 0", "N/A", IF(K203="N/A","N/A", IF(J203&gt;VALUE(MID(K203,1,2)), "No", IF(J203&lt;-1*VALUE(MID(K203,1,2)), "No", "Yes"))))</f>
        <v>N/A</v>
      </c>
    </row>
    <row r="204" spans="1:12" x14ac:dyDescent="0.2">
      <c r="A204" s="2" t="s">
        <v>124</v>
      </c>
      <c r="B204" s="35" t="s">
        <v>217</v>
      </c>
      <c r="C204" s="36">
        <v>11</v>
      </c>
      <c r="D204" s="45" t="str">
        <f t="shared" si="29"/>
        <v>N/A</v>
      </c>
      <c r="E204" s="36">
        <v>11</v>
      </c>
      <c r="F204" s="45" t="str">
        <f t="shared" si="30"/>
        <v>N/A</v>
      </c>
      <c r="G204" s="36">
        <v>0</v>
      </c>
      <c r="H204" s="45" t="str">
        <f t="shared" si="31"/>
        <v>N/A</v>
      </c>
      <c r="I204" s="12">
        <v>0</v>
      </c>
      <c r="J204" s="12">
        <v>-100</v>
      </c>
      <c r="K204" s="14" t="s">
        <v>217</v>
      </c>
      <c r="L204" s="9" t="str">
        <f t="shared" si="32"/>
        <v>N/A</v>
      </c>
    </row>
    <row r="205" spans="1:12" ht="25.5" x14ac:dyDescent="0.2">
      <c r="A205" s="2" t="s">
        <v>1628</v>
      </c>
      <c r="B205" s="35" t="s">
        <v>217</v>
      </c>
      <c r="C205" s="36">
        <v>0</v>
      </c>
      <c r="D205" s="45" t="str">
        <f t="shared" si="29"/>
        <v>N/A</v>
      </c>
      <c r="E205" s="36">
        <v>0</v>
      </c>
      <c r="F205" s="45" t="str">
        <f t="shared" si="30"/>
        <v>N/A</v>
      </c>
      <c r="G205" s="36">
        <v>0</v>
      </c>
      <c r="H205" s="45" t="str">
        <f t="shared" si="31"/>
        <v>N/A</v>
      </c>
      <c r="I205" s="12" t="s">
        <v>1744</v>
      </c>
      <c r="J205" s="12" t="s">
        <v>1744</v>
      </c>
      <c r="K205" s="14" t="s">
        <v>217</v>
      </c>
      <c r="L205" s="9" t="str">
        <f t="shared" si="32"/>
        <v>N/A</v>
      </c>
    </row>
    <row r="206" spans="1:12" ht="25.5" x14ac:dyDescent="0.2">
      <c r="A206" s="2" t="s">
        <v>1380</v>
      </c>
      <c r="B206" s="35" t="s">
        <v>217</v>
      </c>
      <c r="C206" s="36">
        <v>0</v>
      </c>
      <c r="D206" s="45" t="str">
        <f t="shared" si="29"/>
        <v>N/A</v>
      </c>
      <c r="E206" s="36">
        <v>0</v>
      </c>
      <c r="F206" s="45" t="str">
        <f t="shared" si="30"/>
        <v>N/A</v>
      </c>
      <c r="G206" s="36">
        <v>0</v>
      </c>
      <c r="H206" s="45" t="str">
        <f t="shared" si="31"/>
        <v>N/A</v>
      </c>
      <c r="I206" s="12" t="s">
        <v>1744</v>
      </c>
      <c r="J206" s="12" t="s">
        <v>1744</v>
      </c>
      <c r="K206" s="14" t="s">
        <v>217</v>
      </c>
      <c r="L206" s="9" t="str">
        <f t="shared" si="32"/>
        <v>N/A</v>
      </c>
    </row>
    <row r="207" spans="1:12" x14ac:dyDescent="0.2">
      <c r="A207" s="2" t="s">
        <v>1629</v>
      </c>
      <c r="B207" s="35" t="s">
        <v>217</v>
      </c>
      <c r="C207" s="36">
        <v>11</v>
      </c>
      <c r="D207" s="45" t="str">
        <f t="shared" si="29"/>
        <v>N/A</v>
      </c>
      <c r="E207" s="36">
        <v>11</v>
      </c>
      <c r="F207" s="45" t="str">
        <f t="shared" si="30"/>
        <v>N/A</v>
      </c>
      <c r="G207" s="36">
        <v>0</v>
      </c>
      <c r="H207" s="45" t="str">
        <f t="shared" si="31"/>
        <v>N/A</v>
      </c>
      <c r="I207" s="12">
        <v>28.57</v>
      </c>
      <c r="J207" s="12">
        <v>-100</v>
      </c>
      <c r="K207" s="14" t="s">
        <v>217</v>
      </c>
      <c r="L207" s="9" t="str">
        <f t="shared" si="32"/>
        <v>N/A</v>
      </c>
    </row>
    <row r="208" spans="1:12" x14ac:dyDescent="0.2">
      <c r="A208" s="2" t="s">
        <v>1630</v>
      </c>
      <c r="B208" s="35" t="s">
        <v>217</v>
      </c>
      <c r="C208" s="36">
        <v>0</v>
      </c>
      <c r="D208" s="45" t="str">
        <f t="shared" si="29"/>
        <v>N/A</v>
      </c>
      <c r="E208" s="36">
        <v>0</v>
      </c>
      <c r="F208" s="45" t="str">
        <f t="shared" si="30"/>
        <v>N/A</v>
      </c>
      <c r="G208" s="36">
        <v>0</v>
      </c>
      <c r="H208" s="45" t="str">
        <f t="shared" si="31"/>
        <v>N/A</v>
      </c>
      <c r="I208" s="12" t="s">
        <v>1744</v>
      </c>
      <c r="J208" s="12" t="s">
        <v>1744</v>
      </c>
      <c r="K208" s="14" t="s">
        <v>217</v>
      </c>
      <c r="L208" s="9" t="str">
        <f t="shared" si="32"/>
        <v>N/A</v>
      </c>
    </row>
    <row r="209" spans="1:12" x14ac:dyDescent="0.2">
      <c r="A209" s="2" t="s">
        <v>125</v>
      </c>
      <c r="B209" s="35" t="s">
        <v>217</v>
      </c>
      <c r="C209" s="48">
        <v>961814</v>
      </c>
      <c r="D209" s="45" t="str">
        <f t="shared" si="29"/>
        <v>N/A</v>
      </c>
      <c r="E209" s="48">
        <v>508093</v>
      </c>
      <c r="F209" s="45" t="str">
        <f t="shared" si="30"/>
        <v>N/A</v>
      </c>
      <c r="G209" s="48">
        <v>0</v>
      </c>
      <c r="H209" s="45" t="str">
        <f t="shared" si="31"/>
        <v>N/A</v>
      </c>
      <c r="I209" s="12">
        <v>-47.2</v>
      </c>
      <c r="J209" s="12">
        <v>-100</v>
      </c>
      <c r="K209" s="14" t="s">
        <v>217</v>
      </c>
      <c r="L209" s="9" t="str">
        <f t="shared" si="32"/>
        <v>N/A</v>
      </c>
    </row>
    <row r="210" spans="1:12" x14ac:dyDescent="0.2">
      <c r="A210" s="47" t="s">
        <v>1625</v>
      </c>
      <c r="B210" s="35" t="s">
        <v>217</v>
      </c>
      <c r="C210" s="48">
        <v>0</v>
      </c>
      <c r="D210" s="45" t="str">
        <f t="shared" si="29"/>
        <v>N/A</v>
      </c>
      <c r="E210" s="48">
        <v>0</v>
      </c>
      <c r="F210" s="45" t="str">
        <f t="shared" si="30"/>
        <v>N/A</v>
      </c>
      <c r="G210" s="48">
        <v>0</v>
      </c>
      <c r="H210" s="45" t="str">
        <f t="shared" si="31"/>
        <v>N/A</v>
      </c>
      <c r="I210" s="12" t="s">
        <v>1744</v>
      </c>
      <c r="J210" s="12" t="s">
        <v>1744</v>
      </c>
      <c r="K210" s="14" t="s">
        <v>217</v>
      </c>
      <c r="L210" s="9" t="str">
        <f t="shared" si="32"/>
        <v>N/A</v>
      </c>
    </row>
    <row r="211" spans="1:12" x14ac:dyDescent="0.2">
      <c r="A211" s="47" t="s">
        <v>1381</v>
      </c>
      <c r="B211" s="35" t="s">
        <v>217</v>
      </c>
      <c r="C211" s="48">
        <v>0</v>
      </c>
      <c r="D211" s="45" t="str">
        <f t="shared" si="29"/>
        <v>N/A</v>
      </c>
      <c r="E211" s="48">
        <v>0</v>
      </c>
      <c r="F211" s="45" t="str">
        <f t="shared" si="30"/>
        <v>N/A</v>
      </c>
      <c r="G211" s="48">
        <v>0</v>
      </c>
      <c r="H211" s="45" t="str">
        <f t="shared" si="31"/>
        <v>N/A</v>
      </c>
      <c r="I211" s="12" t="s">
        <v>1744</v>
      </c>
      <c r="J211" s="12" t="s">
        <v>1744</v>
      </c>
      <c r="K211" s="14" t="s">
        <v>217</v>
      </c>
      <c r="L211" s="9" t="str">
        <f t="shared" si="32"/>
        <v>N/A</v>
      </c>
    </row>
    <row r="212" spans="1:12" x14ac:dyDescent="0.2">
      <c r="A212" s="47" t="s">
        <v>1619</v>
      </c>
      <c r="B212" s="35" t="s">
        <v>217</v>
      </c>
      <c r="C212" s="48">
        <v>961814</v>
      </c>
      <c r="D212" s="45" t="str">
        <f t="shared" si="29"/>
        <v>N/A</v>
      </c>
      <c r="E212" s="48">
        <v>508093</v>
      </c>
      <c r="F212" s="45" t="str">
        <f t="shared" si="30"/>
        <v>N/A</v>
      </c>
      <c r="G212" s="48">
        <v>0</v>
      </c>
      <c r="H212" s="45" t="str">
        <f t="shared" si="31"/>
        <v>N/A</v>
      </c>
      <c r="I212" s="12">
        <v>-47.2</v>
      </c>
      <c r="J212" s="12">
        <v>-100</v>
      </c>
      <c r="K212" s="14" t="s">
        <v>217</v>
      </c>
      <c r="L212" s="9" t="str">
        <f t="shared" si="32"/>
        <v>N/A</v>
      </c>
    </row>
    <row r="213" spans="1:12" x14ac:dyDescent="0.2">
      <c r="A213" s="47" t="s">
        <v>1620</v>
      </c>
      <c r="B213" s="35" t="s">
        <v>217</v>
      </c>
      <c r="C213" s="48">
        <v>0</v>
      </c>
      <c r="D213" s="45" t="str">
        <f t="shared" si="29"/>
        <v>N/A</v>
      </c>
      <c r="E213" s="48">
        <v>0</v>
      </c>
      <c r="F213" s="45" t="str">
        <f t="shared" si="30"/>
        <v>N/A</v>
      </c>
      <c r="G213" s="48">
        <v>0</v>
      </c>
      <c r="H213" s="45" t="str">
        <f t="shared" si="31"/>
        <v>N/A</v>
      </c>
      <c r="I213" s="12" t="s">
        <v>1744</v>
      </c>
      <c r="J213" s="12" t="s">
        <v>1744</v>
      </c>
      <c r="K213" s="14" t="s">
        <v>217</v>
      </c>
      <c r="L213" s="9" t="str">
        <f t="shared" si="32"/>
        <v>N/A</v>
      </c>
    </row>
    <row r="214" spans="1:12" ht="25.5" x14ac:dyDescent="0.2">
      <c r="A214" s="2" t="s">
        <v>1382</v>
      </c>
      <c r="B214" s="35" t="s">
        <v>217</v>
      </c>
      <c r="C214" s="48">
        <v>3614872</v>
      </c>
      <c r="D214" s="45" t="str">
        <f t="shared" ref="D214:D228" si="33">IF($B214="N/A","N/A",IF(C214&gt;10,"No",IF(C214&lt;-10,"No","Yes")))</f>
        <v>N/A</v>
      </c>
      <c r="E214" s="48">
        <v>3700819</v>
      </c>
      <c r="F214" s="45" t="str">
        <f t="shared" ref="F214:F228" si="34">IF($B214="N/A","N/A",IF(E214&gt;10,"No",IF(E214&lt;-10,"No","Yes")))</f>
        <v>N/A</v>
      </c>
      <c r="G214" s="48">
        <v>0</v>
      </c>
      <c r="H214" s="45" t="str">
        <f t="shared" ref="H214:H228" si="35">IF($B214="N/A","N/A",IF(G214&gt;10,"No",IF(G214&lt;-10,"No","Yes")))</f>
        <v>N/A</v>
      </c>
      <c r="I214" s="12">
        <v>2.3780000000000001</v>
      </c>
      <c r="J214" s="12">
        <v>-100</v>
      </c>
      <c r="K214" s="46" t="s">
        <v>732</v>
      </c>
      <c r="L214" s="9" t="str">
        <f t="shared" ref="L214:L228" si="36">IF(J214="Div by 0", "N/A", IF(K214="N/A","N/A", IF(J214&gt;VALUE(MID(K214,1,2)), "No", IF(J214&lt;-1*VALUE(MID(K214,1,2)), "No", "Yes"))))</f>
        <v>No</v>
      </c>
    </row>
    <row r="215" spans="1:12" x14ac:dyDescent="0.2">
      <c r="A215" s="60" t="s">
        <v>649</v>
      </c>
      <c r="B215" s="35" t="s">
        <v>217</v>
      </c>
      <c r="C215" s="36">
        <v>20025</v>
      </c>
      <c r="D215" s="45" t="str">
        <f t="shared" si="33"/>
        <v>N/A</v>
      </c>
      <c r="E215" s="36">
        <v>20536</v>
      </c>
      <c r="F215" s="45" t="str">
        <f t="shared" si="34"/>
        <v>N/A</v>
      </c>
      <c r="G215" s="36">
        <v>0</v>
      </c>
      <c r="H215" s="45" t="str">
        <f t="shared" si="35"/>
        <v>N/A</v>
      </c>
      <c r="I215" s="12">
        <v>2.552</v>
      </c>
      <c r="J215" s="12">
        <v>-100</v>
      </c>
      <c r="K215" s="46" t="s">
        <v>732</v>
      </c>
      <c r="L215" s="9" t="str">
        <f t="shared" si="36"/>
        <v>No</v>
      </c>
    </row>
    <row r="216" spans="1:12" ht="25.5" x14ac:dyDescent="0.2">
      <c r="A216" s="4" t="s">
        <v>1383</v>
      </c>
      <c r="B216" s="35" t="s">
        <v>217</v>
      </c>
      <c r="C216" s="48">
        <v>180.51795256</v>
      </c>
      <c r="D216" s="45" t="str">
        <f t="shared" si="33"/>
        <v>N/A</v>
      </c>
      <c r="E216" s="48">
        <v>180.2112875</v>
      </c>
      <c r="F216" s="45" t="str">
        <f t="shared" si="34"/>
        <v>N/A</v>
      </c>
      <c r="G216" s="48" t="s">
        <v>1744</v>
      </c>
      <c r="H216" s="45" t="str">
        <f t="shared" si="35"/>
        <v>N/A</v>
      </c>
      <c r="I216" s="12">
        <v>-0.17</v>
      </c>
      <c r="J216" s="12" t="s">
        <v>1744</v>
      </c>
      <c r="K216" s="46" t="s">
        <v>732</v>
      </c>
      <c r="L216" s="9" t="str">
        <f t="shared" si="36"/>
        <v>N/A</v>
      </c>
    </row>
    <row r="217" spans="1:12" ht="25.5" x14ac:dyDescent="0.2">
      <c r="A217" s="2" t="s">
        <v>1384</v>
      </c>
      <c r="B217" s="35" t="s">
        <v>217</v>
      </c>
      <c r="C217" s="48">
        <v>0</v>
      </c>
      <c r="D217" s="45" t="str">
        <f t="shared" si="33"/>
        <v>N/A</v>
      </c>
      <c r="E217" s="48">
        <v>0</v>
      </c>
      <c r="F217" s="45" t="str">
        <f t="shared" si="34"/>
        <v>N/A</v>
      </c>
      <c r="G217" s="48">
        <v>0</v>
      </c>
      <c r="H217" s="45" t="str">
        <f t="shared" si="35"/>
        <v>N/A</v>
      </c>
      <c r="I217" s="12" t="s">
        <v>1744</v>
      </c>
      <c r="J217" s="12" t="s">
        <v>1744</v>
      </c>
      <c r="K217" s="46" t="s">
        <v>732</v>
      </c>
      <c r="L217" s="9" t="str">
        <f t="shared" si="36"/>
        <v>N/A</v>
      </c>
    </row>
    <row r="218" spans="1:12" x14ac:dyDescent="0.2">
      <c r="A218" s="4" t="s">
        <v>516</v>
      </c>
      <c r="B218" s="35" t="s">
        <v>217</v>
      </c>
      <c r="C218" s="36">
        <v>0</v>
      </c>
      <c r="D218" s="45" t="str">
        <f t="shared" si="33"/>
        <v>N/A</v>
      </c>
      <c r="E218" s="36">
        <v>0</v>
      </c>
      <c r="F218" s="45" t="str">
        <f t="shared" si="34"/>
        <v>N/A</v>
      </c>
      <c r="G218" s="36">
        <v>0</v>
      </c>
      <c r="H218" s="45" t="str">
        <f t="shared" si="35"/>
        <v>N/A</v>
      </c>
      <c r="I218" s="12" t="s">
        <v>1744</v>
      </c>
      <c r="J218" s="12" t="s">
        <v>1744</v>
      </c>
      <c r="K218" s="46" t="s">
        <v>732</v>
      </c>
      <c r="L218" s="9" t="str">
        <f t="shared" si="36"/>
        <v>N/A</v>
      </c>
    </row>
    <row r="219" spans="1:12" ht="25.5" x14ac:dyDescent="0.2">
      <c r="A219" s="2" t="s">
        <v>1385</v>
      </c>
      <c r="B219" s="35" t="s">
        <v>217</v>
      </c>
      <c r="C219" s="48" t="s">
        <v>1744</v>
      </c>
      <c r="D219" s="45" t="str">
        <f t="shared" si="33"/>
        <v>N/A</v>
      </c>
      <c r="E219" s="48" t="s">
        <v>1744</v>
      </c>
      <c r="F219" s="45" t="str">
        <f t="shared" si="34"/>
        <v>N/A</v>
      </c>
      <c r="G219" s="48" t="s">
        <v>1744</v>
      </c>
      <c r="H219" s="45" t="str">
        <f t="shared" si="35"/>
        <v>N/A</v>
      </c>
      <c r="I219" s="12" t="s">
        <v>1744</v>
      </c>
      <c r="J219" s="12" t="s">
        <v>1744</v>
      </c>
      <c r="K219" s="46" t="s">
        <v>732</v>
      </c>
      <c r="L219" s="9" t="str">
        <f t="shared" si="36"/>
        <v>N/A</v>
      </c>
    </row>
    <row r="220" spans="1:12" ht="25.5" x14ac:dyDescent="0.2">
      <c r="A220" s="2" t="s">
        <v>1386</v>
      </c>
      <c r="B220" s="35" t="s">
        <v>217</v>
      </c>
      <c r="C220" s="48">
        <v>0</v>
      </c>
      <c r="D220" s="45" t="str">
        <f t="shared" si="33"/>
        <v>N/A</v>
      </c>
      <c r="E220" s="48">
        <v>0</v>
      </c>
      <c r="F220" s="45" t="str">
        <f t="shared" si="34"/>
        <v>N/A</v>
      </c>
      <c r="G220" s="48">
        <v>0</v>
      </c>
      <c r="H220" s="45" t="str">
        <f t="shared" si="35"/>
        <v>N/A</v>
      </c>
      <c r="I220" s="12" t="s">
        <v>1744</v>
      </c>
      <c r="J220" s="12" t="s">
        <v>1744</v>
      </c>
      <c r="K220" s="46" t="s">
        <v>732</v>
      </c>
      <c r="L220" s="9" t="str">
        <f t="shared" si="36"/>
        <v>N/A</v>
      </c>
    </row>
    <row r="221" spans="1:12" x14ac:dyDescent="0.2">
      <c r="A221" s="4" t="s">
        <v>517</v>
      </c>
      <c r="B221" s="35" t="s">
        <v>217</v>
      </c>
      <c r="C221" s="36">
        <v>0</v>
      </c>
      <c r="D221" s="45" t="str">
        <f t="shared" si="33"/>
        <v>N/A</v>
      </c>
      <c r="E221" s="36">
        <v>0</v>
      </c>
      <c r="F221" s="45" t="str">
        <f t="shared" si="34"/>
        <v>N/A</v>
      </c>
      <c r="G221" s="36">
        <v>0</v>
      </c>
      <c r="H221" s="45" t="str">
        <f t="shared" si="35"/>
        <v>N/A</v>
      </c>
      <c r="I221" s="12" t="s">
        <v>1744</v>
      </c>
      <c r="J221" s="12" t="s">
        <v>1744</v>
      </c>
      <c r="K221" s="46" t="s">
        <v>732</v>
      </c>
      <c r="L221" s="9" t="str">
        <f t="shared" si="36"/>
        <v>N/A</v>
      </c>
    </row>
    <row r="222" spans="1:12" ht="25.5" x14ac:dyDescent="0.2">
      <c r="A222" s="2" t="s">
        <v>1387</v>
      </c>
      <c r="B222" s="35" t="s">
        <v>217</v>
      </c>
      <c r="C222" s="48" t="s">
        <v>1744</v>
      </c>
      <c r="D222" s="45" t="str">
        <f t="shared" si="33"/>
        <v>N/A</v>
      </c>
      <c r="E222" s="48" t="s">
        <v>1744</v>
      </c>
      <c r="F222" s="45" t="str">
        <f t="shared" si="34"/>
        <v>N/A</v>
      </c>
      <c r="G222" s="48" t="s">
        <v>1744</v>
      </c>
      <c r="H222" s="45" t="str">
        <f t="shared" si="35"/>
        <v>N/A</v>
      </c>
      <c r="I222" s="12" t="s">
        <v>1744</v>
      </c>
      <c r="J222" s="12" t="s">
        <v>1744</v>
      </c>
      <c r="K222" s="46" t="s">
        <v>732</v>
      </c>
      <c r="L222" s="9" t="str">
        <f t="shared" si="36"/>
        <v>N/A</v>
      </c>
    </row>
    <row r="223" spans="1:12" ht="25.5" x14ac:dyDescent="0.2">
      <c r="A223" s="2" t="s">
        <v>1388</v>
      </c>
      <c r="B223" s="35" t="s">
        <v>217</v>
      </c>
      <c r="C223" s="48">
        <v>390603</v>
      </c>
      <c r="D223" s="45" t="str">
        <f t="shared" si="33"/>
        <v>N/A</v>
      </c>
      <c r="E223" s="48">
        <v>379318</v>
      </c>
      <c r="F223" s="45" t="str">
        <f t="shared" si="34"/>
        <v>N/A</v>
      </c>
      <c r="G223" s="48">
        <v>0</v>
      </c>
      <c r="H223" s="45" t="str">
        <f t="shared" si="35"/>
        <v>N/A</v>
      </c>
      <c r="I223" s="12">
        <v>-2.89</v>
      </c>
      <c r="J223" s="12">
        <v>-100</v>
      </c>
      <c r="K223" s="46" t="s">
        <v>732</v>
      </c>
      <c r="L223" s="9" t="str">
        <f t="shared" si="36"/>
        <v>No</v>
      </c>
    </row>
    <row r="224" spans="1:12" x14ac:dyDescent="0.2">
      <c r="A224" s="2" t="s">
        <v>518</v>
      </c>
      <c r="B224" s="35" t="s">
        <v>217</v>
      </c>
      <c r="C224" s="36">
        <v>907</v>
      </c>
      <c r="D224" s="45" t="str">
        <f t="shared" si="33"/>
        <v>N/A</v>
      </c>
      <c r="E224" s="36">
        <v>899</v>
      </c>
      <c r="F224" s="45" t="str">
        <f t="shared" si="34"/>
        <v>N/A</v>
      </c>
      <c r="G224" s="36">
        <v>0</v>
      </c>
      <c r="H224" s="45" t="str">
        <f t="shared" si="35"/>
        <v>N/A</v>
      </c>
      <c r="I224" s="12">
        <v>-0.88200000000000001</v>
      </c>
      <c r="J224" s="12">
        <v>-100</v>
      </c>
      <c r="K224" s="46" t="s">
        <v>732</v>
      </c>
      <c r="L224" s="9" t="str">
        <f t="shared" si="36"/>
        <v>No</v>
      </c>
    </row>
    <row r="225" spans="1:12" ht="25.5" x14ac:dyDescent="0.2">
      <c r="A225" s="2" t="s">
        <v>1389</v>
      </c>
      <c r="B225" s="35" t="s">
        <v>217</v>
      </c>
      <c r="C225" s="48">
        <v>430.65380375000001</v>
      </c>
      <c r="D225" s="45" t="str">
        <f t="shared" si="33"/>
        <v>N/A</v>
      </c>
      <c r="E225" s="48">
        <v>421.93325917999999</v>
      </c>
      <c r="F225" s="45" t="str">
        <f t="shared" si="34"/>
        <v>N/A</v>
      </c>
      <c r="G225" s="48" t="s">
        <v>1744</v>
      </c>
      <c r="H225" s="45" t="str">
        <f t="shared" si="35"/>
        <v>N/A</v>
      </c>
      <c r="I225" s="12">
        <v>-2.02</v>
      </c>
      <c r="J225" s="12" t="s">
        <v>1744</v>
      </c>
      <c r="K225" s="46" t="s">
        <v>732</v>
      </c>
      <c r="L225" s="9" t="str">
        <f t="shared" si="36"/>
        <v>N/A</v>
      </c>
    </row>
    <row r="226" spans="1:12" ht="25.5" x14ac:dyDescent="0.2">
      <c r="A226" s="2" t="s">
        <v>1390</v>
      </c>
      <c r="B226" s="35" t="s">
        <v>217</v>
      </c>
      <c r="C226" s="48">
        <v>0</v>
      </c>
      <c r="D226" s="45" t="str">
        <f t="shared" si="33"/>
        <v>N/A</v>
      </c>
      <c r="E226" s="48">
        <v>0</v>
      </c>
      <c r="F226" s="45" t="str">
        <f t="shared" si="34"/>
        <v>N/A</v>
      </c>
      <c r="G226" s="48">
        <v>0</v>
      </c>
      <c r="H226" s="45" t="str">
        <f t="shared" si="35"/>
        <v>N/A</v>
      </c>
      <c r="I226" s="12" t="s">
        <v>1744</v>
      </c>
      <c r="J226" s="12" t="s">
        <v>1744</v>
      </c>
      <c r="K226" s="46" t="s">
        <v>732</v>
      </c>
      <c r="L226" s="9" t="str">
        <f t="shared" si="36"/>
        <v>N/A</v>
      </c>
    </row>
    <row r="227" spans="1:12" ht="25.5" x14ac:dyDescent="0.2">
      <c r="A227" s="2" t="s">
        <v>519</v>
      </c>
      <c r="B227" s="35" t="s">
        <v>217</v>
      </c>
      <c r="C227" s="36">
        <v>0</v>
      </c>
      <c r="D227" s="45" t="str">
        <f t="shared" si="33"/>
        <v>N/A</v>
      </c>
      <c r="E227" s="36">
        <v>0</v>
      </c>
      <c r="F227" s="45" t="str">
        <f t="shared" si="34"/>
        <v>N/A</v>
      </c>
      <c r="G227" s="36">
        <v>0</v>
      </c>
      <c r="H227" s="45" t="str">
        <f t="shared" si="35"/>
        <v>N/A</v>
      </c>
      <c r="I227" s="12" t="s">
        <v>1744</v>
      </c>
      <c r="J227" s="12" t="s">
        <v>1744</v>
      </c>
      <c r="K227" s="46" t="s">
        <v>732</v>
      </c>
      <c r="L227" s="9" t="str">
        <f t="shared" si="36"/>
        <v>N/A</v>
      </c>
    </row>
    <row r="228" spans="1:12" ht="25.5" x14ac:dyDescent="0.2">
      <c r="A228" s="2" t="s">
        <v>1391</v>
      </c>
      <c r="B228" s="35" t="s">
        <v>217</v>
      </c>
      <c r="C228" s="48" t="s">
        <v>1744</v>
      </c>
      <c r="D228" s="45" t="str">
        <f t="shared" si="33"/>
        <v>N/A</v>
      </c>
      <c r="E228" s="48" t="s">
        <v>1744</v>
      </c>
      <c r="F228" s="45" t="str">
        <f t="shared" si="34"/>
        <v>N/A</v>
      </c>
      <c r="G228" s="48" t="s">
        <v>1744</v>
      </c>
      <c r="H228" s="45" t="str">
        <f t="shared" si="35"/>
        <v>N/A</v>
      </c>
      <c r="I228" s="12" t="s">
        <v>1744</v>
      </c>
      <c r="J228" s="12" t="s">
        <v>1744</v>
      </c>
      <c r="K228" s="46" t="s">
        <v>732</v>
      </c>
      <c r="L228" s="9" t="str">
        <f t="shared" si="36"/>
        <v>N/A</v>
      </c>
    </row>
    <row r="229" spans="1:12" x14ac:dyDescent="0.2">
      <c r="A229" s="2" t="s">
        <v>1392</v>
      </c>
      <c r="B229" s="35" t="s">
        <v>217</v>
      </c>
      <c r="C229" s="53" t="s">
        <v>1744</v>
      </c>
      <c r="D229" s="45" t="str">
        <f t="shared" ref="D229:D252" si="37">IF($B229="N/A","N/A",IF(C229&gt;10,"No",IF(C229&lt;-10,"No","Yes")))</f>
        <v>N/A</v>
      </c>
      <c r="E229" s="53" t="s">
        <v>1744</v>
      </c>
      <c r="F229" s="45" t="str">
        <f t="shared" ref="F229:F252" si="38">IF($B229="N/A","N/A",IF(E229&gt;10,"No",IF(E229&lt;-10,"No","Yes")))</f>
        <v>N/A</v>
      </c>
      <c r="G229" s="53" t="s">
        <v>1744</v>
      </c>
      <c r="H229" s="45" t="str">
        <f t="shared" ref="H229:H252" si="39">IF($B229="N/A","N/A",IF(G229&gt;10,"No",IF(G229&lt;-10,"No","Yes")))</f>
        <v>N/A</v>
      </c>
      <c r="I229" s="12" t="s">
        <v>1744</v>
      </c>
      <c r="J229" s="12" t="s">
        <v>1744</v>
      </c>
      <c r="K229" s="46" t="s">
        <v>732</v>
      </c>
      <c r="L229" s="9" t="str">
        <f t="shared" ref="L229:L252" si="40">IF(J229="Div by 0", "N/A", IF(K229="N/A","N/A", IF(J229&gt;VALUE(MID(K229,1,2)), "No", IF(J229&lt;-1*VALUE(MID(K229,1,2)), "No", "Yes"))))</f>
        <v>N/A</v>
      </c>
    </row>
    <row r="230" spans="1:12" x14ac:dyDescent="0.2">
      <c r="A230" s="4" t="s">
        <v>1393</v>
      </c>
      <c r="B230" s="35" t="s">
        <v>217</v>
      </c>
      <c r="C230" s="51" t="s">
        <v>1744</v>
      </c>
      <c r="D230" s="45" t="str">
        <f t="shared" si="37"/>
        <v>N/A</v>
      </c>
      <c r="E230" s="51" t="s">
        <v>1744</v>
      </c>
      <c r="F230" s="45" t="str">
        <f t="shared" si="38"/>
        <v>N/A</v>
      </c>
      <c r="G230" s="51" t="s">
        <v>1744</v>
      </c>
      <c r="H230" s="45" t="str">
        <f t="shared" si="39"/>
        <v>N/A</v>
      </c>
      <c r="I230" s="12" t="s">
        <v>1744</v>
      </c>
      <c r="J230" s="12" t="s">
        <v>1744</v>
      </c>
      <c r="K230" s="46" t="s">
        <v>732</v>
      </c>
      <c r="L230" s="9" t="str">
        <f t="shared" si="40"/>
        <v>N/A</v>
      </c>
    </row>
    <row r="231" spans="1:12" x14ac:dyDescent="0.2">
      <c r="A231" s="4" t="s">
        <v>1394</v>
      </c>
      <c r="B231" s="35" t="s">
        <v>217</v>
      </c>
      <c r="C231" s="53" t="s">
        <v>1744</v>
      </c>
      <c r="D231" s="45" t="str">
        <f t="shared" si="37"/>
        <v>N/A</v>
      </c>
      <c r="E231" s="53" t="s">
        <v>1744</v>
      </c>
      <c r="F231" s="45" t="str">
        <f t="shared" si="38"/>
        <v>N/A</v>
      </c>
      <c r="G231" s="53" t="s">
        <v>1744</v>
      </c>
      <c r="H231" s="45" t="str">
        <f t="shared" si="39"/>
        <v>N/A</v>
      </c>
      <c r="I231" s="12" t="s">
        <v>1744</v>
      </c>
      <c r="J231" s="12" t="s">
        <v>1744</v>
      </c>
      <c r="K231" s="46" t="s">
        <v>732</v>
      </c>
      <c r="L231" s="9" t="str">
        <f t="shared" si="40"/>
        <v>N/A</v>
      </c>
    </row>
    <row r="232" spans="1:12" ht="25.5" x14ac:dyDescent="0.2">
      <c r="A232" s="4" t="s">
        <v>1395</v>
      </c>
      <c r="B232" s="35" t="s">
        <v>217</v>
      </c>
      <c r="C232" s="53" t="s">
        <v>1744</v>
      </c>
      <c r="D232" s="45" t="str">
        <f t="shared" si="37"/>
        <v>N/A</v>
      </c>
      <c r="E232" s="53" t="s">
        <v>1744</v>
      </c>
      <c r="F232" s="45" t="str">
        <f t="shared" si="38"/>
        <v>N/A</v>
      </c>
      <c r="G232" s="53" t="s">
        <v>1744</v>
      </c>
      <c r="H232" s="45" t="str">
        <f t="shared" si="39"/>
        <v>N/A</v>
      </c>
      <c r="I232" s="12" t="s">
        <v>1744</v>
      </c>
      <c r="J232" s="12" t="s">
        <v>1744</v>
      </c>
      <c r="K232" s="46" t="s">
        <v>732</v>
      </c>
      <c r="L232" s="9" t="str">
        <f t="shared" si="40"/>
        <v>N/A</v>
      </c>
    </row>
    <row r="233" spans="1:12" ht="25.5" x14ac:dyDescent="0.2">
      <c r="A233" s="4" t="s">
        <v>1396</v>
      </c>
      <c r="B233" s="35" t="s">
        <v>217</v>
      </c>
      <c r="C233" s="53" t="s">
        <v>1744</v>
      </c>
      <c r="D233" s="45" t="str">
        <f t="shared" si="37"/>
        <v>N/A</v>
      </c>
      <c r="E233" s="53" t="s">
        <v>1744</v>
      </c>
      <c r="F233" s="45" t="str">
        <f t="shared" si="38"/>
        <v>N/A</v>
      </c>
      <c r="G233" s="53" t="s">
        <v>1744</v>
      </c>
      <c r="H233" s="45" t="str">
        <f t="shared" si="39"/>
        <v>N/A</v>
      </c>
      <c r="I233" s="12" t="s">
        <v>1744</v>
      </c>
      <c r="J233" s="12" t="s">
        <v>1744</v>
      </c>
      <c r="K233" s="46" t="s">
        <v>732</v>
      </c>
      <c r="L233" s="9" t="str">
        <f t="shared" si="40"/>
        <v>N/A</v>
      </c>
    </row>
    <row r="234" spans="1:12" x14ac:dyDescent="0.2">
      <c r="A234" s="4" t="s">
        <v>1397</v>
      </c>
      <c r="B234" s="35" t="s">
        <v>217</v>
      </c>
      <c r="C234" s="53" t="s">
        <v>1744</v>
      </c>
      <c r="D234" s="45" t="str">
        <f t="shared" si="37"/>
        <v>N/A</v>
      </c>
      <c r="E234" s="53" t="s">
        <v>1744</v>
      </c>
      <c r="F234" s="45" t="str">
        <f t="shared" si="38"/>
        <v>N/A</v>
      </c>
      <c r="G234" s="53" t="s">
        <v>1744</v>
      </c>
      <c r="H234" s="45" t="str">
        <f t="shared" si="39"/>
        <v>N/A</v>
      </c>
      <c r="I234" s="12" t="s">
        <v>1744</v>
      </c>
      <c r="J234" s="12" t="s">
        <v>1744</v>
      </c>
      <c r="K234" s="46" t="s">
        <v>732</v>
      </c>
      <c r="L234" s="9" t="str">
        <f t="shared" si="40"/>
        <v>N/A</v>
      </c>
    </row>
    <row r="235" spans="1:12" ht="25.5" x14ac:dyDescent="0.2">
      <c r="A235" s="4" t="s">
        <v>1398</v>
      </c>
      <c r="B235" s="35" t="s">
        <v>217</v>
      </c>
      <c r="C235" s="53" t="s">
        <v>1744</v>
      </c>
      <c r="D235" s="45" t="str">
        <f t="shared" si="37"/>
        <v>N/A</v>
      </c>
      <c r="E235" s="53" t="s">
        <v>1744</v>
      </c>
      <c r="F235" s="45" t="str">
        <f t="shared" si="38"/>
        <v>N/A</v>
      </c>
      <c r="G235" s="53" t="s">
        <v>1744</v>
      </c>
      <c r="H235" s="45" t="str">
        <f t="shared" si="39"/>
        <v>N/A</v>
      </c>
      <c r="I235" s="12" t="s">
        <v>1744</v>
      </c>
      <c r="J235" s="12" t="s">
        <v>1744</v>
      </c>
      <c r="K235" s="46" t="s">
        <v>732</v>
      </c>
      <c r="L235" s="9" t="str">
        <f t="shared" si="40"/>
        <v>N/A</v>
      </c>
    </row>
    <row r="236" spans="1:12" x14ac:dyDescent="0.2">
      <c r="A236" s="4" t="s">
        <v>1399</v>
      </c>
      <c r="B236" s="35" t="s">
        <v>217</v>
      </c>
      <c r="C236" s="45">
        <v>0</v>
      </c>
      <c r="D236" s="45" t="str">
        <f t="shared" si="37"/>
        <v>N/A</v>
      </c>
      <c r="E236" s="45">
        <v>0</v>
      </c>
      <c r="F236" s="45" t="str">
        <f t="shared" si="38"/>
        <v>N/A</v>
      </c>
      <c r="G236" s="45">
        <v>0</v>
      </c>
      <c r="H236" s="45" t="str">
        <f t="shared" si="39"/>
        <v>N/A</v>
      </c>
      <c r="I236" s="12" t="s">
        <v>1744</v>
      </c>
      <c r="J236" s="12" t="s">
        <v>1744</v>
      </c>
      <c r="K236" s="46" t="s">
        <v>732</v>
      </c>
      <c r="L236" s="9" t="str">
        <f t="shared" si="40"/>
        <v>N/A</v>
      </c>
    </row>
    <row r="237" spans="1:12" x14ac:dyDescent="0.2">
      <c r="A237" s="4" t="s">
        <v>1400</v>
      </c>
      <c r="B237" s="35" t="s">
        <v>217</v>
      </c>
      <c r="C237" s="45">
        <v>0</v>
      </c>
      <c r="D237" s="45" t="str">
        <f t="shared" si="37"/>
        <v>N/A</v>
      </c>
      <c r="E237" s="45">
        <v>0</v>
      </c>
      <c r="F237" s="45" t="str">
        <f t="shared" si="38"/>
        <v>N/A</v>
      </c>
      <c r="G237" s="45">
        <v>0</v>
      </c>
      <c r="H237" s="45" t="str">
        <f t="shared" si="39"/>
        <v>N/A</v>
      </c>
      <c r="I237" s="12" t="s">
        <v>1744</v>
      </c>
      <c r="J237" s="12" t="s">
        <v>1744</v>
      </c>
      <c r="K237" s="46" t="s">
        <v>732</v>
      </c>
      <c r="L237" s="9" t="str">
        <f t="shared" si="40"/>
        <v>N/A</v>
      </c>
    </row>
    <row r="238" spans="1:12" x14ac:dyDescent="0.2">
      <c r="A238" s="60" t="s">
        <v>1401</v>
      </c>
      <c r="B238" s="35" t="s">
        <v>217</v>
      </c>
      <c r="C238" s="45">
        <v>0</v>
      </c>
      <c r="D238" s="45" t="str">
        <f t="shared" si="37"/>
        <v>N/A</v>
      </c>
      <c r="E238" s="45">
        <v>0</v>
      </c>
      <c r="F238" s="45" t="str">
        <f t="shared" si="38"/>
        <v>N/A</v>
      </c>
      <c r="G238" s="45">
        <v>0</v>
      </c>
      <c r="H238" s="45" t="str">
        <f t="shared" si="39"/>
        <v>N/A</v>
      </c>
      <c r="I238" s="12" t="s">
        <v>1744</v>
      </c>
      <c r="J238" s="12" t="s">
        <v>1744</v>
      </c>
      <c r="K238" s="46" t="s">
        <v>732</v>
      </c>
      <c r="L238" s="9" t="str">
        <f t="shared" si="40"/>
        <v>N/A</v>
      </c>
    </row>
    <row r="239" spans="1:12" x14ac:dyDescent="0.2">
      <c r="A239" s="60" t="s">
        <v>1402</v>
      </c>
      <c r="B239" s="35" t="s">
        <v>217</v>
      </c>
      <c r="C239" s="45">
        <v>0</v>
      </c>
      <c r="D239" s="45" t="str">
        <f t="shared" si="37"/>
        <v>N/A</v>
      </c>
      <c r="E239" s="45">
        <v>0</v>
      </c>
      <c r="F239" s="45" t="str">
        <f t="shared" si="38"/>
        <v>N/A</v>
      </c>
      <c r="G239" s="45">
        <v>0</v>
      </c>
      <c r="H239" s="45" t="str">
        <f t="shared" si="39"/>
        <v>N/A</v>
      </c>
      <c r="I239" s="12" t="s">
        <v>1744</v>
      </c>
      <c r="J239" s="12" t="s">
        <v>1744</v>
      </c>
      <c r="K239" s="46" t="s">
        <v>732</v>
      </c>
      <c r="L239" s="9" t="str">
        <f t="shared" si="40"/>
        <v>N/A</v>
      </c>
    </row>
    <row r="240" spans="1:12" x14ac:dyDescent="0.2">
      <c r="A240" s="60" t="s">
        <v>1403</v>
      </c>
      <c r="B240" s="35" t="s">
        <v>217</v>
      </c>
      <c r="C240" s="45">
        <v>0</v>
      </c>
      <c r="D240" s="45" t="str">
        <f t="shared" si="37"/>
        <v>N/A</v>
      </c>
      <c r="E240" s="45">
        <v>0</v>
      </c>
      <c r="F240" s="45" t="str">
        <f t="shared" si="38"/>
        <v>N/A</v>
      </c>
      <c r="G240" s="45">
        <v>0</v>
      </c>
      <c r="H240" s="45" t="str">
        <f t="shared" si="39"/>
        <v>N/A</v>
      </c>
      <c r="I240" s="12" t="s">
        <v>1744</v>
      </c>
      <c r="J240" s="12" t="s">
        <v>1744</v>
      </c>
      <c r="K240" s="46" t="s">
        <v>732</v>
      </c>
      <c r="L240" s="9" t="str">
        <f t="shared" si="40"/>
        <v>N/A</v>
      </c>
    </row>
    <row r="241" spans="1:12" ht="25.5" x14ac:dyDescent="0.2">
      <c r="A241" s="60" t="s">
        <v>1404</v>
      </c>
      <c r="B241" s="35" t="s">
        <v>217</v>
      </c>
      <c r="C241" s="53" t="s">
        <v>1744</v>
      </c>
      <c r="D241" s="45" t="str">
        <f t="shared" si="37"/>
        <v>N/A</v>
      </c>
      <c r="E241" s="53" t="s">
        <v>1744</v>
      </c>
      <c r="F241" s="45" t="str">
        <f t="shared" si="38"/>
        <v>N/A</v>
      </c>
      <c r="G241" s="53" t="s">
        <v>1744</v>
      </c>
      <c r="H241" s="45" t="str">
        <f t="shared" si="39"/>
        <v>N/A</v>
      </c>
      <c r="I241" s="12" t="s">
        <v>1744</v>
      </c>
      <c r="J241" s="12" t="s">
        <v>1744</v>
      </c>
      <c r="K241" s="46" t="s">
        <v>732</v>
      </c>
      <c r="L241" s="9" t="str">
        <f t="shared" si="40"/>
        <v>N/A</v>
      </c>
    </row>
    <row r="242" spans="1:12" x14ac:dyDescent="0.2">
      <c r="A242" s="60" t="s">
        <v>1405</v>
      </c>
      <c r="B242" s="35" t="s">
        <v>217</v>
      </c>
      <c r="C242" s="51" t="s">
        <v>1744</v>
      </c>
      <c r="D242" s="45" t="str">
        <f t="shared" si="37"/>
        <v>N/A</v>
      </c>
      <c r="E242" s="51" t="s">
        <v>1744</v>
      </c>
      <c r="F242" s="45" t="str">
        <f t="shared" si="38"/>
        <v>N/A</v>
      </c>
      <c r="G242" s="51" t="s">
        <v>1744</v>
      </c>
      <c r="H242" s="45" t="str">
        <f t="shared" si="39"/>
        <v>N/A</v>
      </c>
      <c r="I242" s="12" t="s">
        <v>1744</v>
      </c>
      <c r="J242" s="12" t="s">
        <v>1744</v>
      </c>
      <c r="K242" s="46" t="s">
        <v>732</v>
      </c>
      <c r="L242" s="9" t="str">
        <f t="shared" si="40"/>
        <v>N/A</v>
      </c>
    </row>
    <row r="243" spans="1:12" ht="25.5" x14ac:dyDescent="0.2">
      <c r="A243" s="60" t="s">
        <v>1406</v>
      </c>
      <c r="B243" s="35" t="s">
        <v>217</v>
      </c>
      <c r="C243" s="53" t="s">
        <v>1744</v>
      </c>
      <c r="D243" s="45" t="str">
        <f t="shared" si="37"/>
        <v>N/A</v>
      </c>
      <c r="E243" s="53" t="s">
        <v>1744</v>
      </c>
      <c r="F243" s="45" t="str">
        <f t="shared" si="38"/>
        <v>N/A</v>
      </c>
      <c r="G243" s="53" t="s">
        <v>1744</v>
      </c>
      <c r="H243" s="45" t="str">
        <f t="shared" si="39"/>
        <v>N/A</v>
      </c>
      <c r="I243" s="12" t="s">
        <v>1744</v>
      </c>
      <c r="J243" s="12" t="s">
        <v>1744</v>
      </c>
      <c r="K243" s="46" t="s">
        <v>732</v>
      </c>
      <c r="L243" s="9" t="str">
        <f t="shared" si="40"/>
        <v>N/A</v>
      </c>
    </row>
    <row r="244" spans="1:12" ht="25.5" x14ac:dyDescent="0.2">
      <c r="A244" s="60" t="s">
        <v>1407</v>
      </c>
      <c r="B244" s="35" t="s">
        <v>217</v>
      </c>
      <c r="C244" s="53" t="s">
        <v>1744</v>
      </c>
      <c r="D244" s="45" t="str">
        <f t="shared" si="37"/>
        <v>N/A</v>
      </c>
      <c r="E244" s="53" t="s">
        <v>1744</v>
      </c>
      <c r="F244" s="45" t="str">
        <f t="shared" si="38"/>
        <v>N/A</v>
      </c>
      <c r="G244" s="53" t="s">
        <v>1744</v>
      </c>
      <c r="H244" s="45" t="str">
        <f t="shared" si="39"/>
        <v>N/A</v>
      </c>
      <c r="I244" s="12" t="s">
        <v>1744</v>
      </c>
      <c r="J244" s="12" t="s">
        <v>1744</v>
      </c>
      <c r="K244" s="46" t="s">
        <v>732</v>
      </c>
      <c r="L244" s="9" t="str">
        <f t="shared" si="40"/>
        <v>N/A</v>
      </c>
    </row>
    <row r="245" spans="1:12" ht="25.5" x14ac:dyDescent="0.2">
      <c r="A245" s="60" t="s">
        <v>1408</v>
      </c>
      <c r="B245" s="35" t="s">
        <v>217</v>
      </c>
      <c r="C245" s="53" t="s">
        <v>1744</v>
      </c>
      <c r="D245" s="45" t="str">
        <f t="shared" si="37"/>
        <v>N/A</v>
      </c>
      <c r="E245" s="53" t="s">
        <v>1744</v>
      </c>
      <c r="F245" s="45" t="str">
        <f t="shared" si="38"/>
        <v>N/A</v>
      </c>
      <c r="G245" s="53" t="s">
        <v>1744</v>
      </c>
      <c r="H245" s="45" t="str">
        <f t="shared" si="39"/>
        <v>N/A</v>
      </c>
      <c r="I245" s="12" t="s">
        <v>1744</v>
      </c>
      <c r="J245" s="12" t="s">
        <v>1744</v>
      </c>
      <c r="K245" s="46" t="s">
        <v>732</v>
      </c>
      <c r="L245" s="9" t="str">
        <f t="shared" si="40"/>
        <v>N/A</v>
      </c>
    </row>
    <row r="246" spans="1:12" ht="25.5" x14ac:dyDescent="0.2">
      <c r="A246" s="60" t="s">
        <v>1409</v>
      </c>
      <c r="B246" s="35" t="s">
        <v>217</v>
      </c>
      <c r="C246" s="53" t="s">
        <v>1744</v>
      </c>
      <c r="D246" s="45" t="str">
        <f t="shared" si="37"/>
        <v>N/A</v>
      </c>
      <c r="E246" s="53" t="s">
        <v>1744</v>
      </c>
      <c r="F246" s="45" t="str">
        <f t="shared" si="38"/>
        <v>N/A</v>
      </c>
      <c r="G246" s="53" t="s">
        <v>1744</v>
      </c>
      <c r="H246" s="45" t="str">
        <f t="shared" si="39"/>
        <v>N/A</v>
      </c>
      <c r="I246" s="12" t="s">
        <v>1744</v>
      </c>
      <c r="J246" s="12" t="s">
        <v>1744</v>
      </c>
      <c r="K246" s="46" t="s">
        <v>732</v>
      </c>
      <c r="L246" s="9" t="str">
        <f t="shared" si="40"/>
        <v>N/A</v>
      </c>
    </row>
    <row r="247" spans="1:12" ht="25.5" x14ac:dyDescent="0.2">
      <c r="A247" s="60" t="s">
        <v>1410</v>
      </c>
      <c r="B247" s="35" t="s">
        <v>217</v>
      </c>
      <c r="C247" s="53" t="s">
        <v>1744</v>
      </c>
      <c r="D247" s="45" t="str">
        <f t="shared" si="37"/>
        <v>N/A</v>
      </c>
      <c r="E247" s="53" t="s">
        <v>1744</v>
      </c>
      <c r="F247" s="45" t="str">
        <f t="shared" si="38"/>
        <v>N/A</v>
      </c>
      <c r="G247" s="53" t="s">
        <v>1744</v>
      </c>
      <c r="H247" s="45" t="str">
        <f t="shared" si="39"/>
        <v>N/A</v>
      </c>
      <c r="I247" s="12" t="s">
        <v>1744</v>
      </c>
      <c r="J247" s="12" t="s">
        <v>1744</v>
      </c>
      <c r="K247" s="46" t="s">
        <v>732</v>
      </c>
      <c r="L247" s="9" t="str">
        <f t="shared" si="40"/>
        <v>N/A</v>
      </c>
    </row>
    <row r="248" spans="1:12" ht="25.5" x14ac:dyDescent="0.2">
      <c r="A248" s="60" t="s">
        <v>1411</v>
      </c>
      <c r="B248" s="35" t="s">
        <v>217</v>
      </c>
      <c r="C248" s="45">
        <v>0</v>
      </c>
      <c r="D248" s="45" t="str">
        <f t="shared" si="37"/>
        <v>N/A</v>
      </c>
      <c r="E248" s="45">
        <v>0</v>
      </c>
      <c r="F248" s="45" t="str">
        <f t="shared" si="38"/>
        <v>N/A</v>
      </c>
      <c r="G248" s="45">
        <v>0</v>
      </c>
      <c r="H248" s="45" t="str">
        <f t="shared" si="39"/>
        <v>N/A</v>
      </c>
      <c r="I248" s="12" t="s">
        <v>1744</v>
      </c>
      <c r="J248" s="12" t="s">
        <v>1744</v>
      </c>
      <c r="K248" s="46" t="s">
        <v>732</v>
      </c>
      <c r="L248" s="9" t="str">
        <f t="shared" si="40"/>
        <v>N/A</v>
      </c>
    </row>
    <row r="249" spans="1:12" ht="25.5" x14ac:dyDescent="0.2">
      <c r="A249" s="60" t="s">
        <v>1412</v>
      </c>
      <c r="B249" s="35" t="s">
        <v>217</v>
      </c>
      <c r="C249" s="45">
        <v>0</v>
      </c>
      <c r="D249" s="45" t="str">
        <f t="shared" si="37"/>
        <v>N/A</v>
      </c>
      <c r="E249" s="45">
        <v>0</v>
      </c>
      <c r="F249" s="45" t="str">
        <f t="shared" si="38"/>
        <v>N/A</v>
      </c>
      <c r="G249" s="45">
        <v>0</v>
      </c>
      <c r="H249" s="45" t="str">
        <f t="shared" si="39"/>
        <v>N/A</v>
      </c>
      <c r="I249" s="12" t="s">
        <v>1744</v>
      </c>
      <c r="J249" s="12" t="s">
        <v>1744</v>
      </c>
      <c r="K249" s="46" t="s">
        <v>732</v>
      </c>
      <c r="L249" s="9" t="str">
        <f t="shared" si="40"/>
        <v>N/A</v>
      </c>
    </row>
    <row r="250" spans="1:12" ht="25.5" x14ac:dyDescent="0.2">
      <c r="A250" s="60" t="s">
        <v>1413</v>
      </c>
      <c r="B250" s="35" t="s">
        <v>217</v>
      </c>
      <c r="C250" s="45">
        <v>0</v>
      </c>
      <c r="D250" s="45" t="str">
        <f t="shared" si="37"/>
        <v>N/A</v>
      </c>
      <c r="E250" s="45">
        <v>0</v>
      </c>
      <c r="F250" s="45" t="str">
        <f t="shared" si="38"/>
        <v>N/A</v>
      </c>
      <c r="G250" s="45">
        <v>0</v>
      </c>
      <c r="H250" s="45" t="str">
        <f t="shared" si="39"/>
        <v>N/A</v>
      </c>
      <c r="I250" s="12" t="s">
        <v>1744</v>
      </c>
      <c r="J250" s="12" t="s">
        <v>1744</v>
      </c>
      <c r="K250" s="46" t="s">
        <v>732</v>
      </c>
      <c r="L250" s="9" t="str">
        <f t="shared" si="40"/>
        <v>N/A</v>
      </c>
    </row>
    <row r="251" spans="1:12" ht="25.5" x14ac:dyDescent="0.2">
      <c r="A251" s="60" t="s">
        <v>1414</v>
      </c>
      <c r="B251" s="35" t="s">
        <v>217</v>
      </c>
      <c r="C251" s="45">
        <v>0</v>
      </c>
      <c r="D251" s="45" t="str">
        <f t="shared" si="37"/>
        <v>N/A</v>
      </c>
      <c r="E251" s="45">
        <v>0</v>
      </c>
      <c r="F251" s="45" t="str">
        <f t="shared" si="38"/>
        <v>N/A</v>
      </c>
      <c r="G251" s="45">
        <v>0</v>
      </c>
      <c r="H251" s="45" t="str">
        <f t="shared" si="39"/>
        <v>N/A</v>
      </c>
      <c r="I251" s="12" t="s">
        <v>1744</v>
      </c>
      <c r="J251" s="12" t="s">
        <v>1744</v>
      </c>
      <c r="K251" s="46" t="s">
        <v>732</v>
      </c>
      <c r="L251" s="9" t="str">
        <f t="shared" si="40"/>
        <v>N/A</v>
      </c>
    </row>
    <row r="252" spans="1:12" ht="25.5" x14ac:dyDescent="0.2">
      <c r="A252" s="60" t="s">
        <v>1415</v>
      </c>
      <c r="B252" s="35" t="s">
        <v>217</v>
      </c>
      <c r="C252" s="45">
        <v>0</v>
      </c>
      <c r="D252" s="45" t="str">
        <f t="shared" si="37"/>
        <v>N/A</v>
      </c>
      <c r="E252" s="45">
        <v>0</v>
      </c>
      <c r="F252" s="45" t="str">
        <f t="shared" si="38"/>
        <v>N/A</v>
      </c>
      <c r="G252" s="45">
        <v>0</v>
      </c>
      <c r="H252" s="45" t="str">
        <f t="shared" si="39"/>
        <v>N/A</v>
      </c>
      <c r="I252" s="12" t="s">
        <v>1744</v>
      </c>
      <c r="J252" s="12" t="s">
        <v>1744</v>
      </c>
      <c r="K252" s="46" t="s">
        <v>732</v>
      </c>
      <c r="L252" s="9" t="str">
        <f t="shared" si="40"/>
        <v>N/A</v>
      </c>
    </row>
    <row r="253" spans="1:12" x14ac:dyDescent="0.2">
      <c r="A253" s="177" t="s">
        <v>1650</v>
      </c>
      <c r="B253" s="178"/>
      <c r="C253" s="178"/>
      <c r="D253" s="178"/>
      <c r="E253" s="178"/>
      <c r="F253" s="178"/>
      <c r="G253" s="178"/>
      <c r="H253" s="178"/>
      <c r="I253" s="178"/>
      <c r="J253" s="178"/>
      <c r="K253" s="178"/>
      <c r="L253" s="179"/>
    </row>
    <row r="254" spans="1:12" x14ac:dyDescent="0.2">
      <c r="A254" s="171" t="s">
        <v>1648</v>
      </c>
      <c r="B254" s="172"/>
      <c r="C254" s="172"/>
      <c r="D254" s="172"/>
      <c r="E254" s="172"/>
      <c r="F254" s="172"/>
      <c r="G254" s="172"/>
      <c r="H254" s="172"/>
      <c r="I254" s="172"/>
      <c r="J254" s="172"/>
      <c r="K254" s="172"/>
      <c r="L254" s="173"/>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6" customWidth="1"/>
    <col min="2" max="2" width="10.7109375" style="56"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4"/>
  </cols>
  <sheetData>
    <row r="1" spans="1:12" s="17" customFormat="1" ht="18.75" customHeight="1" x14ac:dyDescent="0.2">
      <c r="A1" s="162" t="s">
        <v>1683</v>
      </c>
      <c r="B1" s="163"/>
      <c r="C1" s="163"/>
      <c r="D1" s="163"/>
      <c r="E1" s="163"/>
      <c r="F1" s="163"/>
      <c r="G1" s="163"/>
      <c r="H1" s="163"/>
      <c r="I1" s="163"/>
      <c r="J1" s="163"/>
      <c r="K1" s="163"/>
      <c r="L1" s="164"/>
    </row>
    <row r="2" spans="1:12" ht="54" customHeight="1" x14ac:dyDescent="0.2">
      <c r="A2" s="180" t="s">
        <v>1612</v>
      </c>
      <c r="B2" s="181"/>
      <c r="C2" s="181"/>
      <c r="D2" s="181"/>
      <c r="E2" s="181"/>
      <c r="F2" s="181"/>
      <c r="G2" s="181"/>
      <c r="H2" s="181"/>
      <c r="I2" s="181"/>
      <c r="J2" s="181"/>
      <c r="K2" s="181"/>
      <c r="L2" s="182"/>
    </row>
    <row r="3" spans="1:12" s="18" customFormat="1" x14ac:dyDescent="0.2">
      <c r="A3" s="161" t="s">
        <v>1743</v>
      </c>
      <c r="B3" s="20"/>
      <c r="C3" s="20"/>
      <c r="D3" s="20"/>
      <c r="E3" s="20"/>
      <c r="F3" s="20"/>
      <c r="G3" s="20"/>
      <c r="H3" s="20"/>
      <c r="I3" s="20"/>
      <c r="J3" s="20"/>
      <c r="K3" s="21"/>
    </row>
    <row r="4" spans="1:12" s="18" customFormat="1" x14ac:dyDescent="0.2">
      <c r="A4" s="165" t="s">
        <v>650</v>
      </c>
      <c r="B4" s="166"/>
      <c r="C4" s="166"/>
      <c r="D4" s="166"/>
      <c r="E4" s="166"/>
      <c r="F4" s="166"/>
      <c r="G4" s="166"/>
      <c r="H4" s="166"/>
      <c r="I4" s="166"/>
      <c r="J4" s="166"/>
      <c r="K4" s="167"/>
    </row>
    <row r="5" spans="1:12" s="75" customFormat="1" ht="63" customHeight="1" x14ac:dyDescent="0.2">
      <c r="A5" s="129" t="s">
        <v>11</v>
      </c>
      <c r="B5" s="23" t="s">
        <v>216</v>
      </c>
      <c r="C5" s="23" t="s">
        <v>1672</v>
      </c>
      <c r="D5" s="23" t="s">
        <v>1678</v>
      </c>
      <c r="E5" s="23" t="s">
        <v>651</v>
      </c>
      <c r="F5" s="23" t="s">
        <v>1674</v>
      </c>
      <c r="G5" s="23" t="s">
        <v>652</v>
      </c>
      <c r="H5" s="23" t="s">
        <v>1675</v>
      </c>
      <c r="I5" s="41" t="s">
        <v>1676</v>
      </c>
      <c r="J5" s="41" t="s">
        <v>1677</v>
      </c>
      <c r="K5" s="42" t="s">
        <v>737</v>
      </c>
      <c r="L5" s="43" t="s">
        <v>736</v>
      </c>
    </row>
    <row r="6" spans="1:12" x14ac:dyDescent="0.2">
      <c r="A6" s="47" t="s">
        <v>5</v>
      </c>
      <c r="B6" s="35" t="s">
        <v>217</v>
      </c>
      <c r="C6" s="36">
        <v>56806</v>
      </c>
      <c r="D6" s="45" t="str">
        <f t="shared" ref="D6:D37" si="0">IF($B6="N/A","N/A",IF(C6&gt;10,"No",IF(C6&lt;-10,"No","Yes")))</f>
        <v>N/A</v>
      </c>
      <c r="E6" s="36">
        <v>57101</v>
      </c>
      <c r="F6" s="45" t="str">
        <f t="shared" ref="F6:F37" si="1">IF($B6="N/A","N/A",IF(E6&gt;10,"No",IF(E6&lt;-10,"No","Yes")))</f>
        <v>N/A</v>
      </c>
      <c r="G6" s="36">
        <v>58844</v>
      </c>
      <c r="H6" s="45" t="str">
        <f t="shared" ref="H6:H37" si="2">IF($B6="N/A","N/A",IF(G6&gt;10,"No",IF(G6&lt;-10,"No","Yes")))</f>
        <v>N/A</v>
      </c>
      <c r="I6" s="12">
        <v>0.51929999999999998</v>
      </c>
      <c r="J6" s="12">
        <v>3.052</v>
      </c>
      <c r="K6" s="46" t="s">
        <v>732</v>
      </c>
      <c r="L6" s="9" t="str">
        <f t="shared" ref="L6:L39" si="3">IF(J6="Div by 0", "N/A", IF(K6="N/A","N/A", IF(J6&gt;VALUE(MID(K6,1,2)), "No", IF(J6&lt;-1*VALUE(MID(K6,1,2)), "No", "Yes"))))</f>
        <v>Yes</v>
      </c>
    </row>
    <row r="7" spans="1:12" x14ac:dyDescent="0.2">
      <c r="A7" s="47" t="s">
        <v>6</v>
      </c>
      <c r="B7" s="35" t="s">
        <v>217</v>
      </c>
      <c r="C7" s="36">
        <v>31191</v>
      </c>
      <c r="D7" s="45" t="str">
        <f t="shared" si="0"/>
        <v>N/A</v>
      </c>
      <c r="E7" s="36">
        <v>31864</v>
      </c>
      <c r="F7" s="45" t="str">
        <f t="shared" si="1"/>
        <v>N/A</v>
      </c>
      <c r="G7" s="36">
        <v>0</v>
      </c>
      <c r="H7" s="45" t="str">
        <f t="shared" si="2"/>
        <v>N/A</v>
      </c>
      <c r="I7" s="12">
        <v>2.1579999999999999</v>
      </c>
      <c r="J7" s="12">
        <v>-100</v>
      </c>
      <c r="K7" s="46" t="s">
        <v>732</v>
      </c>
      <c r="L7" s="9" t="str">
        <f t="shared" si="3"/>
        <v>No</v>
      </c>
    </row>
    <row r="8" spans="1:12" x14ac:dyDescent="0.2">
      <c r="A8" s="47" t="s">
        <v>364</v>
      </c>
      <c r="B8" s="35" t="s">
        <v>217</v>
      </c>
      <c r="C8" s="36" t="s">
        <v>217</v>
      </c>
      <c r="D8" s="45" t="str">
        <f t="shared" si="0"/>
        <v>N/A</v>
      </c>
      <c r="E8" s="36" t="s">
        <v>217</v>
      </c>
      <c r="F8" s="45" t="str">
        <f t="shared" si="1"/>
        <v>N/A</v>
      </c>
      <c r="G8" s="8">
        <v>0</v>
      </c>
      <c r="H8" s="45" t="str">
        <f t="shared" si="2"/>
        <v>N/A</v>
      </c>
      <c r="I8" s="12" t="s">
        <v>217</v>
      </c>
      <c r="J8" s="12" t="s">
        <v>217</v>
      </c>
      <c r="K8" s="46" t="s">
        <v>732</v>
      </c>
      <c r="L8" s="9" t="str">
        <f t="shared" si="3"/>
        <v>No</v>
      </c>
    </row>
    <row r="9" spans="1:12" x14ac:dyDescent="0.2">
      <c r="A9" s="4" t="s">
        <v>88</v>
      </c>
      <c r="B9" s="49" t="s">
        <v>217</v>
      </c>
      <c r="C9" s="1">
        <v>52871.61</v>
      </c>
      <c r="D9" s="11" t="str">
        <f t="shared" si="0"/>
        <v>N/A</v>
      </c>
      <c r="E9" s="1">
        <v>53333.06</v>
      </c>
      <c r="F9" s="11" t="str">
        <f t="shared" si="1"/>
        <v>N/A</v>
      </c>
      <c r="G9" s="1">
        <v>54785.760000000002</v>
      </c>
      <c r="H9" s="11" t="str">
        <f t="shared" si="2"/>
        <v>N/A</v>
      </c>
      <c r="I9" s="12">
        <v>0.87280000000000002</v>
      </c>
      <c r="J9" s="12">
        <v>2.7240000000000002</v>
      </c>
      <c r="K9" s="49" t="s">
        <v>732</v>
      </c>
      <c r="L9" s="9" t="str">
        <f t="shared" si="3"/>
        <v>Yes</v>
      </c>
    </row>
    <row r="10" spans="1:12" x14ac:dyDescent="0.2">
      <c r="A10" s="4" t="s">
        <v>1416</v>
      </c>
      <c r="B10" s="35" t="s">
        <v>217</v>
      </c>
      <c r="C10" s="8">
        <v>1.3396472204000001</v>
      </c>
      <c r="D10" s="45" t="str">
        <f t="shared" si="0"/>
        <v>N/A</v>
      </c>
      <c r="E10" s="8">
        <v>1.5288698972000001</v>
      </c>
      <c r="F10" s="45" t="str">
        <f t="shared" si="1"/>
        <v>N/A</v>
      </c>
      <c r="G10" s="8">
        <v>0.24811365639999999</v>
      </c>
      <c r="H10" s="45" t="str">
        <f t="shared" si="2"/>
        <v>N/A</v>
      </c>
      <c r="I10" s="12">
        <v>14.12</v>
      </c>
      <c r="J10" s="12">
        <v>-83.8</v>
      </c>
      <c r="K10" s="46" t="s">
        <v>732</v>
      </c>
      <c r="L10" s="9" t="str">
        <f t="shared" si="3"/>
        <v>No</v>
      </c>
    </row>
    <row r="11" spans="1:12" x14ac:dyDescent="0.2">
      <c r="A11" s="4" t="s">
        <v>1417</v>
      </c>
      <c r="B11" s="35" t="s">
        <v>217</v>
      </c>
      <c r="C11" s="8">
        <v>4.0259831708</v>
      </c>
      <c r="D11" s="45" t="str">
        <f t="shared" si="0"/>
        <v>N/A</v>
      </c>
      <c r="E11" s="8">
        <v>4.6093763682000004</v>
      </c>
      <c r="F11" s="45" t="str">
        <f t="shared" si="1"/>
        <v>N/A</v>
      </c>
      <c r="G11" s="8">
        <v>4.0785806538999996</v>
      </c>
      <c r="H11" s="45" t="str">
        <f t="shared" si="2"/>
        <v>N/A</v>
      </c>
      <c r="I11" s="12">
        <v>14.49</v>
      </c>
      <c r="J11" s="12">
        <v>-11.5</v>
      </c>
      <c r="K11" s="46" t="s">
        <v>732</v>
      </c>
      <c r="L11" s="9" t="str">
        <f t="shared" si="3"/>
        <v>Yes</v>
      </c>
    </row>
    <row r="12" spans="1:12" x14ac:dyDescent="0.2">
      <c r="A12" s="4" t="s">
        <v>1418</v>
      </c>
      <c r="B12" s="35" t="s">
        <v>217</v>
      </c>
      <c r="C12" s="8">
        <v>76.777101009999996</v>
      </c>
      <c r="D12" s="45" t="str">
        <f t="shared" si="0"/>
        <v>N/A</v>
      </c>
      <c r="E12" s="8">
        <v>76.855046321000003</v>
      </c>
      <c r="F12" s="45" t="str">
        <f t="shared" si="1"/>
        <v>N/A</v>
      </c>
      <c r="G12" s="8">
        <v>53.641832641999997</v>
      </c>
      <c r="H12" s="45" t="str">
        <f t="shared" si="2"/>
        <v>N/A</v>
      </c>
      <c r="I12" s="12">
        <v>0.10150000000000001</v>
      </c>
      <c r="J12" s="12">
        <v>-30.2</v>
      </c>
      <c r="K12" s="46" t="s">
        <v>732</v>
      </c>
      <c r="L12" s="9" t="str">
        <f t="shared" si="3"/>
        <v>No</v>
      </c>
    </row>
    <row r="13" spans="1:12" x14ac:dyDescent="0.2">
      <c r="A13" s="4" t="s">
        <v>1419</v>
      </c>
      <c r="B13" s="35" t="s">
        <v>217</v>
      </c>
      <c r="C13" s="8">
        <v>0.44361511110000001</v>
      </c>
      <c r="D13" s="45" t="str">
        <f t="shared" si="0"/>
        <v>N/A</v>
      </c>
      <c r="E13" s="8">
        <v>0.4658412287</v>
      </c>
      <c r="F13" s="45" t="str">
        <f t="shared" si="1"/>
        <v>N/A</v>
      </c>
      <c r="G13" s="8">
        <v>0.45884032359999999</v>
      </c>
      <c r="H13" s="45" t="str">
        <f t="shared" si="2"/>
        <v>N/A</v>
      </c>
      <c r="I13" s="12">
        <v>5.01</v>
      </c>
      <c r="J13" s="12">
        <v>-1.5</v>
      </c>
      <c r="K13" s="46" t="s">
        <v>732</v>
      </c>
      <c r="L13" s="9" t="str">
        <f t="shared" si="3"/>
        <v>Yes</v>
      </c>
    </row>
    <row r="14" spans="1:12" x14ac:dyDescent="0.2">
      <c r="A14" s="4" t="s">
        <v>1420</v>
      </c>
      <c r="B14" s="35" t="s">
        <v>217</v>
      </c>
      <c r="C14" s="8">
        <v>1.0245396613</v>
      </c>
      <c r="D14" s="45" t="str">
        <f t="shared" si="0"/>
        <v>N/A</v>
      </c>
      <c r="E14" s="8">
        <v>1.1523440920000001</v>
      </c>
      <c r="F14" s="45" t="str">
        <f t="shared" si="1"/>
        <v>N/A</v>
      </c>
      <c r="G14" s="8">
        <v>1.6501257562</v>
      </c>
      <c r="H14" s="45" t="str">
        <f t="shared" si="2"/>
        <v>N/A</v>
      </c>
      <c r="I14" s="12">
        <v>12.47</v>
      </c>
      <c r="J14" s="12">
        <v>43.2</v>
      </c>
      <c r="K14" s="46" t="s">
        <v>732</v>
      </c>
      <c r="L14" s="9" t="str">
        <f t="shared" si="3"/>
        <v>No</v>
      </c>
    </row>
    <row r="15" spans="1:12" x14ac:dyDescent="0.2">
      <c r="A15" s="4" t="s">
        <v>1421</v>
      </c>
      <c r="B15" s="35" t="s">
        <v>217</v>
      </c>
      <c r="C15" s="8">
        <v>0</v>
      </c>
      <c r="D15" s="45" t="str">
        <f t="shared" si="0"/>
        <v>N/A</v>
      </c>
      <c r="E15" s="8">
        <v>0</v>
      </c>
      <c r="F15" s="45" t="str">
        <f t="shared" si="1"/>
        <v>N/A</v>
      </c>
      <c r="G15" s="8">
        <v>0</v>
      </c>
      <c r="H15" s="45" t="str">
        <f t="shared" si="2"/>
        <v>N/A</v>
      </c>
      <c r="I15" s="12" t="s">
        <v>1744</v>
      </c>
      <c r="J15" s="12" t="s">
        <v>1744</v>
      </c>
      <c r="K15" s="46" t="s">
        <v>732</v>
      </c>
      <c r="L15" s="9" t="str">
        <f t="shared" si="3"/>
        <v>N/A</v>
      </c>
    </row>
    <row r="16" spans="1:12" x14ac:dyDescent="0.2">
      <c r="A16" s="4" t="s">
        <v>1422</v>
      </c>
      <c r="B16" s="35" t="s">
        <v>217</v>
      </c>
      <c r="C16" s="8">
        <v>0.22708868779999999</v>
      </c>
      <c r="D16" s="45" t="str">
        <f t="shared" si="0"/>
        <v>N/A</v>
      </c>
      <c r="E16" s="8">
        <v>0.25043344249999999</v>
      </c>
      <c r="F16" s="45" t="str">
        <f t="shared" si="1"/>
        <v>N/A</v>
      </c>
      <c r="G16" s="8">
        <v>0.4503432805</v>
      </c>
      <c r="H16" s="45" t="str">
        <f t="shared" si="2"/>
        <v>N/A</v>
      </c>
      <c r="I16" s="12">
        <v>10.28</v>
      </c>
      <c r="J16" s="12">
        <v>79.83</v>
      </c>
      <c r="K16" s="46" t="s">
        <v>732</v>
      </c>
      <c r="L16" s="9" t="str">
        <f t="shared" si="3"/>
        <v>No</v>
      </c>
    </row>
    <row r="17" spans="1:12" x14ac:dyDescent="0.2">
      <c r="A17" s="4" t="s">
        <v>1423</v>
      </c>
      <c r="B17" s="35" t="s">
        <v>217</v>
      </c>
      <c r="C17" s="8">
        <v>0</v>
      </c>
      <c r="D17" s="45" t="str">
        <f t="shared" si="0"/>
        <v>N/A</v>
      </c>
      <c r="E17" s="8">
        <v>0</v>
      </c>
      <c r="F17" s="45" t="str">
        <f t="shared" si="1"/>
        <v>N/A</v>
      </c>
      <c r="G17" s="8">
        <v>0</v>
      </c>
      <c r="H17" s="45" t="str">
        <f t="shared" si="2"/>
        <v>N/A</v>
      </c>
      <c r="I17" s="12" t="s">
        <v>1744</v>
      </c>
      <c r="J17" s="12" t="s">
        <v>1744</v>
      </c>
      <c r="K17" s="46" t="s">
        <v>732</v>
      </c>
      <c r="L17" s="9" t="str">
        <f t="shared" si="3"/>
        <v>N/A</v>
      </c>
    </row>
    <row r="18" spans="1:12" x14ac:dyDescent="0.2">
      <c r="A18" s="4" t="s">
        <v>1424</v>
      </c>
      <c r="B18" s="35" t="s">
        <v>217</v>
      </c>
      <c r="C18" s="8">
        <v>16.162025138000001</v>
      </c>
      <c r="D18" s="45" t="str">
        <f t="shared" si="0"/>
        <v>N/A</v>
      </c>
      <c r="E18" s="8">
        <v>15.13808865</v>
      </c>
      <c r="F18" s="45" t="str">
        <f t="shared" si="1"/>
        <v>N/A</v>
      </c>
      <c r="G18" s="8">
        <v>39.472163686999998</v>
      </c>
      <c r="H18" s="45" t="str">
        <f t="shared" si="2"/>
        <v>N/A</v>
      </c>
      <c r="I18" s="12">
        <v>-6.34</v>
      </c>
      <c r="J18" s="12">
        <v>160.69999999999999</v>
      </c>
      <c r="K18" s="46" t="s">
        <v>732</v>
      </c>
      <c r="L18" s="9" t="str">
        <f t="shared" si="3"/>
        <v>No</v>
      </c>
    </row>
    <row r="19" spans="1:12" x14ac:dyDescent="0.2">
      <c r="A19" s="4" t="s">
        <v>1425</v>
      </c>
      <c r="B19" s="35" t="s">
        <v>217</v>
      </c>
      <c r="C19" s="8">
        <v>0</v>
      </c>
      <c r="D19" s="45" t="str">
        <f t="shared" si="0"/>
        <v>N/A</v>
      </c>
      <c r="E19" s="8">
        <v>0</v>
      </c>
      <c r="F19" s="45" t="str">
        <f t="shared" si="1"/>
        <v>N/A</v>
      </c>
      <c r="G19" s="8">
        <v>0</v>
      </c>
      <c r="H19" s="45" t="str">
        <f t="shared" si="2"/>
        <v>N/A</v>
      </c>
      <c r="I19" s="12" t="s">
        <v>1744</v>
      </c>
      <c r="J19" s="12" t="s">
        <v>1744</v>
      </c>
      <c r="K19" s="46" t="s">
        <v>732</v>
      </c>
      <c r="L19" s="9" t="str">
        <f t="shared" si="3"/>
        <v>N/A</v>
      </c>
    </row>
    <row r="20" spans="1:12" x14ac:dyDescent="0.2">
      <c r="A20" s="2" t="s">
        <v>968</v>
      </c>
      <c r="B20" s="35" t="s">
        <v>217</v>
      </c>
      <c r="C20" s="8">
        <v>95.303313029999998</v>
      </c>
      <c r="D20" s="45" t="str">
        <f t="shared" si="0"/>
        <v>N/A</v>
      </c>
      <c r="E20" s="8">
        <v>94.674348961000007</v>
      </c>
      <c r="F20" s="45" t="str">
        <f t="shared" si="1"/>
        <v>N/A</v>
      </c>
      <c r="G20" s="8">
        <v>95.012235742000001</v>
      </c>
      <c r="H20" s="45" t="str">
        <f t="shared" si="2"/>
        <v>N/A</v>
      </c>
      <c r="I20" s="12">
        <v>-0.66</v>
      </c>
      <c r="J20" s="12">
        <v>0.3569</v>
      </c>
      <c r="K20" s="46" t="s">
        <v>732</v>
      </c>
      <c r="L20" s="9" t="str">
        <f t="shared" si="3"/>
        <v>Yes</v>
      </c>
    </row>
    <row r="21" spans="1:12" x14ac:dyDescent="0.2">
      <c r="A21" s="2" t="s">
        <v>969</v>
      </c>
      <c r="B21" s="35" t="s">
        <v>217</v>
      </c>
      <c r="C21" s="8">
        <v>4.6966869697</v>
      </c>
      <c r="D21" s="45" t="str">
        <f t="shared" si="0"/>
        <v>N/A</v>
      </c>
      <c r="E21" s="8">
        <v>5.3256510394000003</v>
      </c>
      <c r="F21" s="45" t="str">
        <f t="shared" si="1"/>
        <v>N/A</v>
      </c>
      <c r="G21" s="8">
        <v>4.9877642580000003</v>
      </c>
      <c r="H21" s="45" t="str">
        <f t="shared" si="2"/>
        <v>N/A</v>
      </c>
      <c r="I21" s="12">
        <v>13.39</v>
      </c>
      <c r="J21" s="12">
        <v>-6.34</v>
      </c>
      <c r="K21" s="46" t="s">
        <v>732</v>
      </c>
      <c r="L21" s="9" t="str">
        <f t="shared" si="3"/>
        <v>Yes</v>
      </c>
    </row>
    <row r="22" spans="1:12" x14ac:dyDescent="0.2">
      <c r="A22" s="3" t="s">
        <v>1729</v>
      </c>
      <c r="B22" s="35" t="s">
        <v>217</v>
      </c>
      <c r="C22" s="36">
        <v>26614</v>
      </c>
      <c r="D22" s="45" t="str">
        <f t="shared" si="0"/>
        <v>N/A</v>
      </c>
      <c r="E22" s="36">
        <v>26152</v>
      </c>
      <c r="F22" s="45" t="str">
        <f t="shared" si="1"/>
        <v>N/A</v>
      </c>
      <c r="G22" s="36">
        <v>26509</v>
      </c>
      <c r="H22" s="45" t="str">
        <f t="shared" si="2"/>
        <v>N/A</v>
      </c>
      <c r="I22" s="12">
        <v>-1.74</v>
      </c>
      <c r="J22" s="12">
        <v>1.365</v>
      </c>
      <c r="K22" s="46" t="s">
        <v>732</v>
      </c>
      <c r="L22" s="9" t="str">
        <f t="shared" si="3"/>
        <v>Yes</v>
      </c>
    </row>
    <row r="23" spans="1:12" x14ac:dyDescent="0.2">
      <c r="A23" s="3" t="s">
        <v>984</v>
      </c>
      <c r="B23" s="35" t="s">
        <v>217</v>
      </c>
      <c r="C23" s="36">
        <v>6477</v>
      </c>
      <c r="D23" s="45" t="str">
        <f t="shared" si="0"/>
        <v>N/A</v>
      </c>
      <c r="E23" s="36">
        <v>6259</v>
      </c>
      <c r="F23" s="45" t="str">
        <f t="shared" si="1"/>
        <v>N/A</v>
      </c>
      <c r="G23" s="36">
        <v>6423</v>
      </c>
      <c r="H23" s="45" t="str">
        <f t="shared" si="2"/>
        <v>N/A</v>
      </c>
      <c r="I23" s="12">
        <v>-3.37</v>
      </c>
      <c r="J23" s="12">
        <v>2.62</v>
      </c>
      <c r="K23" s="46" t="s">
        <v>732</v>
      </c>
      <c r="L23" s="9" t="str">
        <f t="shared" si="3"/>
        <v>Yes</v>
      </c>
    </row>
    <row r="24" spans="1:12" x14ac:dyDescent="0.2">
      <c r="A24" s="3" t="s">
        <v>985</v>
      </c>
      <c r="B24" s="35" t="s">
        <v>217</v>
      </c>
      <c r="C24" s="36">
        <v>3843</v>
      </c>
      <c r="D24" s="45" t="str">
        <f t="shared" si="0"/>
        <v>N/A</v>
      </c>
      <c r="E24" s="36">
        <v>3802</v>
      </c>
      <c r="F24" s="45" t="str">
        <f t="shared" si="1"/>
        <v>N/A</v>
      </c>
      <c r="G24" s="36">
        <v>3819</v>
      </c>
      <c r="H24" s="45" t="str">
        <f t="shared" si="2"/>
        <v>N/A</v>
      </c>
      <c r="I24" s="12">
        <v>-1.07</v>
      </c>
      <c r="J24" s="12">
        <v>0.4471</v>
      </c>
      <c r="K24" s="46" t="s">
        <v>732</v>
      </c>
      <c r="L24" s="9" t="str">
        <f t="shared" si="3"/>
        <v>Yes</v>
      </c>
    </row>
    <row r="25" spans="1:12" x14ac:dyDescent="0.2">
      <c r="A25" s="3" t="s">
        <v>986</v>
      </c>
      <c r="B25" s="35" t="s">
        <v>217</v>
      </c>
      <c r="C25" s="36">
        <v>10839</v>
      </c>
      <c r="D25" s="45" t="str">
        <f t="shared" si="0"/>
        <v>N/A</v>
      </c>
      <c r="E25" s="36">
        <v>10672</v>
      </c>
      <c r="F25" s="45" t="str">
        <f t="shared" si="1"/>
        <v>N/A</v>
      </c>
      <c r="G25" s="36">
        <v>11120</v>
      </c>
      <c r="H25" s="45" t="str">
        <f t="shared" si="2"/>
        <v>N/A</v>
      </c>
      <c r="I25" s="12">
        <v>-1.54</v>
      </c>
      <c r="J25" s="12">
        <v>4.1980000000000004</v>
      </c>
      <c r="K25" s="46" t="s">
        <v>732</v>
      </c>
      <c r="L25" s="9" t="str">
        <f t="shared" si="3"/>
        <v>Yes</v>
      </c>
    </row>
    <row r="26" spans="1:12" x14ac:dyDescent="0.2">
      <c r="A26" s="3" t="s">
        <v>987</v>
      </c>
      <c r="B26" s="35" t="s">
        <v>217</v>
      </c>
      <c r="C26" s="36">
        <v>5455</v>
      </c>
      <c r="D26" s="45" t="str">
        <f t="shared" si="0"/>
        <v>N/A</v>
      </c>
      <c r="E26" s="36">
        <v>5419</v>
      </c>
      <c r="F26" s="45" t="str">
        <f t="shared" si="1"/>
        <v>N/A</v>
      </c>
      <c r="G26" s="36">
        <v>5147</v>
      </c>
      <c r="H26" s="45" t="str">
        <f t="shared" si="2"/>
        <v>N/A</v>
      </c>
      <c r="I26" s="12">
        <v>-0.66</v>
      </c>
      <c r="J26" s="12">
        <v>-5.0199999999999996</v>
      </c>
      <c r="K26" s="46" t="s">
        <v>732</v>
      </c>
      <c r="L26" s="9" t="str">
        <f t="shared" si="3"/>
        <v>Yes</v>
      </c>
    </row>
    <row r="27" spans="1:12" x14ac:dyDescent="0.2">
      <c r="A27" s="3" t="s">
        <v>988</v>
      </c>
      <c r="B27" s="35" t="s">
        <v>217</v>
      </c>
      <c r="C27" s="36">
        <v>0</v>
      </c>
      <c r="D27" s="45" t="str">
        <f t="shared" si="0"/>
        <v>N/A</v>
      </c>
      <c r="E27" s="36">
        <v>0</v>
      </c>
      <c r="F27" s="45" t="str">
        <f t="shared" si="1"/>
        <v>N/A</v>
      </c>
      <c r="G27" s="36">
        <v>0</v>
      </c>
      <c r="H27" s="45" t="str">
        <f t="shared" si="2"/>
        <v>N/A</v>
      </c>
      <c r="I27" s="12" t="s">
        <v>1744</v>
      </c>
      <c r="J27" s="12" t="s">
        <v>1744</v>
      </c>
      <c r="K27" s="46" t="s">
        <v>732</v>
      </c>
      <c r="L27" s="9" t="str">
        <f t="shared" si="3"/>
        <v>N/A</v>
      </c>
    </row>
    <row r="28" spans="1:12" x14ac:dyDescent="0.2">
      <c r="A28" s="3" t="s">
        <v>103</v>
      </c>
      <c r="B28" s="35" t="s">
        <v>217</v>
      </c>
      <c r="C28" s="36">
        <v>25610</v>
      </c>
      <c r="D28" s="45" t="str">
        <f t="shared" si="0"/>
        <v>N/A</v>
      </c>
      <c r="E28" s="36">
        <v>26262</v>
      </c>
      <c r="F28" s="45" t="str">
        <f t="shared" si="1"/>
        <v>N/A</v>
      </c>
      <c r="G28" s="36">
        <v>27349</v>
      </c>
      <c r="H28" s="45" t="str">
        <f t="shared" si="2"/>
        <v>N/A</v>
      </c>
      <c r="I28" s="12">
        <v>2.5459999999999998</v>
      </c>
      <c r="J28" s="12">
        <v>4.1390000000000002</v>
      </c>
      <c r="K28" s="46" t="s">
        <v>732</v>
      </c>
      <c r="L28" s="9" t="str">
        <f t="shared" si="3"/>
        <v>Yes</v>
      </c>
    </row>
    <row r="29" spans="1:12" x14ac:dyDescent="0.2">
      <c r="A29" s="3" t="s">
        <v>989</v>
      </c>
      <c r="B29" s="35" t="s">
        <v>217</v>
      </c>
      <c r="C29" s="36">
        <v>11744</v>
      </c>
      <c r="D29" s="45" t="str">
        <f t="shared" si="0"/>
        <v>N/A</v>
      </c>
      <c r="E29" s="36">
        <v>11932</v>
      </c>
      <c r="F29" s="45" t="str">
        <f t="shared" si="1"/>
        <v>N/A</v>
      </c>
      <c r="G29" s="36">
        <v>12086</v>
      </c>
      <c r="H29" s="45" t="str">
        <f t="shared" si="2"/>
        <v>N/A</v>
      </c>
      <c r="I29" s="12">
        <v>1.601</v>
      </c>
      <c r="J29" s="12">
        <v>1.2909999999999999</v>
      </c>
      <c r="K29" s="46" t="s">
        <v>732</v>
      </c>
      <c r="L29" s="9" t="str">
        <f t="shared" si="3"/>
        <v>Yes</v>
      </c>
    </row>
    <row r="30" spans="1:12" x14ac:dyDescent="0.2">
      <c r="A30" s="3" t="s">
        <v>990</v>
      </c>
      <c r="B30" s="35" t="s">
        <v>217</v>
      </c>
      <c r="C30" s="36">
        <v>550</v>
      </c>
      <c r="D30" s="45" t="str">
        <f t="shared" si="0"/>
        <v>N/A</v>
      </c>
      <c r="E30" s="36">
        <v>520</v>
      </c>
      <c r="F30" s="45" t="str">
        <f t="shared" si="1"/>
        <v>N/A</v>
      </c>
      <c r="G30" s="36">
        <v>473</v>
      </c>
      <c r="H30" s="45" t="str">
        <f t="shared" si="2"/>
        <v>N/A</v>
      </c>
      <c r="I30" s="12">
        <v>-5.45</v>
      </c>
      <c r="J30" s="12">
        <v>-9.0399999999999991</v>
      </c>
      <c r="K30" s="46" t="s">
        <v>732</v>
      </c>
      <c r="L30" s="9" t="str">
        <f t="shared" si="3"/>
        <v>Yes</v>
      </c>
    </row>
    <row r="31" spans="1:12" x14ac:dyDescent="0.2">
      <c r="A31" s="3" t="s">
        <v>991</v>
      </c>
      <c r="B31" s="35" t="s">
        <v>217</v>
      </c>
      <c r="C31" s="36">
        <v>10938</v>
      </c>
      <c r="D31" s="45" t="str">
        <f t="shared" si="0"/>
        <v>N/A</v>
      </c>
      <c r="E31" s="36">
        <v>11446</v>
      </c>
      <c r="F31" s="45" t="str">
        <f t="shared" si="1"/>
        <v>N/A</v>
      </c>
      <c r="G31" s="36">
        <v>12208</v>
      </c>
      <c r="H31" s="45" t="str">
        <f t="shared" si="2"/>
        <v>N/A</v>
      </c>
      <c r="I31" s="12">
        <v>4.6440000000000001</v>
      </c>
      <c r="J31" s="12">
        <v>6.657</v>
      </c>
      <c r="K31" s="46" t="s">
        <v>732</v>
      </c>
      <c r="L31" s="9" t="str">
        <f t="shared" si="3"/>
        <v>Yes</v>
      </c>
    </row>
    <row r="32" spans="1:12" x14ac:dyDescent="0.2">
      <c r="A32" s="3" t="s">
        <v>992</v>
      </c>
      <c r="B32" s="35" t="s">
        <v>217</v>
      </c>
      <c r="C32" s="36">
        <v>2378</v>
      </c>
      <c r="D32" s="45" t="str">
        <f t="shared" si="0"/>
        <v>N/A</v>
      </c>
      <c r="E32" s="36">
        <v>2364</v>
      </c>
      <c r="F32" s="45" t="str">
        <f t="shared" si="1"/>
        <v>N/A</v>
      </c>
      <c r="G32" s="36">
        <v>2582</v>
      </c>
      <c r="H32" s="45" t="str">
        <f t="shared" si="2"/>
        <v>N/A</v>
      </c>
      <c r="I32" s="12">
        <v>-0.58899999999999997</v>
      </c>
      <c r="J32" s="12">
        <v>9.2219999999999995</v>
      </c>
      <c r="K32" s="46" t="s">
        <v>732</v>
      </c>
      <c r="L32" s="9" t="str">
        <f t="shared" si="3"/>
        <v>Yes</v>
      </c>
    </row>
    <row r="33" spans="1:12" x14ac:dyDescent="0.2">
      <c r="A33" s="3" t="s">
        <v>993</v>
      </c>
      <c r="B33" s="35" t="s">
        <v>217</v>
      </c>
      <c r="C33" s="36">
        <v>0</v>
      </c>
      <c r="D33" s="45" t="str">
        <f t="shared" si="0"/>
        <v>N/A</v>
      </c>
      <c r="E33" s="36">
        <v>0</v>
      </c>
      <c r="F33" s="45" t="str">
        <f t="shared" si="1"/>
        <v>N/A</v>
      </c>
      <c r="G33" s="36">
        <v>0</v>
      </c>
      <c r="H33" s="45" t="str">
        <f t="shared" si="2"/>
        <v>N/A</v>
      </c>
      <c r="I33" s="12" t="s">
        <v>1744</v>
      </c>
      <c r="J33" s="12" t="s">
        <v>1744</v>
      </c>
      <c r="K33" s="46" t="s">
        <v>732</v>
      </c>
      <c r="L33" s="9" t="str">
        <f t="shared" si="3"/>
        <v>N/A</v>
      </c>
    </row>
    <row r="34" spans="1:12" x14ac:dyDescent="0.2">
      <c r="A34" s="47" t="s">
        <v>84</v>
      </c>
      <c r="B34" s="35" t="s">
        <v>217</v>
      </c>
      <c r="C34" s="48">
        <v>13505683</v>
      </c>
      <c r="D34" s="45" t="str">
        <f t="shared" si="0"/>
        <v>N/A</v>
      </c>
      <c r="E34" s="48">
        <v>12091021</v>
      </c>
      <c r="F34" s="45" t="str">
        <f t="shared" si="1"/>
        <v>N/A</v>
      </c>
      <c r="G34" s="48">
        <v>0</v>
      </c>
      <c r="H34" s="45" t="str">
        <f t="shared" si="2"/>
        <v>N/A</v>
      </c>
      <c r="I34" s="12">
        <v>-10.5</v>
      </c>
      <c r="J34" s="12">
        <v>-100</v>
      </c>
      <c r="K34" s="46" t="s">
        <v>732</v>
      </c>
      <c r="L34" s="9" t="str">
        <f t="shared" si="3"/>
        <v>No</v>
      </c>
    </row>
    <row r="35" spans="1:12" x14ac:dyDescent="0.2">
      <c r="A35" s="47" t="s">
        <v>1426</v>
      </c>
      <c r="B35" s="35" t="s">
        <v>217</v>
      </c>
      <c r="C35" s="48">
        <v>237.75099460999999</v>
      </c>
      <c r="D35" s="45" t="str">
        <f t="shared" si="0"/>
        <v>N/A</v>
      </c>
      <c r="E35" s="48">
        <v>211.74797289</v>
      </c>
      <c r="F35" s="45" t="str">
        <f t="shared" si="1"/>
        <v>N/A</v>
      </c>
      <c r="G35" s="48">
        <v>0</v>
      </c>
      <c r="H35" s="45" t="str">
        <f t="shared" si="2"/>
        <v>N/A</v>
      </c>
      <c r="I35" s="12">
        <v>-10.9</v>
      </c>
      <c r="J35" s="12">
        <v>-100</v>
      </c>
      <c r="K35" s="46" t="s">
        <v>732</v>
      </c>
      <c r="L35" s="9" t="str">
        <f t="shared" si="3"/>
        <v>No</v>
      </c>
    </row>
    <row r="36" spans="1:12" x14ac:dyDescent="0.2">
      <c r="A36" s="47" t="s">
        <v>1427</v>
      </c>
      <c r="B36" s="35" t="s">
        <v>217</v>
      </c>
      <c r="C36" s="48">
        <v>432.99935878999997</v>
      </c>
      <c r="D36" s="45" t="str">
        <f t="shared" si="0"/>
        <v>N/A</v>
      </c>
      <c r="E36" s="48">
        <v>379.45709892000002</v>
      </c>
      <c r="F36" s="45" t="str">
        <f t="shared" si="1"/>
        <v>N/A</v>
      </c>
      <c r="G36" s="48" t="s">
        <v>1744</v>
      </c>
      <c r="H36" s="45" t="str">
        <f t="shared" si="2"/>
        <v>N/A</v>
      </c>
      <c r="I36" s="12">
        <v>-12.4</v>
      </c>
      <c r="J36" s="12" t="s">
        <v>1744</v>
      </c>
      <c r="K36" s="46" t="s">
        <v>732</v>
      </c>
      <c r="L36" s="9" t="str">
        <f t="shared" si="3"/>
        <v>N/A</v>
      </c>
    </row>
    <row r="37" spans="1:12" x14ac:dyDescent="0.2">
      <c r="A37" s="4" t="s">
        <v>107</v>
      </c>
      <c r="B37" s="35" t="s">
        <v>217</v>
      </c>
      <c r="C37" s="48">
        <v>0</v>
      </c>
      <c r="D37" s="45" t="str">
        <f t="shared" si="0"/>
        <v>N/A</v>
      </c>
      <c r="E37" s="48">
        <v>0</v>
      </c>
      <c r="F37" s="45" t="str">
        <f t="shared" si="1"/>
        <v>N/A</v>
      </c>
      <c r="G37" s="48">
        <v>0</v>
      </c>
      <c r="H37" s="45" t="str">
        <f t="shared" si="2"/>
        <v>N/A</v>
      </c>
      <c r="I37" s="12" t="s">
        <v>1744</v>
      </c>
      <c r="J37" s="12" t="s">
        <v>1744</v>
      </c>
      <c r="K37" s="46" t="s">
        <v>732</v>
      </c>
      <c r="L37" s="9" t="str">
        <f t="shared" si="3"/>
        <v>N/A</v>
      </c>
    </row>
    <row r="38" spans="1:12" x14ac:dyDescent="0.2">
      <c r="A38" s="47" t="s">
        <v>162</v>
      </c>
      <c r="B38" s="49" t="s">
        <v>221</v>
      </c>
      <c r="C38" s="1">
        <v>0</v>
      </c>
      <c r="D38" s="45" t="str">
        <f>IF($B38="N/A","N/A",IF(C38&gt;0,"No",IF(C38&lt;0,"No","Yes")))</f>
        <v>Yes</v>
      </c>
      <c r="E38" s="1">
        <v>0</v>
      </c>
      <c r="F38" s="45" t="str">
        <f>IF($B38="N/A","N/A",IF(E38&gt;0,"No",IF(E38&lt;0,"No","Yes")))</f>
        <v>Yes</v>
      </c>
      <c r="G38" s="1">
        <v>0</v>
      </c>
      <c r="H38" s="45" t="str">
        <f>IF($B38="N/A","N/A",IF(G38&gt;0,"No",IF(G38&lt;0,"No","Yes")))</f>
        <v>Yes</v>
      </c>
      <c r="I38" s="12" t="s">
        <v>1744</v>
      </c>
      <c r="J38" s="12" t="s">
        <v>1744</v>
      </c>
      <c r="K38" s="46" t="s">
        <v>732</v>
      </c>
      <c r="L38" s="9" t="str">
        <f t="shared" si="3"/>
        <v>N/A</v>
      </c>
    </row>
    <row r="39" spans="1:12" x14ac:dyDescent="0.2">
      <c r="A39" s="47" t="s">
        <v>160</v>
      </c>
      <c r="B39" s="35" t="s">
        <v>217</v>
      </c>
      <c r="C39" s="48">
        <v>0</v>
      </c>
      <c r="D39" s="45" t="str">
        <f t="shared" ref="D39:D40" si="4">IF($B39="N/A","N/A",IF(C39&gt;10,"No",IF(C39&lt;-10,"No","Yes")))</f>
        <v>N/A</v>
      </c>
      <c r="E39" s="48">
        <v>0</v>
      </c>
      <c r="F39" s="45" t="str">
        <f t="shared" ref="F39:F40" si="5">IF($B39="N/A","N/A",IF(E39&gt;10,"No",IF(E39&lt;-10,"No","Yes")))</f>
        <v>N/A</v>
      </c>
      <c r="G39" s="48">
        <v>0</v>
      </c>
      <c r="H39" s="45" t="str">
        <f t="shared" ref="H39:H40" si="6">IF($B39="N/A","N/A",IF(G39&gt;10,"No",IF(G39&lt;-10,"No","Yes")))</f>
        <v>N/A</v>
      </c>
      <c r="I39" s="12" t="s">
        <v>1744</v>
      </c>
      <c r="J39" s="12" t="s">
        <v>1744</v>
      </c>
      <c r="K39" s="46" t="s">
        <v>732</v>
      </c>
      <c r="L39" s="9" t="str">
        <f t="shared" si="3"/>
        <v>N/A</v>
      </c>
    </row>
    <row r="40" spans="1:12" x14ac:dyDescent="0.2">
      <c r="A40" s="47" t="s">
        <v>1290</v>
      </c>
      <c r="B40" s="35" t="s">
        <v>217</v>
      </c>
      <c r="C40" s="48" t="s">
        <v>1744</v>
      </c>
      <c r="D40" s="45" t="str">
        <f t="shared" si="4"/>
        <v>N/A</v>
      </c>
      <c r="E40" s="48" t="s">
        <v>1744</v>
      </c>
      <c r="F40" s="45" t="str">
        <f t="shared" si="5"/>
        <v>N/A</v>
      </c>
      <c r="G40" s="48" t="s">
        <v>1744</v>
      </c>
      <c r="H40" s="45" t="str">
        <f t="shared" si="6"/>
        <v>N/A</v>
      </c>
      <c r="I40" s="12" t="s">
        <v>1744</v>
      </c>
      <c r="J40" s="12" t="s">
        <v>1744</v>
      </c>
      <c r="K40" s="46" t="s">
        <v>732</v>
      </c>
      <c r="L40" s="9" t="str">
        <f>IF(J40="Div by 0", "N/A", IF(OR(J40="N/A",K40="N/A"),"N/A", IF(J40&gt;VALUE(MID(K40,1,2)), "No", IF(J40&lt;-1*VALUE(MID(K40,1,2)), "No", "Yes"))))</f>
        <v>N/A</v>
      </c>
    </row>
    <row r="41" spans="1:12" x14ac:dyDescent="0.2">
      <c r="A41" s="3" t="s">
        <v>1428</v>
      </c>
      <c r="B41" s="35" t="s">
        <v>217</v>
      </c>
      <c r="C41" s="48">
        <v>93.427444202000004</v>
      </c>
      <c r="D41" s="45" t="str">
        <f t="shared" ref="D41:D52" si="7">IF($B41="N/A","N/A",IF(C41&gt;10,"No",IF(C41&lt;-10,"No","Yes")))</f>
        <v>N/A</v>
      </c>
      <c r="E41" s="48">
        <v>84.795503212</v>
      </c>
      <c r="F41" s="45" t="str">
        <f t="shared" ref="F41:F52" si="8">IF($B41="N/A","N/A",IF(E41&gt;10,"No",IF(E41&lt;-10,"No","Yes")))</f>
        <v>N/A</v>
      </c>
      <c r="G41" s="48">
        <v>0</v>
      </c>
      <c r="H41" s="45" t="str">
        <f t="shared" ref="H41:H52" si="9">IF($B41="N/A","N/A",IF(G41&gt;10,"No",IF(G41&lt;-10,"No","Yes")))</f>
        <v>N/A</v>
      </c>
      <c r="I41" s="12">
        <v>-9.24</v>
      </c>
      <c r="J41" s="12">
        <v>-100</v>
      </c>
      <c r="K41" s="46" t="s">
        <v>732</v>
      </c>
      <c r="L41" s="9" t="str">
        <f t="shared" ref="L41:L52" si="10">IF(J41="Div by 0", "N/A", IF(K41="N/A","N/A", IF(J41&gt;VALUE(MID(K41,1,2)), "No", IF(J41&lt;-1*VALUE(MID(K41,1,2)), "No", "Yes"))))</f>
        <v>No</v>
      </c>
    </row>
    <row r="42" spans="1:12" x14ac:dyDescent="0.2">
      <c r="A42" s="3" t="s">
        <v>1429</v>
      </c>
      <c r="B42" s="35" t="s">
        <v>217</v>
      </c>
      <c r="C42" s="48">
        <v>131.39956770000001</v>
      </c>
      <c r="D42" s="45" t="str">
        <f t="shared" si="7"/>
        <v>N/A</v>
      </c>
      <c r="E42" s="48">
        <v>122.0196517</v>
      </c>
      <c r="F42" s="45" t="str">
        <f t="shared" si="8"/>
        <v>N/A</v>
      </c>
      <c r="G42" s="48">
        <v>0</v>
      </c>
      <c r="H42" s="45" t="str">
        <f t="shared" si="9"/>
        <v>N/A</v>
      </c>
      <c r="I42" s="12">
        <v>-7.14</v>
      </c>
      <c r="J42" s="12">
        <v>-100</v>
      </c>
      <c r="K42" s="46" t="s">
        <v>732</v>
      </c>
      <c r="L42" s="9" t="str">
        <f t="shared" si="10"/>
        <v>No</v>
      </c>
    </row>
    <row r="43" spans="1:12" x14ac:dyDescent="0.2">
      <c r="A43" s="3" t="s">
        <v>1430</v>
      </c>
      <c r="B43" s="35" t="s">
        <v>217</v>
      </c>
      <c r="C43" s="48">
        <v>157.45511318999999</v>
      </c>
      <c r="D43" s="45" t="str">
        <f t="shared" si="7"/>
        <v>N/A</v>
      </c>
      <c r="E43" s="48">
        <v>151.59836927999999</v>
      </c>
      <c r="F43" s="45" t="str">
        <f t="shared" si="8"/>
        <v>N/A</v>
      </c>
      <c r="G43" s="48">
        <v>0</v>
      </c>
      <c r="H43" s="45" t="str">
        <f t="shared" si="9"/>
        <v>N/A</v>
      </c>
      <c r="I43" s="12">
        <v>-3.72</v>
      </c>
      <c r="J43" s="12">
        <v>-100</v>
      </c>
      <c r="K43" s="46" t="s">
        <v>732</v>
      </c>
      <c r="L43" s="9" t="str">
        <f t="shared" si="10"/>
        <v>No</v>
      </c>
    </row>
    <row r="44" spans="1:12" x14ac:dyDescent="0.2">
      <c r="A44" s="3" t="s">
        <v>1431</v>
      </c>
      <c r="B44" s="35" t="s">
        <v>217</v>
      </c>
      <c r="C44" s="48">
        <v>54.986253343999998</v>
      </c>
      <c r="D44" s="45" t="str">
        <f t="shared" si="7"/>
        <v>N/A</v>
      </c>
      <c r="E44" s="48">
        <v>47.126592954000003</v>
      </c>
      <c r="F44" s="45" t="str">
        <f t="shared" si="8"/>
        <v>N/A</v>
      </c>
      <c r="G44" s="48">
        <v>0</v>
      </c>
      <c r="H44" s="45" t="str">
        <f t="shared" si="9"/>
        <v>N/A</v>
      </c>
      <c r="I44" s="12">
        <v>-14.3</v>
      </c>
      <c r="J44" s="12">
        <v>-100</v>
      </c>
      <c r="K44" s="46" t="s">
        <v>732</v>
      </c>
      <c r="L44" s="9" t="str">
        <f t="shared" si="10"/>
        <v>No</v>
      </c>
    </row>
    <row r="45" spans="1:12" x14ac:dyDescent="0.2">
      <c r="A45" s="3" t="s">
        <v>1432</v>
      </c>
      <c r="B45" s="35" t="s">
        <v>217</v>
      </c>
      <c r="C45" s="48">
        <v>79.616315306999994</v>
      </c>
      <c r="D45" s="45" t="str">
        <f t="shared" si="7"/>
        <v>N/A</v>
      </c>
      <c r="E45" s="48">
        <v>69.11588854</v>
      </c>
      <c r="F45" s="45" t="str">
        <f t="shared" si="8"/>
        <v>N/A</v>
      </c>
      <c r="G45" s="48">
        <v>0</v>
      </c>
      <c r="H45" s="45" t="str">
        <f t="shared" si="9"/>
        <v>N/A</v>
      </c>
      <c r="I45" s="12">
        <v>-13.2</v>
      </c>
      <c r="J45" s="12">
        <v>-100</v>
      </c>
      <c r="K45" s="46" t="s">
        <v>732</v>
      </c>
      <c r="L45" s="9" t="str">
        <f t="shared" si="10"/>
        <v>No</v>
      </c>
    </row>
    <row r="46" spans="1:12" x14ac:dyDescent="0.2">
      <c r="A46" s="3" t="s">
        <v>1433</v>
      </c>
      <c r="B46" s="35" t="s">
        <v>217</v>
      </c>
      <c r="C46" s="48" t="s">
        <v>1744</v>
      </c>
      <c r="D46" s="45" t="str">
        <f t="shared" si="7"/>
        <v>N/A</v>
      </c>
      <c r="E46" s="48" t="s">
        <v>1744</v>
      </c>
      <c r="F46" s="45" t="str">
        <f t="shared" si="8"/>
        <v>N/A</v>
      </c>
      <c r="G46" s="48" t="s">
        <v>1744</v>
      </c>
      <c r="H46" s="45" t="str">
        <f t="shared" si="9"/>
        <v>N/A</v>
      </c>
      <c r="I46" s="12" t="s">
        <v>1744</v>
      </c>
      <c r="J46" s="12" t="s">
        <v>1744</v>
      </c>
      <c r="K46" s="46" t="s">
        <v>732</v>
      </c>
      <c r="L46" s="9" t="str">
        <f t="shared" si="10"/>
        <v>N/A</v>
      </c>
    </row>
    <row r="47" spans="1:12" x14ac:dyDescent="0.2">
      <c r="A47" s="3" t="s">
        <v>1434</v>
      </c>
      <c r="B47" s="35" t="s">
        <v>217</v>
      </c>
      <c r="C47" s="48">
        <v>306.34287388000001</v>
      </c>
      <c r="D47" s="45" t="str">
        <f t="shared" si="7"/>
        <v>N/A</v>
      </c>
      <c r="E47" s="48">
        <v>270.03849668999999</v>
      </c>
      <c r="F47" s="45" t="str">
        <f t="shared" si="8"/>
        <v>N/A</v>
      </c>
      <c r="G47" s="48">
        <v>0</v>
      </c>
      <c r="H47" s="45" t="str">
        <f t="shared" si="9"/>
        <v>N/A</v>
      </c>
      <c r="I47" s="12">
        <v>-11.9</v>
      </c>
      <c r="J47" s="12">
        <v>-100</v>
      </c>
      <c r="K47" s="46" t="s">
        <v>732</v>
      </c>
      <c r="L47" s="9" t="str">
        <f t="shared" si="10"/>
        <v>No</v>
      </c>
    </row>
    <row r="48" spans="1:12" x14ac:dyDescent="0.2">
      <c r="A48" s="3" t="s">
        <v>1435</v>
      </c>
      <c r="B48" s="49" t="s">
        <v>217</v>
      </c>
      <c r="C48" s="14">
        <v>329.58651226000001</v>
      </c>
      <c r="D48" s="11" t="str">
        <f t="shared" si="7"/>
        <v>N/A</v>
      </c>
      <c r="E48" s="14">
        <v>312.07400267999998</v>
      </c>
      <c r="F48" s="11" t="str">
        <f t="shared" si="8"/>
        <v>N/A</v>
      </c>
      <c r="G48" s="14">
        <v>0</v>
      </c>
      <c r="H48" s="11" t="str">
        <f t="shared" si="9"/>
        <v>N/A</v>
      </c>
      <c r="I48" s="58">
        <v>-5.31</v>
      </c>
      <c r="J48" s="58">
        <v>-100</v>
      </c>
      <c r="K48" s="49" t="s">
        <v>732</v>
      </c>
      <c r="L48" s="9" t="str">
        <f t="shared" si="10"/>
        <v>No</v>
      </c>
    </row>
    <row r="49" spans="1:12" ht="25.5" x14ac:dyDescent="0.2">
      <c r="A49" s="3" t="s">
        <v>1436</v>
      </c>
      <c r="B49" s="49" t="s">
        <v>217</v>
      </c>
      <c r="C49" s="14">
        <v>256.04545454999999</v>
      </c>
      <c r="D49" s="11" t="str">
        <f t="shared" si="7"/>
        <v>N/A</v>
      </c>
      <c r="E49" s="14">
        <v>332.38653846</v>
      </c>
      <c r="F49" s="11" t="str">
        <f t="shared" si="8"/>
        <v>N/A</v>
      </c>
      <c r="G49" s="14">
        <v>0</v>
      </c>
      <c r="H49" s="11" t="str">
        <f t="shared" si="9"/>
        <v>N/A</v>
      </c>
      <c r="I49" s="58">
        <v>29.82</v>
      </c>
      <c r="J49" s="58">
        <v>-100</v>
      </c>
      <c r="K49" s="49" t="s">
        <v>732</v>
      </c>
      <c r="L49" s="9" t="str">
        <f t="shared" si="10"/>
        <v>No</v>
      </c>
    </row>
    <row r="50" spans="1:12" x14ac:dyDescent="0.2">
      <c r="A50" s="3" t="s">
        <v>1437</v>
      </c>
      <c r="B50" s="49" t="s">
        <v>217</v>
      </c>
      <c r="C50" s="14">
        <v>307.52569025000003</v>
      </c>
      <c r="D50" s="11" t="str">
        <f t="shared" si="7"/>
        <v>N/A</v>
      </c>
      <c r="E50" s="14">
        <v>238.07260178000001</v>
      </c>
      <c r="F50" s="11" t="str">
        <f t="shared" si="8"/>
        <v>N/A</v>
      </c>
      <c r="G50" s="14">
        <v>0</v>
      </c>
      <c r="H50" s="11" t="str">
        <f t="shared" si="9"/>
        <v>N/A</v>
      </c>
      <c r="I50" s="58">
        <v>-22.6</v>
      </c>
      <c r="J50" s="58">
        <v>-100</v>
      </c>
      <c r="K50" s="49" t="s">
        <v>732</v>
      </c>
      <c r="L50" s="9" t="str">
        <f t="shared" si="10"/>
        <v>No</v>
      </c>
    </row>
    <row r="51" spans="1:12" x14ac:dyDescent="0.2">
      <c r="A51" s="3" t="s">
        <v>1438</v>
      </c>
      <c r="B51" s="49" t="s">
        <v>217</v>
      </c>
      <c r="C51" s="14">
        <v>197.74432296000001</v>
      </c>
      <c r="D51" s="11" t="str">
        <f t="shared" si="7"/>
        <v>N/A</v>
      </c>
      <c r="E51" s="14">
        <v>198.92724196</v>
      </c>
      <c r="F51" s="11" t="str">
        <f t="shared" si="8"/>
        <v>N/A</v>
      </c>
      <c r="G51" s="14">
        <v>0</v>
      </c>
      <c r="H51" s="11" t="str">
        <f t="shared" si="9"/>
        <v>N/A</v>
      </c>
      <c r="I51" s="58">
        <v>0.59819999999999995</v>
      </c>
      <c r="J51" s="58">
        <v>-100</v>
      </c>
      <c r="K51" s="49" t="s">
        <v>732</v>
      </c>
      <c r="L51" s="9" t="str">
        <f t="shared" si="10"/>
        <v>No</v>
      </c>
    </row>
    <row r="52" spans="1:12" x14ac:dyDescent="0.2">
      <c r="A52" s="3" t="s">
        <v>1439</v>
      </c>
      <c r="B52" s="49" t="s">
        <v>217</v>
      </c>
      <c r="C52" s="14" t="s">
        <v>1744</v>
      </c>
      <c r="D52" s="11" t="str">
        <f t="shared" si="7"/>
        <v>N/A</v>
      </c>
      <c r="E52" s="14" t="s">
        <v>1744</v>
      </c>
      <c r="F52" s="11" t="str">
        <f t="shared" si="8"/>
        <v>N/A</v>
      </c>
      <c r="G52" s="14" t="s">
        <v>1744</v>
      </c>
      <c r="H52" s="11" t="str">
        <f t="shared" si="9"/>
        <v>N/A</v>
      </c>
      <c r="I52" s="58" t="s">
        <v>1744</v>
      </c>
      <c r="J52" s="58" t="s">
        <v>1744</v>
      </c>
      <c r="K52" s="49" t="s">
        <v>732</v>
      </c>
      <c r="L52" s="9" t="str">
        <f t="shared" si="10"/>
        <v>N/A</v>
      </c>
    </row>
    <row r="53" spans="1:12" x14ac:dyDescent="0.2">
      <c r="A53" s="47" t="s">
        <v>1614</v>
      </c>
      <c r="B53" s="35" t="s">
        <v>217</v>
      </c>
      <c r="C53" s="48">
        <v>0</v>
      </c>
      <c r="D53" s="45" t="str">
        <f t="shared" ref="D53:D122" si="11">IF($B53="N/A","N/A",IF(C53&gt;10,"No",IF(C53&lt;-10,"No","Yes")))</f>
        <v>N/A</v>
      </c>
      <c r="E53" s="48">
        <v>0</v>
      </c>
      <c r="F53" s="45" t="str">
        <f t="shared" ref="F53:F122" si="12">IF($B53="N/A","N/A",IF(E53&gt;10,"No",IF(E53&lt;-10,"No","Yes")))</f>
        <v>N/A</v>
      </c>
      <c r="G53" s="48">
        <v>0</v>
      </c>
      <c r="H53" s="45" t="str">
        <f t="shared" ref="H53:H122" si="13">IF($B53="N/A","N/A",IF(G53&gt;10,"No",IF(G53&lt;-10,"No","Yes")))</f>
        <v>N/A</v>
      </c>
      <c r="I53" s="12" t="s">
        <v>1744</v>
      </c>
      <c r="J53" s="12" t="s">
        <v>1744</v>
      </c>
      <c r="K53" s="46" t="s">
        <v>732</v>
      </c>
      <c r="L53" s="9" t="str">
        <f t="shared" ref="L53:L113" si="14">IF(J53="Div by 0", "N/A", IF(K53="N/A","N/A", IF(J53&gt;VALUE(MID(K53,1,2)), "No", IF(J53&lt;-1*VALUE(MID(K53,1,2)), "No", "Yes"))))</f>
        <v>N/A</v>
      </c>
    </row>
    <row r="54" spans="1:12" x14ac:dyDescent="0.2">
      <c r="A54" s="47" t="s">
        <v>598</v>
      </c>
      <c r="B54" s="35" t="s">
        <v>217</v>
      </c>
      <c r="C54" s="36">
        <v>0</v>
      </c>
      <c r="D54" s="45" t="str">
        <f t="shared" si="11"/>
        <v>N/A</v>
      </c>
      <c r="E54" s="36">
        <v>0</v>
      </c>
      <c r="F54" s="45" t="str">
        <f t="shared" si="12"/>
        <v>N/A</v>
      </c>
      <c r="G54" s="36">
        <v>0</v>
      </c>
      <c r="H54" s="45" t="str">
        <f t="shared" si="13"/>
        <v>N/A</v>
      </c>
      <c r="I54" s="12" t="s">
        <v>1744</v>
      </c>
      <c r="J54" s="12" t="s">
        <v>1744</v>
      </c>
      <c r="K54" s="46" t="s">
        <v>732</v>
      </c>
      <c r="L54" s="9" t="str">
        <f t="shared" si="14"/>
        <v>N/A</v>
      </c>
    </row>
    <row r="55" spans="1:12" x14ac:dyDescent="0.2">
      <c r="A55" s="47" t="s">
        <v>1440</v>
      </c>
      <c r="B55" s="35" t="s">
        <v>217</v>
      </c>
      <c r="C55" s="48" t="s">
        <v>1744</v>
      </c>
      <c r="D55" s="45" t="str">
        <f t="shared" si="11"/>
        <v>N/A</v>
      </c>
      <c r="E55" s="48" t="s">
        <v>1744</v>
      </c>
      <c r="F55" s="45" t="str">
        <f t="shared" si="12"/>
        <v>N/A</v>
      </c>
      <c r="G55" s="48" t="s">
        <v>1744</v>
      </c>
      <c r="H55" s="45" t="str">
        <f t="shared" si="13"/>
        <v>N/A</v>
      </c>
      <c r="I55" s="12" t="s">
        <v>1744</v>
      </c>
      <c r="J55" s="12" t="s">
        <v>1744</v>
      </c>
      <c r="K55" s="46" t="s">
        <v>732</v>
      </c>
      <c r="L55" s="9" t="str">
        <f t="shared" si="14"/>
        <v>N/A</v>
      </c>
    </row>
    <row r="56" spans="1:12" x14ac:dyDescent="0.2">
      <c r="A56" s="47" t="s">
        <v>1441</v>
      </c>
      <c r="B56" s="35" t="s">
        <v>217</v>
      </c>
      <c r="C56" s="36" t="s">
        <v>1744</v>
      </c>
      <c r="D56" s="45" t="str">
        <f t="shared" si="11"/>
        <v>N/A</v>
      </c>
      <c r="E56" s="36" t="s">
        <v>1744</v>
      </c>
      <c r="F56" s="45" t="str">
        <f t="shared" si="12"/>
        <v>N/A</v>
      </c>
      <c r="G56" s="36" t="s">
        <v>1744</v>
      </c>
      <c r="H56" s="45" t="str">
        <f t="shared" si="13"/>
        <v>N/A</v>
      </c>
      <c r="I56" s="12" t="s">
        <v>1744</v>
      </c>
      <c r="J56" s="12" t="s">
        <v>1744</v>
      </c>
      <c r="K56" s="46" t="s">
        <v>732</v>
      </c>
      <c r="L56" s="9" t="str">
        <f t="shared" si="14"/>
        <v>N/A</v>
      </c>
    </row>
    <row r="57" spans="1:12" ht="25.5" x14ac:dyDescent="0.2">
      <c r="A57" s="47" t="s">
        <v>599</v>
      </c>
      <c r="B57" s="35" t="s">
        <v>217</v>
      </c>
      <c r="C57" s="48">
        <v>0</v>
      </c>
      <c r="D57" s="45" t="str">
        <f t="shared" si="11"/>
        <v>N/A</v>
      </c>
      <c r="E57" s="48">
        <v>0</v>
      </c>
      <c r="F57" s="45" t="str">
        <f t="shared" si="12"/>
        <v>N/A</v>
      </c>
      <c r="G57" s="48">
        <v>0</v>
      </c>
      <c r="H57" s="45" t="str">
        <f t="shared" si="13"/>
        <v>N/A</v>
      </c>
      <c r="I57" s="12" t="s">
        <v>1744</v>
      </c>
      <c r="J57" s="12" t="s">
        <v>1744</v>
      </c>
      <c r="K57" s="46" t="s">
        <v>732</v>
      </c>
      <c r="L57" s="9" t="str">
        <f t="shared" si="14"/>
        <v>N/A</v>
      </c>
    </row>
    <row r="58" spans="1:12" x14ac:dyDescent="0.2">
      <c r="A58" s="47" t="s">
        <v>600</v>
      </c>
      <c r="B58" s="35" t="s">
        <v>217</v>
      </c>
      <c r="C58" s="36">
        <v>0</v>
      </c>
      <c r="D58" s="45" t="str">
        <f t="shared" si="11"/>
        <v>N/A</v>
      </c>
      <c r="E58" s="36">
        <v>0</v>
      </c>
      <c r="F58" s="45" t="str">
        <f t="shared" si="12"/>
        <v>N/A</v>
      </c>
      <c r="G58" s="36">
        <v>0</v>
      </c>
      <c r="H58" s="45" t="str">
        <f t="shared" si="13"/>
        <v>N/A</v>
      </c>
      <c r="I58" s="12" t="s">
        <v>1744</v>
      </c>
      <c r="J58" s="12" t="s">
        <v>1744</v>
      </c>
      <c r="K58" s="46" t="s">
        <v>732</v>
      </c>
      <c r="L58" s="9" t="str">
        <f t="shared" si="14"/>
        <v>N/A</v>
      </c>
    </row>
    <row r="59" spans="1:12" x14ac:dyDescent="0.2">
      <c r="A59" s="47" t="s">
        <v>1442</v>
      </c>
      <c r="B59" s="35" t="s">
        <v>217</v>
      </c>
      <c r="C59" s="48" t="s">
        <v>1744</v>
      </c>
      <c r="D59" s="45" t="str">
        <f t="shared" si="11"/>
        <v>N/A</v>
      </c>
      <c r="E59" s="48" t="s">
        <v>1744</v>
      </c>
      <c r="F59" s="45" t="str">
        <f t="shared" si="12"/>
        <v>N/A</v>
      </c>
      <c r="G59" s="48" t="s">
        <v>1744</v>
      </c>
      <c r="H59" s="45" t="str">
        <f t="shared" si="13"/>
        <v>N/A</v>
      </c>
      <c r="I59" s="12" t="s">
        <v>1744</v>
      </c>
      <c r="J59" s="12" t="s">
        <v>1744</v>
      </c>
      <c r="K59" s="46" t="s">
        <v>732</v>
      </c>
      <c r="L59" s="9" t="str">
        <f t="shared" si="14"/>
        <v>N/A</v>
      </c>
    </row>
    <row r="60" spans="1:12" ht="25.5" x14ac:dyDescent="0.2">
      <c r="A60" s="47" t="s">
        <v>601</v>
      </c>
      <c r="B60" s="35" t="s">
        <v>217</v>
      </c>
      <c r="C60" s="48">
        <v>0</v>
      </c>
      <c r="D60" s="45" t="str">
        <f t="shared" si="11"/>
        <v>N/A</v>
      </c>
      <c r="E60" s="48">
        <v>0</v>
      </c>
      <c r="F60" s="45" t="str">
        <f t="shared" si="12"/>
        <v>N/A</v>
      </c>
      <c r="G60" s="48">
        <v>0</v>
      </c>
      <c r="H60" s="45" t="str">
        <f t="shared" si="13"/>
        <v>N/A</v>
      </c>
      <c r="I60" s="12" t="s">
        <v>1744</v>
      </c>
      <c r="J60" s="12" t="s">
        <v>1744</v>
      </c>
      <c r="K60" s="46" t="s">
        <v>732</v>
      </c>
      <c r="L60" s="9" t="str">
        <f t="shared" si="14"/>
        <v>N/A</v>
      </c>
    </row>
    <row r="61" spans="1:12" x14ac:dyDescent="0.2">
      <c r="A61" s="4" t="s">
        <v>602</v>
      </c>
      <c r="B61" s="49" t="s">
        <v>217</v>
      </c>
      <c r="C61" s="1">
        <v>0</v>
      </c>
      <c r="D61" s="11" t="str">
        <f t="shared" si="11"/>
        <v>N/A</v>
      </c>
      <c r="E61" s="1">
        <v>0</v>
      </c>
      <c r="F61" s="11" t="str">
        <f t="shared" si="12"/>
        <v>N/A</v>
      </c>
      <c r="G61" s="1">
        <v>0</v>
      </c>
      <c r="H61" s="11" t="str">
        <f t="shared" si="13"/>
        <v>N/A</v>
      </c>
      <c r="I61" s="58" t="s">
        <v>1744</v>
      </c>
      <c r="J61" s="58" t="s">
        <v>1744</v>
      </c>
      <c r="K61" s="49" t="s">
        <v>732</v>
      </c>
      <c r="L61" s="9" t="str">
        <f t="shared" si="14"/>
        <v>N/A</v>
      </c>
    </row>
    <row r="62" spans="1:12" ht="25.5" x14ac:dyDescent="0.2">
      <c r="A62" s="4" t="s">
        <v>1443</v>
      </c>
      <c r="B62" s="49" t="s">
        <v>217</v>
      </c>
      <c r="C62" s="14" t="s">
        <v>1744</v>
      </c>
      <c r="D62" s="11" t="str">
        <f t="shared" si="11"/>
        <v>N/A</v>
      </c>
      <c r="E62" s="14" t="s">
        <v>1744</v>
      </c>
      <c r="F62" s="11" t="str">
        <f t="shared" si="12"/>
        <v>N/A</v>
      </c>
      <c r="G62" s="14" t="s">
        <v>1744</v>
      </c>
      <c r="H62" s="11" t="str">
        <f t="shared" si="13"/>
        <v>N/A</v>
      </c>
      <c r="I62" s="58" t="s">
        <v>1744</v>
      </c>
      <c r="J62" s="58" t="s">
        <v>1744</v>
      </c>
      <c r="K62" s="49" t="s">
        <v>732</v>
      </c>
      <c r="L62" s="9" t="str">
        <f t="shared" si="14"/>
        <v>N/A</v>
      </c>
    </row>
    <row r="63" spans="1:12" x14ac:dyDescent="0.2">
      <c r="A63" s="4" t="s">
        <v>603</v>
      </c>
      <c r="B63" s="49" t="s">
        <v>217</v>
      </c>
      <c r="C63" s="14">
        <v>0</v>
      </c>
      <c r="D63" s="11" t="str">
        <f t="shared" si="11"/>
        <v>N/A</v>
      </c>
      <c r="E63" s="14">
        <v>0</v>
      </c>
      <c r="F63" s="11" t="str">
        <f t="shared" si="12"/>
        <v>N/A</v>
      </c>
      <c r="G63" s="14">
        <v>0</v>
      </c>
      <c r="H63" s="11" t="str">
        <f t="shared" si="13"/>
        <v>N/A</v>
      </c>
      <c r="I63" s="58" t="s">
        <v>1744</v>
      </c>
      <c r="J63" s="58" t="s">
        <v>1744</v>
      </c>
      <c r="K63" s="49" t="s">
        <v>732</v>
      </c>
      <c r="L63" s="9" t="str">
        <f t="shared" si="14"/>
        <v>N/A</v>
      </c>
    </row>
    <row r="64" spans="1:12" x14ac:dyDescent="0.2">
      <c r="A64" s="4" t="s">
        <v>604</v>
      </c>
      <c r="B64" s="49" t="s">
        <v>217</v>
      </c>
      <c r="C64" s="1">
        <v>0</v>
      </c>
      <c r="D64" s="11" t="str">
        <f t="shared" si="11"/>
        <v>N/A</v>
      </c>
      <c r="E64" s="1">
        <v>0</v>
      </c>
      <c r="F64" s="11" t="str">
        <f t="shared" si="12"/>
        <v>N/A</v>
      </c>
      <c r="G64" s="1">
        <v>0</v>
      </c>
      <c r="H64" s="11" t="str">
        <f t="shared" si="13"/>
        <v>N/A</v>
      </c>
      <c r="I64" s="58" t="s">
        <v>1744</v>
      </c>
      <c r="J64" s="58" t="s">
        <v>1744</v>
      </c>
      <c r="K64" s="49" t="s">
        <v>732</v>
      </c>
      <c r="L64" s="9" t="str">
        <f t="shared" si="14"/>
        <v>N/A</v>
      </c>
    </row>
    <row r="65" spans="1:12" x14ac:dyDescent="0.2">
      <c r="A65" s="4" t="s">
        <v>1444</v>
      </c>
      <c r="B65" s="49" t="s">
        <v>217</v>
      </c>
      <c r="C65" s="14" t="s">
        <v>1744</v>
      </c>
      <c r="D65" s="11" t="str">
        <f t="shared" si="11"/>
        <v>N/A</v>
      </c>
      <c r="E65" s="14" t="s">
        <v>1744</v>
      </c>
      <c r="F65" s="11" t="str">
        <f t="shared" si="12"/>
        <v>N/A</v>
      </c>
      <c r="G65" s="14" t="s">
        <v>1744</v>
      </c>
      <c r="H65" s="11" t="str">
        <f t="shared" si="13"/>
        <v>N/A</v>
      </c>
      <c r="I65" s="58" t="s">
        <v>1744</v>
      </c>
      <c r="J65" s="58" t="s">
        <v>1744</v>
      </c>
      <c r="K65" s="49" t="s">
        <v>732</v>
      </c>
      <c r="L65" s="9" t="str">
        <f t="shared" si="14"/>
        <v>N/A</v>
      </c>
    </row>
    <row r="66" spans="1:12" x14ac:dyDescent="0.2">
      <c r="A66" s="4" t="s">
        <v>605</v>
      </c>
      <c r="B66" s="49" t="s">
        <v>217</v>
      </c>
      <c r="C66" s="14">
        <v>0</v>
      </c>
      <c r="D66" s="11" t="str">
        <f t="shared" si="11"/>
        <v>N/A</v>
      </c>
      <c r="E66" s="14">
        <v>0</v>
      </c>
      <c r="F66" s="11" t="str">
        <f t="shared" si="12"/>
        <v>N/A</v>
      </c>
      <c r="G66" s="14">
        <v>0</v>
      </c>
      <c r="H66" s="11" t="str">
        <f t="shared" si="13"/>
        <v>N/A</v>
      </c>
      <c r="I66" s="58" t="s">
        <v>1744</v>
      </c>
      <c r="J66" s="58" t="s">
        <v>1744</v>
      </c>
      <c r="K66" s="49" t="s">
        <v>732</v>
      </c>
      <c r="L66" s="9" t="str">
        <f t="shared" si="14"/>
        <v>N/A</v>
      </c>
    </row>
    <row r="67" spans="1:12" x14ac:dyDescent="0.2">
      <c r="A67" s="4" t="s">
        <v>606</v>
      </c>
      <c r="B67" s="49" t="s">
        <v>217</v>
      </c>
      <c r="C67" s="1">
        <v>0</v>
      </c>
      <c r="D67" s="11" t="str">
        <f t="shared" si="11"/>
        <v>N/A</v>
      </c>
      <c r="E67" s="1">
        <v>0</v>
      </c>
      <c r="F67" s="11" t="str">
        <f t="shared" si="12"/>
        <v>N/A</v>
      </c>
      <c r="G67" s="1">
        <v>0</v>
      </c>
      <c r="H67" s="11" t="str">
        <f t="shared" si="13"/>
        <v>N/A</v>
      </c>
      <c r="I67" s="58" t="s">
        <v>1744</v>
      </c>
      <c r="J67" s="58" t="s">
        <v>1744</v>
      </c>
      <c r="K67" s="49" t="s">
        <v>732</v>
      </c>
      <c r="L67" s="9" t="str">
        <f t="shared" si="14"/>
        <v>N/A</v>
      </c>
    </row>
    <row r="68" spans="1:12" x14ac:dyDescent="0.2">
      <c r="A68" s="4" t="s">
        <v>1445</v>
      </c>
      <c r="B68" s="49" t="s">
        <v>217</v>
      </c>
      <c r="C68" s="14" t="s">
        <v>1744</v>
      </c>
      <c r="D68" s="11" t="str">
        <f t="shared" si="11"/>
        <v>N/A</v>
      </c>
      <c r="E68" s="14" t="s">
        <v>1744</v>
      </c>
      <c r="F68" s="11" t="str">
        <f t="shared" si="12"/>
        <v>N/A</v>
      </c>
      <c r="G68" s="14" t="s">
        <v>1744</v>
      </c>
      <c r="H68" s="11" t="str">
        <f t="shared" si="13"/>
        <v>N/A</v>
      </c>
      <c r="I68" s="58" t="s">
        <v>1744</v>
      </c>
      <c r="J68" s="58" t="s">
        <v>1744</v>
      </c>
      <c r="K68" s="49" t="s">
        <v>732</v>
      </c>
      <c r="L68" s="9" t="str">
        <f t="shared" si="14"/>
        <v>N/A</v>
      </c>
    </row>
    <row r="69" spans="1:12" ht="25.5" x14ac:dyDescent="0.2">
      <c r="A69" s="4" t="s">
        <v>607</v>
      </c>
      <c r="B69" s="49" t="s">
        <v>217</v>
      </c>
      <c r="C69" s="14">
        <v>0</v>
      </c>
      <c r="D69" s="11" t="str">
        <f t="shared" si="11"/>
        <v>N/A</v>
      </c>
      <c r="E69" s="14">
        <v>0</v>
      </c>
      <c r="F69" s="11" t="str">
        <f t="shared" si="12"/>
        <v>N/A</v>
      </c>
      <c r="G69" s="14">
        <v>0</v>
      </c>
      <c r="H69" s="11" t="str">
        <f t="shared" si="13"/>
        <v>N/A</v>
      </c>
      <c r="I69" s="58" t="s">
        <v>1744</v>
      </c>
      <c r="J69" s="58" t="s">
        <v>1744</v>
      </c>
      <c r="K69" s="49" t="s">
        <v>732</v>
      </c>
      <c r="L69" s="9" t="str">
        <f t="shared" si="14"/>
        <v>N/A</v>
      </c>
    </row>
    <row r="70" spans="1:12" x14ac:dyDescent="0.2">
      <c r="A70" s="4" t="s">
        <v>608</v>
      </c>
      <c r="B70" s="49" t="s">
        <v>217</v>
      </c>
      <c r="C70" s="1">
        <v>0</v>
      </c>
      <c r="D70" s="11" t="str">
        <f t="shared" si="11"/>
        <v>N/A</v>
      </c>
      <c r="E70" s="1">
        <v>0</v>
      </c>
      <c r="F70" s="11" t="str">
        <f t="shared" si="12"/>
        <v>N/A</v>
      </c>
      <c r="G70" s="1">
        <v>0</v>
      </c>
      <c r="H70" s="11" t="str">
        <f t="shared" si="13"/>
        <v>N/A</v>
      </c>
      <c r="I70" s="58" t="s">
        <v>1744</v>
      </c>
      <c r="J70" s="58" t="s">
        <v>1744</v>
      </c>
      <c r="K70" s="49" t="s">
        <v>732</v>
      </c>
      <c r="L70" s="9" t="str">
        <f t="shared" si="14"/>
        <v>N/A</v>
      </c>
    </row>
    <row r="71" spans="1:12" x14ac:dyDescent="0.2">
      <c r="A71" s="4" t="s">
        <v>1446</v>
      </c>
      <c r="B71" s="49" t="s">
        <v>217</v>
      </c>
      <c r="C71" s="14" t="s">
        <v>1744</v>
      </c>
      <c r="D71" s="11" t="str">
        <f t="shared" si="11"/>
        <v>N/A</v>
      </c>
      <c r="E71" s="14" t="s">
        <v>1744</v>
      </c>
      <c r="F71" s="11" t="str">
        <f t="shared" si="12"/>
        <v>N/A</v>
      </c>
      <c r="G71" s="14" t="s">
        <v>1744</v>
      </c>
      <c r="H71" s="11" t="str">
        <f t="shared" si="13"/>
        <v>N/A</v>
      </c>
      <c r="I71" s="58" t="s">
        <v>1744</v>
      </c>
      <c r="J71" s="58" t="s">
        <v>1744</v>
      </c>
      <c r="K71" s="49" t="s">
        <v>732</v>
      </c>
      <c r="L71" s="9" t="str">
        <f t="shared" si="14"/>
        <v>N/A</v>
      </c>
    </row>
    <row r="72" spans="1:12" x14ac:dyDescent="0.2">
      <c r="A72" s="4" t="s">
        <v>609</v>
      </c>
      <c r="B72" s="49" t="s">
        <v>217</v>
      </c>
      <c r="C72" s="14">
        <v>0</v>
      </c>
      <c r="D72" s="11" t="str">
        <f t="shared" si="11"/>
        <v>N/A</v>
      </c>
      <c r="E72" s="14">
        <v>0</v>
      </c>
      <c r="F72" s="11" t="str">
        <f t="shared" si="12"/>
        <v>N/A</v>
      </c>
      <c r="G72" s="14">
        <v>0</v>
      </c>
      <c r="H72" s="11" t="str">
        <f t="shared" si="13"/>
        <v>N/A</v>
      </c>
      <c r="I72" s="58" t="s">
        <v>1744</v>
      </c>
      <c r="J72" s="58" t="s">
        <v>1744</v>
      </c>
      <c r="K72" s="49" t="s">
        <v>732</v>
      </c>
      <c r="L72" s="9" t="str">
        <f t="shared" si="14"/>
        <v>N/A</v>
      </c>
    </row>
    <row r="73" spans="1:12" x14ac:dyDescent="0.2">
      <c r="A73" s="4" t="s">
        <v>610</v>
      </c>
      <c r="B73" s="49" t="s">
        <v>217</v>
      </c>
      <c r="C73" s="1">
        <v>0</v>
      </c>
      <c r="D73" s="11" t="str">
        <f t="shared" si="11"/>
        <v>N/A</v>
      </c>
      <c r="E73" s="1">
        <v>0</v>
      </c>
      <c r="F73" s="11" t="str">
        <f t="shared" si="12"/>
        <v>N/A</v>
      </c>
      <c r="G73" s="1">
        <v>0</v>
      </c>
      <c r="H73" s="11" t="str">
        <f t="shared" si="13"/>
        <v>N/A</v>
      </c>
      <c r="I73" s="58" t="s">
        <v>1744</v>
      </c>
      <c r="J73" s="58" t="s">
        <v>1744</v>
      </c>
      <c r="K73" s="49" t="s">
        <v>732</v>
      </c>
      <c r="L73" s="9" t="str">
        <f t="shared" si="14"/>
        <v>N/A</v>
      </c>
    </row>
    <row r="74" spans="1:12" x14ac:dyDescent="0.2">
      <c r="A74" s="4" t="s">
        <v>1447</v>
      </c>
      <c r="B74" s="49" t="s">
        <v>217</v>
      </c>
      <c r="C74" s="14" t="s">
        <v>1744</v>
      </c>
      <c r="D74" s="11" t="str">
        <f t="shared" si="11"/>
        <v>N/A</v>
      </c>
      <c r="E74" s="14" t="s">
        <v>1744</v>
      </c>
      <c r="F74" s="11" t="str">
        <f t="shared" si="12"/>
        <v>N/A</v>
      </c>
      <c r="G74" s="14" t="s">
        <v>1744</v>
      </c>
      <c r="H74" s="11" t="str">
        <f t="shared" si="13"/>
        <v>N/A</v>
      </c>
      <c r="I74" s="58" t="s">
        <v>1744</v>
      </c>
      <c r="J74" s="58" t="s">
        <v>1744</v>
      </c>
      <c r="K74" s="49" t="s">
        <v>732</v>
      </c>
      <c r="L74" s="9" t="str">
        <f t="shared" si="14"/>
        <v>N/A</v>
      </c>
    </row>
    <row r="75" spans="1:12" ht="25.5" x14ac:dyDescent="0.2">
      <c r="A75" s="4" t="s">
        <v>611</v>
      </c>
      <c r="B75" s="49" t="s">
        <v>217</v>
      </c>
      <c r="C75" s="14">
        <v>0</v>
      </c>
      <c r="D75" s="11" t="str">
        <f t="shared" si="11"/>
        <v>N/A</v>
      </c>
      <c r="E75" s="14">
        <v>0</v>
      </c>
      <c r="F75" s="11" t="str">
        <f t="shared" si="12"/>
        <v>N/A</v>
      </c>
      <c r="G75" s="14">
        <v>0</v>
      </c>
      <c r="H75" s="11" t="str">
        <f t="shared" si="13"/>
        <v>N/A</v>
      </c>
      <c r="I75" s="58" t="s">
        <v>1744</v>
      </c>
      <c r="J75" s="58" t="s">
        <v>1744</v>
      </c>
      <c r="K75" s="49" t="s">
        <v>732</v>
      </c>
      <c r="L75" s="9" t="str">
        <f t="shared" si="14"/>
        <v>N/A</v>
      </c>
    </row>
    <row r="76" spans="1:12" x14ac:dyDescent="0.2">
      <c r="A76" s="47" t="s">
        <v>612</v>
      </c>
      <c r="B76" s="35" t="s">
        <v>217</v>
      </c>
      <c r="C76" s="36">
        <v>0</v>
      </c>
      <c r="D76" s="45" t="str">
        <f t="shared" si="11"/>
        <v>N/A</v>
      </c>
      <c r="E76" s="36">
        <v>0</v>
      </c>
      <c r="F76" s="45" t="str">
        <f t="shared" si="12"/>
        <v>N/A</v>
      </c>
      <c r="G76" s="36">
        <v>0</v>
      </c>
      <c r="H76" s="45" t="str">
        <f t="shared" si="13"/>
        <v>N/A</v>
      </c>
      <c r="I76" s="12" t="s">
        <v>1744</v>
      </c>
      <c r="J76" s="12" t="s">
        <v>1744</v>
      </c>
      <c r="K76" s="46" t="s">
        <v>732</v>
      </c>
      <c r="L76" s="9" t="str">
        <f t="shared" si="14"/>
        <v>N/A</v>
      </c>
    </row>
    <row r="77" spans="1:12" ht="25.5" x14ac:dyDescent="0.2">
      <c r="A77" s="47" t="s">
        <v>1448</v>
      </c>
      <c r="B77" s="35" t="s">
        <v>217</v>
      </c>
      <c r="C77" s="48" t="s">
        <v>1744</v>
      </c>
      <c r="D77" s="45" t="str">
        <f t="shared" si="11"/>
        <v>N/A</v>
      </c>
      <c r="E77" s="48" t="s">
        <v>1744</v>
      </c>
      <c r="F77" s="45" t="str">
        <f t="shared" si="12"/>
        <v>N/A</v>
      </c>
      <c r="G77" s="48" t="s">
        <v>1744</v>
      </c>
      <c r="H77" s="45" t="str">
        <f t="shared" si="13"/>
        <v>N/A</v>
      </c>
      <c r="I77" s="12" t="s">
        <v>1744</v>
      </c>
      <c r="J77" s="12" t="s">
        <v>1744</v>
      </c>
      <c r="K77" s="46" t="s">
        <v>732</v>
      </c>
      <c r="L77" s="9" t="str">
        <f t="shared" si="14"/>
        <v>N/A</v>
      </c>
    </row>
    <row r="78" spans="1:12" ht="25.5" x14ac:dyDescent="0.2">
      <c r="A78" s="47" t="s">
        <v>613</v>
      </c>
      <c r="B78" s="35" t="s">
        <v>217</v>
      </c>
      <c r="C78" s="48">
        <v>0</v>
      </c>
      <c r="D78" s="45" t="str">
        <f t="shared" si="11"/>
        <v>N/A</v>
      </c>
      <c r="E78" s="48">
        <v>0</v>
      </c>
      <c r="F78" s="45" t="str">
        <f t="shared" si="12"/>
        <v>N/A</v>
      </c>
      <c r="G78" s="48">
        <v>0</v>
      </c>
      <c r="H78" s="45" t="str">
        <f t="shared" si="13"/>
        <v>N/A</v>
      </c>
      <c r="I78" s="12" t="s">
        <v>1744</v>
      </c>
      <c r="J78" s="12" t="s">
        <v>1744</v>
      </c>
      <c r="K78" s="46" t="s">
        <v>732</v>
      </c>
      <c r="L78" s="9" t="str">
        <f t="shared" si="14"/>
        <v>N/A</v>
      </c>
    </row>
    <row r="79" spans="1:12" x14ac:dyDescent="0.2">
      <c r="A79" s="47" t="s">
        <v>614</v>
      </c>
      <c r="B79" s="35" t="s">
        <v>217</v>
      </c>
      <c r="C79" s="36">
        <v>0</v>
      </c>
      <c r="D79" s="45" t="str">
        <f t="shared" si="11"/>
        <v>N/A</v>
      </c>
      <c r="E79" s="36">
        <v>0</v>
      </c>
      <c r="F79" s="45" t="str">
        <f t="shared" si="12"/>
        <v>N/A</v>
      </c>
      <c r="G79" s="36">
        <v>0</v>
      </c>
      <c r="H79" s="45" t="str">
        <f t="shared" si="13"/>
        <v>N/A</v>
      </c>
      <c r="I79" s="12" t="s">
        <v>1744</v>
      </c>
      <c r="J79" s="12" t="s">
        <v>1744</v>
      </c>
      <c r="K79" s="46" t="s">
        <v>732</v>
      </c>
      <c r="L79" s="9" t="str">
        <f t="shared" si="14"/>
        <v>N/A</v>
      </c>
    </row>
    <row r="80" spans="1:12" x14ac:dyDescent="0.2">
      <c r="A80" s="47" t="s">
        <v>1449</v>
      </c>
      <c r="B80" s="35" t="s">
        <v>217</v>
      </c>
      <c r="C80" s="48" t="s">
        <v>1744</v>
      </c>
      <c r="D80" s="45" t="str">
        <f t="shared" si="11"/>
        <v>N/A</v>
      </c>
      <c r="E80" s="48" t="s">
        <v>1744</v>
      </c>
      <c r="F80" s="45" t="str">
        <f t="shared" si="12"/>
        <v>N/A</v>
      </c>
      <c r="G80" s="48" t="s">
        <v>1744</v>
      </c>
      <c r="H80" s="45" t="str">
        <f t="shared" si="13"/>
        <v>N/A</v>
      </c>
      <c r="I80" s="12" t="s">
        <v>1744</v>
      </c>
      <c r="J80" s="12" t="s">
        <v>1744</v>
      </c>
      <c r="K80" s="46" t="s">
        <v>732</v>
      </c>
      <c r="L80" s="9" t="str">
        <f t="shared" si="14"/>
        <v>N/A</v>
      </c>
    </row>
    <row r="81" spans="1:12" x14ac:dyDescent="0.2">
      <c r="A81" s="47" t="s">
        <v>615</v>
      </c>
      <c r="B81" s="35" t="s">
        <v>217</v>
      </c>
      <c r="C81" s="48">
        <v>0</v>
      </c>
      <c r="D81" s="45" t="str">
        <f t="shared" si="11"/>
        <v>N/A</v>
      </c>
      <c r="E81" s="48">
        <v>0</v>
      </c>
      <c r="F81" s="45" t="str">
        <f t="shared" si="12"/>
        <v>N/A</v>
      </c>
      <c r="G81" s="48">
        <v>0</v>
      </c>
      <c r="H81" s="45" t="str">
        <f t="shared" si="13"/>
        <v>N/A</v>
      </c>
      <c r="I81" s="12" t="s">
        <v>1744</v>
      </c>
      <c r="J81" s="12" t="s">
        <v>1744</v>
      </c>
      <c r="K81" s="46" t="s">
        <v>732</v>
      </c>
      <c r="L81" s="9" t="str">
        <f t="shared" si="14"/>
        <v>N/A</v>
      </c>
    </row>
    <row r="82" spans="1:12" x14ac:dyDescent="0.2">
      <c r="A82" s="47" t="s">
        <v>616</v>
      </c>
      <c r="B82" s="35" t="s">
        <v>217</v>
      </c>
      <c r="C82" s="36">
        <v>0</v>
      </c>
      <c r="D82" s="45" t="str">
        <f t="shared" si="11"/>
        <v>N/A</v>
      </c>
      <c r="E82" s="36">
        <v>0</v>
      </c>
      <c r="F82" s="45" t="str">
        <f t="shared" si="12"/>
        <v>N/A</v>
      </c>
      <c r="G82" s="36">
        <v>0</v>
      </c>
      <c r="H82" s="45" t="str">
        <f t="shared" si="13"/>
        <v>N/A</v>
      </c>
      <c r="I82" s="12" t="s">
        <v>1744</v>
      </c>
      <c r="J82" s="12" t="s">
        <v>1744</v>
      </c>
      <c r="K82" s="46" t="s">
        <v>732</v>
      </c>
      <c r="L82" s="9" t="str">
        <f t="shared" si="14"/>
        <v>N/A</v>
      </c>
    </row>
    <row r="83" spans="1:12" x14ac:dyDescent="0.2">
      <c r="A83" s="47" t="s">
        <v>1450</v>
      </c>
      <c r="B83" s="35" t="s">
        <v>217</v>
      </c>
      <c r="C83" s="48" t="s">
        <v>1744</v>
      </c>
      <c r="D83" s="45" t="str">
        <f t="shared" si="11"/>
        <v>N/A</v>
      </c>
      <c r="E83" s="48" t="s">
        <v>1744</v>
      </c>
      <c r="F83" s="45" t="str">
        <f t="shared" si="12"/>
        <v>N/A</v>
      </c>
      <c r="G83" s="48" t="s">
        <v>1744</v>
      </c>
      <c r="H83" s="45" t="str">
        <f t="shared" si="13"/>
        <v>N/A</v>
      </c>
      <c r="I83" s="12" t="s">
        <v>1744</v>
      </c>
      <c r="J83" s="12" t="s">
        <v>1744</v>
      </c>
      <c r="K83" s="46" t="s">
        <v>732</v>
      </c>
      <c r="L83" s="9" t="str">
        <f t="shared" si="14"/>
        <v>N/A</v>
      </c>
    </row>
    <row r="84" spans="1:12" ht="25.5" x14ac:dyDescent="0.2">
      <c r="A84" s="47" t="s">
        <v>617</v>
      </c>
      <c r="B84" s="35" t="s">
        <v>217</v>
      </c>
      <c r="C84" s="48">
        <v>0</v>
      </c>
      <c r="D84" s="45" t="str">
        <f t="shared" si="11"/>
        <v>N/A</v>
      </c>
      <c r="E84" s="48">
        <v>0</v>
      </c>
      <c r="F84" s="45" t="str">
        <f t="shared" si="12"/>
        <v>N/A</v>
      </c>
      <c r="G84" s="48">
        <v>0</v>
      </c>
      <c r="H84" s="45" t="str">
        <f t="shared" si="13"/>
        <v>N/A</v>
      </c>
      <c r="I84" s="12" t="s">
        <v>1744</v>
      </c>
      <c r="J84" s="12" t="s">
        <v>1744</v>
      </c>
      <c r="K84" s="46" t="s">
        <v>732</v>
      </c>
      <c r="L84" s="9" t="str">
        <f t="shared" si="14"/>
        <v>N/A</v>
      </c>
    </row>
    <row r="85" spans="1:12" x14ac:dyDescent="0.2">
      <c r="A85" s="47" t="s">
        <v>618</v>
      </c>
      <c r="B85" s="35" t="s">
        <v>217</v>
      </c>
      <c r="C85" s="36">
        <v>0</v>
      </c>
      <c r="D85" s="45" t="str">
        <f t="shared" si="11"/>
        <v>N/A</v>
      </c>
      <c r="E85" s="36">
        <v>0</v>
      </c>
      <c r="F85" s="45" t="str">
        <f t="shared" si="12"/>
        <v>N/A</v>
      </c>
      <c r="G85" s="36">
        <v>0</v>
      </c>
      <c r="H85" s="45" t="str">
        <f t="shared" si="13"/>
        <v>N/A</v>
      </c>
      <c r="I85" s="12" t="s">
        <v>1744</v>
      </c>
      <c r="J85" s="12" t="s">
        <v>1744</v>
      </c>
      <c r="K85" s="46" t="s">
        <v>732</v>
      </c>
      <c r="L85" s="9" t="str">
        <f t="shared" si="14"/>
        <v>N/A</v>
      </c>
    </row>
    <row r="86" spans="1:12" ht="25.5" x14ac:dyDescent="0.2">
      <c r="A86" s="47" t="s">
        <v>1451</v>
      </c>
      <c r="B86" s="35" t="s">
        <v>217</v>
      </c>
      <c r="C86" s="48" t="s">
        <v>1744</v>
      </c>
      <c r="D86" s="45" t="str">
        <f t="shared" si="11"/>
        <v>N/A</v>
      </c>
      <c r="E86" s="48" t="s">
        <v>1744</v>
      </c>
      <c r="F86" s="45" t="str">
        <f t="shared" si="12"/>
        <v>N/A</v>
      </c>
      <c r="G86" s="48" t="s">
        <v>1744</v>
      </c>
      <c r="H86" s="45" t="str">
        <f t="shared" si="13"/>
        <v>N/A</v>
      </c>
      <c r="I86" s="12" t="s">
        <v>1744</v>
      </c>
      <c r="J86" s="12" t="s">
        <v>1744</v>
      </c>
      <c r="K86" s="46" t="s">
        <v>732</v>
      </c>
      <c r="L86" s="9" t="str">
        <f t="shared" si="14"/>
        <v>N/A</v>
      </c>
    </row>
    <row r="87" spans="1:12" ht="25.5" x14ac:dyDescent="0.2">
      <c r="A87" s="47" t="s">
        <v>619</v>
      </c>
      <c r="B87" s="35" t="s">
        <v>217</v>
      </c>
      <c r="C87" s="48">
        <v>0</v>
      </c>
      <c r="D87" s="45" t="str">
        <f t="shared" si="11"/>
        <v>N/A</v>
      </c>
      <c r="E87" s="48">
        <v>0</v>
      </c>
      <c r="F87" s="45" t="str">
        <f t="shared" si="12"/>
        <v>N/A</v>
      </c>
      <c r="G87" s="48">
        <v>0</v>
      </c>
      <c r="H87" s="45" t="str">
        <f t="shared" si="13"/>
        <v>N/A</v>
      </c>
      <c r="I87" s="12" t="s">
        <v>1744</v>
      </c>
      <c r="J87" s="12" t="s">
        <v>1744</v>
      </c>
      <c r="K87" s="46" t="s">
        <v>732</v>
      </c>
      <c r="L87" s="9" t="str">
        <f t="shared" si="14"/>
        <v>N/A</v>
      </c>
    </row>
    <row r="88" spans="1:12" x14ac:dyDescent="0.2">
      <c r="A88" s="47" t="s">
        <v>620</v>
      </c>
      <c r="B88" s="35" t="s">
        <v>217</v>
      </c>
      <c r="C88" s="36">
        <v>0</v>
      </c>
      <c r="D88" s="45" t="str">
        <f t="shared" si="11"/>
        <v>N/A</v>
      </c>
      <c r="E88" s="36">
        <v>0</v>
      </c>
      <c r="F88" s="45" t="str">
        <f t="shared" si="12"/>
        <v>N/A</v>
      </c>
      <c r="G88" s="36">
        <v>0</v>
      </c>
      <c r="H88" s="45" t="str">
        <f t="shared" si="13"/>
        <v>N/A</v>
      </c>
      <c r="I88" s="12" t="s">
        <v>1744</v>
      </c>
      <c r="J88" s="12" t="s">
        <v>1744</v>
      </c>
      <c r="K88" s="46" t="s">
        <v>732</v>
      </c>
      <c r="L88" s="9" t="str">
        <f t="shared" si="14"/>
        <v>N/A</v>
      </c>
    </row>
    <row r="89" spans="1:12" x14ac:dyDescent="0.2">
      <c r="A89" s="47" t="s">
        <v>1452</v>
      </c>
      <c r="B89" s="35" t="s">
        <v>217</v>
      </c>
      <c r="C89" s="48" t="s">
        <v>1744</v>
      </c>
      <c r="D89" s="45" t="str">
        <f t="shared" si="11"/>
        <v>N/A</v>
      </c>
      <c r="E89" s="48" t="s">
        <v>1744</v>
      </c>
      <c r="F89" s="45" t="str">
        <f t="shared" si="12"/>
        <v>N/A</v>
      </c>
      <c r="G89" s="48" t="s">
        <v>1744</v>
      </c>
      <c r="H89" s="45" t="str">
        <f t="shared" si="13"/>
        <v>N/A</v>
      </c>
      <c r="I89" s="12" t="s">
        <v>1744</v>
      </c>
      <c r="J89" s="12" t="s">
        <v>1744</v>
      </c>
      <c r="K89" s="46" t="s">
        <v>732</v>
      </c>
      <c r="L89" s="9" t="str">
        <f t="shared" si="14"/>
        <v>N/A</v>
      </c>
    </row>
    <row r="90" spans="1:12" x14ac:dyDescent="0.2">
      <c r="A90" s="47" t="s">
        <v>621</v>
      </c>
      <c r="B90" s="35" t="s">
        <v>217</v>
      </c>
      <c r="C90" s="48">
        <v>13505683</v>
      </c>
      <c r="D90" s="45" t="str">
        <f t="shared" si="11"/>
        <v>N/A</v>
      </c>
      <c r="E90" s="48">
        <v>12091021</v>
      </c>
      <c r="F90" s="45" t="str">
        <f t="shared" si="12"/>
        <v>N/A</v>
      </c>
      <c r="G90" s="48">
        <v>0</v>
      </c>
      <c r="H90" s="45" t="str">
        <f t="shared" si="13"/>
        <v>N/A</v>
      </c>
      <c r="I90" s="12">
        <v>-10.5</v>
      </c>
      <c r="J90" s="12">
        <v>-100</v>
      </c>
      <c r="K90" s="46" t="s">
        <v>732</v>
      </c>
      <c r="L90" s="9" t="str">
        <f t="shared" si="14"/>
        <v>No</v>
      </c>
    </row>
    <row r="91" spans="1:12" x14ac:dyDescent="0.2">
      <c r="A91" s="47" t="s">
        <v>622</v>
      </c>
      <c r="B91" s="35" t="s">
        <v>217</v>
      </c>
      <c r="C91" s="36">
        <v>31191</v>
      </c>
      <c r="D91" s="45" t="str">
        <f t="shared" si="11"/>
        <v>N/A</v>
      </c>
      <c r="E91" s="36">
        <v>31864</v>
      </c>
      <c r="F91" s="45" t="str">
        <f t="shared" si="12"/>
        <v>N/A</v>
      </c>
      <c r="G91" s="36">
        <v>0</v>
      </c>
      <c r="H91" s="45" t="str">
        <f t="shared" si="13"/>
        <v>N/A</v>
      </c>
      <c r="I91" s="12">
        <v>2.1579999999999999</v>
      </c>
      <c r="J91" s="12">
        <v>-100</v>
      </c>
      <c r="K91" s="46" t="s">
        <v>732</v>
      </c>
      <c r="L91" s="9" t="str">
        <f t="shared" si="14"/>
        <v>No</v>
      </c>
    </row>
    <row r="92" spans="1:12" x14ac:dyDescent="0.2">
      <c r="A92" s="47" t="s">
        <v>1453</v>
      </c>
      <c r="B92" s="35" t="s">
        <v>217</v>
      </c>
      <c r="C92" s="48">
        <v>432.99935878999997</v>
      </c>
      <c r="D92" s="45" t="str">
        <f t="shared" si="11"/>
        <v>N/A</v>
      </c>
      <c r="E92" s="48">
        <v>379.45709892000002</v>
      </c>
      <c r="F92" s="45" t="str">
        <f t="shared" si="12"/>
        <v>N/A</v>
      </c>
      <c r="G92" s="48" t="s">
        <v>1744</v>
      </c>
      <c r="H92" s="45" t="str">
        <f t="shared" si="13"/>
        <v>N/A</v>
      </c>
      <c r="I92" s="12">
        <v>-12.4</v>
      </c>
      <c r="J92" s="12" t="s">
        <v>1744</v>
      </c>
      <c r="K92" s="46" t="s">
        <v>732</v>
      </c>
      <c r="L92" s="9" t="str">
        <f t="shared" si="14"/>
        <v>N/A</v>
      </c>
    </row>
    <row r="93" spans="1:12" ht="25.5" x14ac:dyDescent="0.2">
      <c r="A93" s="47" t="s">
        <v>623</v>
      </c>
      <c r="B93" s="35" t="s">
        <v>217</v>
      </c>
      <c r="C93" s="48">
        <v>0</v>
      </c>
      <c r="D93" s="45" t="str">
        <f t="shared" si="11"/>
        <v>N/A</v>
      </c>
      <c r="E93" s="48">
        <v>0</v>
      </c>
      <c r="F93" s="45" t="str">
        <f t="shared" si="12"/>
        <v>N/A</v>
      </c>
      <c r="G93" s="48">
        <v>0</v>
      </c>
      <c r="H93" s="45" t="str">
        <f t="shared" si="13"/>
        <v>N/A</v>
      </c>
      <c r="I93" s="12" t="s">
        <v>1744</v>
      </c>
      <c r="J93" s="12" t="s">
        <v>1744</v>
      </c>
      <c r="K93" s="46" t="s">
        <v>732</v>
      </c>
      <c r="L93" s="9" t="str">
        <f t="shared" si="14"/>
        <v>N/A</v>
      </c>
    </row>
    <row r="94" spans="1:12" x14ac:dyDescent="0.2">
      <c r="A94" s="50" t="s">
        <v>624</v>
      </c>
      <c r="B94" s="36" t="s">
        <v>217</v>
      </c>
      <c r="C94" s="36">
        <v>0</v>
      </c>
      <c r="D94" s="45" t="str">
        <f t="shared" si="11"/>
        <v>N/A</v>
      </c>
      <c r="E94" s="36">
        <v>0</v>
      </c>
      <c r="F94" s="45" t="str">
        <f t="shared" si="12"/>
        <v>N/A</v>
      </c>
      <c r="G94" s="36">
        <v>0</v>
      </c>
      <c r="H94" s="45" t="str">
        <f t="shared" si="13"/>
        <v>N/A</v>
      </c>
      <c r="I94" s="12" t="s">
        <v>1744</v>
      </c>
      <c r="J94" s="12" t="s">
        <v>1744</v>
      </c>
      <c r="K94" s="51" t="s">
        <v>732</v>
      </c>
      <c r="L94" s="9" t="str">
        <f t="shared" si="14"/>
        <v>N/A</v>
      </c>
    </row>
    <row r="95" spans="1:12" ht="25.5" x14ac:dyDescent="0.2">
      <c r="A95" s="47" t="s">
        <v>1454</v>
      </c>
      <c r="B95" s="35" t="s">
        <v>217</v>
      </c>
      <c r="C95" s="48" t="s">
        <v>1744</v>
      </c>
      <c r="D95" s="45" t="str">
        <f t="shared" si="11"/>
        <v>N/A</v>
      </c>
      <c r="E95" s="48" t="s">
        <v>1744</v>
      </c>
      <c r="F95" s="45" t="str">
        <f t="shared" si="12"/>
        <v>N/A</v>
      </c>
      <c r="G95" s="48" t="s">
        <v>1744</v>
      </c>
      <c r="H95" s="45" t="str">
        <f t="shared" si="13"/>
        <v>N/A</v>
      </c>
      <c r="I95" s="12" t="s">
        <v>1744</v>
      </c>
      <c r="J95" s="12" t="s">
        <v>1744</v>
      </c>
      <c r="K95" s="46" t="s">
        <v>732</v>
      </c>
      <c r="L95" s="9" t="str">
        <f t="shared" si="14"/>
        <v>N/A</v>
      </c>
    </row>
    <row r="96" spans="1:12" ht="25.5" x14ac:dyDescent="0.2">
      <c r="A96" s="47" t="s">
        <v>625</v>
      </c>
      <c r="B96" s="35" t="s">
        <v>217</v>
      </c>
      <c r="C96" s="48">
        <v>0</v>
      </c>
      <c r="D96" s="45" t="str">
        <f t="shared" si="11"/>
        <v>N/A</v>
      </c>
      <c r="E96" s="48">
        <v>0</v>
      </c>
      <c r="F96" s="45" t="str">
        <f t="shared" si="12"/>
        <v>N/A</v>
      </c>
      <c r="G96" s="48">
        <v>0</v>
      </c>
      <c r="H96" s="45" t="str">
        <f t="shared" si="13"/>
        <v>N/A</v>
      </c>
      <c r="I96" s="12" t="s">
        <v>1744</v>
      </c>
      <c r="J96" s="12" t="s">
        <v>1744</v>
      </c>
      <c r="K96" s="46" t="s">
        <v>732</v>
      </c>
      <c r="L96" s="9" t="str">
        <f t="shared" si="14"/>
        <v>N/A</v>
      </c>
    </row>
    <row r="97" spans="1:12" x14ac:dyDescent="0.2">
      <c r="A97" s="47" t="s">
        <v>626</v>
      </c>
      <c r="B97" s="35" t="s">
        <v>217</v>
      </c>
      <c r="C97" s="36">
        <v>0</v>
      </c>
      <c r="D97" s="45" t="str">
        <f t="shared" si="11"/>
        <v>N/A</v>
      </c>
      <c r="E97" s="36">
        <v>0</v>
      </c>
      <c r="F97" s="45" t="str">
        <f t="shared" si="12"/>
        <v>N/A</v>
      </c>
      <c r="G97" s="36">
        <v>0</v>
      </c>
      <c r="H97" s="45" t="str">
        <f t="shared" si="13"/>
        <v>N/A</v>
      </c>
      <c r="I97" s="12" t="s">
        <v>1744</v>
      </c>
      <c r="J97" s="12" t="s">
        <v>1744</v>
      </c>
      <c r="K97" s="46" t="s">
        <v>732</v>
      </c>
      <c r="L97" s="9" t="str">
        <f t="shared" si="14"/>
        <v>N/A</v>
      </c>
    </row>
    <row r="98" spans="1:12" ht="25.5" x14ac:dyDescent="0.2">
      <c r="A98" s="47" t="s">
        <v>1455</v>
      </c>
      <c r="B98" s="35" t="s">
        <v>217</v>
      </c>
      <c r="C98" s="48" t="s">
        <v>1744</v>
      </c>
      <c r="D98" s="45" t="str">
        <f t="shared" si="11"/>
        <v>N/A</v>
      </c>
      <c r="E98" s="48" t="s">
        <v>1744</v>
      </c>
      <c r="F98" s="45" t="str">
        <f t="shared" si="12"/>
        <v>N/A</v>
      </c>
      <c r="G98" s="48" t="s">
        <v>1744</v>
      </c>
      <c r="H98" s="45" t="str">
        <f t="shared" si="13"/>
        <v>N/A</v>
      </c>
      <c r="I98" s="12" t="s">
        <v>1744</v>
      </c>
      <c r="J98" s="12" t="s">
        <v>1744</v>
      </c>
      <c r="K98" s="46" t="s">
        <v>732</v>
      </c>
      <c r="L98" s="9" t="str">
        <f t="shared" si="14"/>
        <v>N/A</v>
      </c>
    </row>
    <row r="99" spans="1:12" ht="25.5" x14ac:dyDescent="0.2">
      <c r="A99" s="47" t="s">
        <v>627</v>
      </c>
      <c r="B99" s="35" t="s">
        <v>217</v>
      </c>
      <c r="C99" s="48">
        <v>0</v>
      </c>
      <c r="D99" s="45" t="str">
        <f t="shared" si="11"/>
        <v>N/A</v>
      </c>
      <c r="E99" s="48">
        <v>0</v>
      </c>
      <c r="F99" s="45" t="str">
        <f t="shared" si="12"/>
        <v>N/A</v>
      </c>
      <c r="G99" s="48">
        <v>0</v>
      </c>
      <c r="H99" s="45" t="str">
        <f t="shared" si="13"/>
        <v>N/A</v>
      </c>
      <c r="I99" s="12" t="s">
        <v>1744</v>
      </c>
      <c r="J99" s="12" t="s">
        <v>1744</v>
      </c>
      <c r="K99" s="46" t="s">
        <v>732</v>
      </c>
      <c r="L99" s="9" t="str">
        <f t="shared" si="14"/>
        <v>N/A</v>
      </c>
    </row>
    <row r="100" spans="1:12" x14ac:dyDescent="0.2">
      <c r="A100" s="47" t="s">
        <v>628</v>
      </c>
      <c r="B100" s="35" t="s">
        <v>217</v>
      </c>
      <c r="C100" s="36">
        <v>0</v>
      </c>
      <c r="D100" s="45" t="str">
        <f t="shared" si="11"/>
        <v>N/A</v>
      </c>
      <c r="E100" s="36">
        <v>0</v>
      </c>
      <c r="F100" s="45" t="str">
        <f t="shared" si="12"/>
        <v>N/A</v>
      </c>
      <c r="G100" s="36">
        <v>0</v>
      </c>
      <c r="H100" s="45" t="str">
        <f t="shared" si="13"/>
        <v>N/A</v>
      </c>
      <c r="I100" s="12" t="s">
        <v>1744</v>
      </c>
      <c r="J100" s="12" t="s">
        <v>1744</v>
      </c>
      <c r="K100" s="46" t="s">
        <v>732</v>
      </c>
      <c r="L100" s="9" t="str">
        <f t="shared" si="14"/>
        <v>N/A</v>
      </c>
    </row>
    <row r="101" spans="1:12" ht="25.5" x14ac:dyDescent="0.2">
      <c r="A101" s="47" t="s">
        <v>1456</v>
      </c>
      <c r="B101" s="35" t="s">
        <v>217</v>
      </c>
      <c r="C101" s="48" t="s">
        <v>1744</v>
      </c>
      <c r="D101" s="45" t="str">
        <f t="shared" si="11"/>
        <v>N/A</v>
      </c>
      <c r="E101" s="48" t="s">
        <v>1744</v>
      </c>
      <c r="F101" s="45" t="str">
        <f t="shared" si="12"/>
        <v>N/A</v>
      </c>
      <c r="G101" s="48" t="s">
        <v>1744</v>
      </c>
      <c r="H101" s="45" t="str">
        <f t="shared" si="13"/>
        <v>N/A</v>
      </c>
      <c r="I101" s="12" t="s">
        <v>1744</v>
      </c>
      <c r="J101" s="12" t="s">
        <v>1744</v>
      </c>
      <c r="K101" s="46" t="s">
        <v>732</v>
      </c>
      <c r="L101" s="9" t="str">
        <f t="shared" si="14"/>
        <v>N/A</v>
      </c>
    </row>
    <row r="102" spans="1:12" ht="25.5" x14ac:dyDescent="0.2">
      <c r="A102" s="47" t="s">
        <v>629</v>
      </c>
      <c r="B102" s="35" t="s">
        <v>217</v>
      </c>
      <c r="C102" s="48">
        <v>0</v>
      </c>
      <c r="D102" s="45" t="str">
        <f t="shared" si="11"/>
        <v>N/A</v>
      </c>
      <c r="E102" s="48">
        <v>0</v>
      </c>
      <c r="F102" s="45" t="str">
        <f t="shared" si="12"/>
        <v>N/A</v>
      </c>
      <c r="G102" s="48">
        <v>0</v>
      </c>
      <c r="H102" s="45" t="str">
        <f t="shared" si="13"/>
        <v>N/A</v>
      </c>
      <c r="I102" s="12" t="s">
        <v>1744</v>
      </c>
      <c r="J102" s="12" t="s">
        <v>1744</v>
      </c>
      <c r="K102" s="46" t="s">
        <v>732</v>
      </c>
      <c r="L102" s="9" t="str">
        <f t="shared" si="14"/>
        <v>N/A</v>
      </c>
    </row>
    <row r="103" spans="1:12" ht="25.5" x14ac:dyDescent="0.2">
      <c r="A103" s="47" t="s">
        <v>630</v>
      </c>
      <c r="B103" s="35" t="s">
        <v>217</v>
      </c>
      <c r="C103" s="36">
        <v>0</v>
      </c>
      <c r="D103" s="45" t="str">
        <f t="shared" si="11"/>
        <v>N/A</v>
      </c>
      <c r="E103" s="36">
        <v>0</v>
      </c>
      <c r="F103" s="45" t="str">
        <f t="shared" si="12"/>
        <v>N/A</v>
      </c>
      <c r="G103" s="36">
        <v>0</v>
      </c>
      <c r="H103" s="45" t="str">
        <f t="shared" si="13"/>
        <v>N/A</v>
      </c>
      <c r="I103" s="12" t="s">
        <v>1744</v>
      </c>
      <c r="J103" s="12" t="s">
        <v>1744</v>
      </c>
      <c r="K103" s="46" t="s">
        <v>732</v>
      </c>
      <c r="L103" s="9" t="str">
        <f t="shared" si="14"/>
        <v>N/A</v>
      </c>
    </row>
    <row r="104" spans="1:12" ht="25.5" x14ac:dyDescent="0.2">
      <c r="A104" s="47" t="s">
        <v>1457</v>
      </c>
      <c r="B104" s="35" t="s">
        <v>217</v>
      </c>
      <c r="C104" s="48" t="s">
        <v>1744</v>
      </c>
      <c r="D104" s="45" t="str">
        <f t="shared" si="11"/>
        <v>N/A</v>
      </c>
      <c r="E104" s="48" t="s">
        <v>1744</v>
      </c>
      <c r="F104" s="45" t="str">
        <f t="shared" si="12"/>
        <v>N/A</v>
      </c>
      <c r="G104" s="48" t="s">
        <v>1744</v>
      </c>
      <c r="H104" s="45" t="str">
        <f t="shared" si="13"/>
        <v>N/A</v>
      </c>
      <c r="I104" s="12" t="s">
        <v>1744</v>
      </c>
      <c r="J104" s="12" t="s">
        <v>1744</v>
      </c>
      <c r="K104" s="46" t="s">
        <v>732</v>
      </c>
      <c r="L104" s="9" t="str">
        <f t="shared" si="14"/>
        <v>N/A</v>
      </c>
    </row>
    <row r="105" spans="1:12" ht="25.5" x14ac:dyDescent="0.2">
      <c r="A105" s="47" t="s">
        <v>631</v>
      </c>
      <c r="B105" s="35" t="s">
        <v>217</v>
      </c>
      <c r="C105" s="48">
        <v>0</v>
      </c>
      <c r="D105" s="45" t="str">
        <f t="shared" si="11"/>
        <v>N/A</v>
      </c>
      <c r="E105" s="48">
        <v>0</v>
      </c>
      <c r="F105" s="45" t="str">
        <f t="shared" si="12"/>
        <v>N/A</v>
      </c>
      <c r="G105" s="48">
        <v>0</v>
      </c>
      <c r="H105" s="45" t="str">
        <f t="shared" si="13"/>
        <v>N/A</v>
      </c>
      <c r="I105" s="12" t="s">
        <v>1744</v>
      </c>
      <c r="J105" s="12" t="s">
        <v>1744</v>
      </c>
      <c r="K105" s="46" t="s">
        <v>732</v>
      </c>
      <c r="L105" s="9" t="str">
        <f t="shared" si="14"/>
        <v>N/A</v>
      </c>
    </row>
    <row r="106" spans="1:12" x14ac:dyDescent="0.2">
      <c r="A106" s="47" t="s">
        <v>632</v>
      </c>
      <c r="B106" s="35" t="s">
        <v>217</v>
      </c>
      <c r="C106" s="36">
        <v>0</v>
      </c>
      <c r="D106" s="45" t="str">
        <f t="shared" si="11"/>
        <v>N/A</v>
      </c>
      <c r="E106" s="36">
        <v>0</v>
      </c>
      <c r="F106" s="45" t="str">
        <f t="shared" si="12"/>
        <v>N/A</v>
      </c>
      <c r="G106" s="36">
        <v>0</v>
      </c>
      <c r="H106" s="45" t="str">
        <f t="shared" si="13"/>
        <v>N/A</v>
      </c>
      <c r="I106" s="12" t="s">
        <v>1744</v>
      </c>
      <c r="J106" s="12" t="s">
        <v>1744</v>
      </c>
      <c r="K106" s="46" t="s">
        <v>732</v>
      </c>
      <c r="L106" s="9" t="str">
        <f t="shared" si="14"/>
        <v>N/A</v>
      </c>
    </row>
    <row r="107" spans="1:12" ht="25.5" x14ac:dyDescent="0.2">
      <c r="A107" s="47" t="s">
        <v>1458</v>
      </c>
      <c r="B107" s="35" t="s">
        <v>217</v>
      </c>
      <c r="C107" s="48" t="s">
        <v>1744</v>
      </c>
      <c r="D107" s="45" t="str">
        <f t="shared" si="11"/>
        <v>N/A</v>
      </c>
      <c r="E107" s="48" t="s">
        <v>1744</v>
      </c>
      <c r="F107" s="45" t="str">
        <f t="shared" si="12"/>
        <v>N/A</v>
      </c>
      <c r="G107" s="48" t="s">
        <v>1744</v>
      </c>
      <c r="H107" s="45" t="str">
        <f t="shared" si="13"/>
        <v>N/A</v>
      </c>
      <c r="I107" s="12" t="s">
        <v>1744</v>
      </c>
      <c r="J107" s="12" t="s">
        <v>1744</v>
      </c>
      <c r="K107" s="46" t="s">
        <v>732</v>
      </c>
      <c r="L107" s="9" t="str">
        <f t="shared" si="14"/>
        <v>N/A</v>
      </c>
    </row>
    <row r="108" spans="1:12" ht="25.5" x14ac:dyDescent="0.2">
      <c r="A108" s="47" t="s">
        <v>633</v>
      </c>
      <c r="B108" s="35" t="s">
        <v>217</v>
      </c>
      <c r="C108" s="48">
        <v>0</v>
      </c>
      <c r="D108" s="45" t="str">
        <f t="shared" si="11"/>
        <v>N/A</v>
      </c>
      <c r="E108" s="48">
        <v>0</v>
      </c>
      <c r="F108" s="45" t="str">
        <f t="shared" si="12"/>
        <v>N/A</v>
      </c>
      <c r="G108" s="48">
        <v>0</v>
      </c>
      <c r="H108" s="45" t="str">
        <f t="shared" si="13"/>
        <v>N/A</v>
      </c>
      <c r="I108" s="12" t="s">
        <v>1744</v>
      </c>
      <c r="J108" s="12" t="s">
        <v>1744</v>
      </c>
      <c r="K108" s="46" t="s">
        <v>732</v>
      </c>
      <c r="L108" s="9" t="str">
        <f t="shared" si="14"/>
        <v>N/A</v>
      </c>
    </row>
    <row r="109" spans="1:12" x14ac:dyDescent="0.2">
      <c r="A109" s="47" t="s">
        <v>634</v>
      </c>
      <c r="B109" s="35" t="s">
        <v>217</v>
      </c>
      <c r="C109" s="36">
        <v>0</v>
      </c>
      <c r="D109" s="45" t="str">
        <f t="shared" si="11"/>
        <v>N/A</v>
      </c>
      <c r="E109" s="36">
        <v>0</v>
      </c>
      <c r="F109" s="45" t="str">
        <f t="shared" si="12"/>
        <v>N/A</v>
      </c>
      <c r="G109" s="36">
        <v>0</v>
      </c>
      <c r="H109" s="45" t="str">
        <f t="shared" si="13"/>
        <v>N/A</v>
      </c>
      <c r="I109" s="12" t="s">
        <v>1744</v>
      </c>
      <c r="J109" s="12" t="s">
        <v>1744</v>
      </c>
      <c r="K109" s="46" t="s">
        <v>732</v>
      </c>
      <c r="L109" s="9" t="str">
        <f t="shared" si="14"/>
        <v>N/A</v>
      </c>
    </row>
    <row r="110" spans="1:12" ht="25.5" x14ac:dyDescent="0.2">
      <c r="A110" s="47" t="s">
        <v>1459</v>
      </c>
      <c r="B110" s="35" t="s">
        <v>217</v>
      </c>
      <c r="C110" s="48" t="s">
        <v>1744</v>
      </c>
      <c r="D110" s="45" t="str">
        <f t="shared" si="11"/>
        <v>N/A</v>
      </c>
      <c r="E110" s="48" t="s">
        <v>1744</v>
      </c>
      <c r="F110" s="45" t="str">
        <f t="shared" si="12"/>
        <v>N/A</v>
      </c>
      <c r="G110" s="48" t="s">
        <v>1744</v>
      </c>
      <c r="H110" s="45" t="str">
        <f t="shared" si="13"/>
        <v>N/A</v>
      </c>
      <c r="I110" s="12" t="s">
        <v>1744</v>
      </c>
      <c r="J110" s="12" t="s">
        <v>1744</v>
      </c>
      <c r="K110" s="46" t="s">
        <v>732</v>
      </c>
      <c r="L110" s="9" t="str">
        <f t="shared" si="14"/>
        <v>N/A</v>
      </c>
    </row>
    <row r="111" spans="1:12" ht="25.5" x14ac:dyDescent="0.2">
      <c r="A111" s="47" t="s">
        <v>635</v>
      </c>
      <c r="B111" s="35" t="s">
        <v>217</v>
      </c>
      <c r="C111" s="48">
        <v>0</v>
      </c>
      <c r="D111" s="45" t="str">
        <f t="shared" si="11"/>
        <v>N/A</v>
      </c>
      <c r="E111" s="48">
        <v>0</v>
      </c>
      <c r="F111" s="45" t="str">
        <f t="shared" si="12"/>
        <v>N/A</v>
      </c>
      <c r="G111" s="48">
        <v>0</v>
      </c>
      <c r="H111" s="45" t="str">
        <f t="shared" si="13"/>
        <v>N/A</v>
      </c>
      <c r="I111" s="12" t="s">
        <v>1744</v>
      </c>
      <c r="J111" s="12" t="s">
        <v>1744</v>
      </c>
      <c r="K111" s="46" t="s">
        <v>732</v>
      </c>
      <c r="L111" s="9" t="str">
        <f t="shared" si="14"/>
        <v>N/A</v>
      </c>
    </row>
    <row r="112" spans="1:12" x14ac:dyDescent="0.2">
      <c r="A112" s="47" t="s">
        <v>636</v>
      </c>
      <c r="B112" s="35" t="s">
        <v>217</v>
      </c>
      <c r="C112" s="36">
        <v>0</v>
      </c>
      <c r="D112" s="45" t="str">
        <f t="shared" si="11"/>
        <v>N/A</v>
      </c>
      <c r="E112" s="36">
        <v>0</v>
      </c>
      <c r="F112" s="45" t="str">
        <f t="shared" si="12"/>
        <v>N/A</v>
      </c>
      <c r="G112" s="36">
        <v>0</v>
      </c>
      <c r="H112" s="45" t="str">
        <f t="shared" si="13"/>
        <v>N/A</v>
      </c>
      <c r="I112" s="12" t="s">
        <v>1744</v>
      </c>
      <c r="J112" s="12" t="s">
        <v>1744</v>
      </c>
      <c r="K112" s="46" t="s">
        <v>732</v>
      </c>
      <c r="L112" s="9" t="str">
        <f t="shared" si="14"/>
        <v>N/A</v>
      </c>
    </row>
    <row r="113" spans="1:12" x14ac:dyDescent="0.2">
      <c r="A113" s="47" t="s">
        <v>1460</v>
      </c>
      <c r="B113" s="35" t="s">
        <v>217</v>
      </c>
      <c r="C113" s="48" t="s">
        <v>1744</v>
      </c>
      <c r="D113" s="45" t="str">
        <f t="shared" si="11"/>
        <v>N/A</v>
      </c>
      <c r="E113" s="48" t="s">
        <v>1744</v>
      </c>
      <c r="F113" s="45" t="str">
        <f t="shared" si="12"/>
        <v>N/A</v>
      </c>
      <c r="G113" s="48" t="s">
        <v>1744</v>
      </c>
      <c r="H113" s="45" t="str">
        <f t="shared" si="13"/>
        <v>N/A</v>
      </c>
      <c r="I113" s="12" t="s">
        <v>1744</v>
      </c>
      <c r="J113" s="12" t="s">
        <v>1744</v>
      </c>
      <c r="K113" s="46" t="s">
        <v>732</v>
      </c>
      <c r="L113" s="9" t="str">
        <f t="shared" si="14"/>
        <v>N/A</v>
      </c>
    </row>
    <row r="114" spans="1:12" ht="25.5" x14ac:dyDescent="0.2">
      <c r="A114" s="47" t="s">
        <v>637</v>
      </c>
      <c r="B114" s="35" t="s">
        <v>217</v>
      </c>
      <c r="C114" s="48">
        <v>0</v>
      </c>
      <c r="D114" s="45" t="str">
        <f t="shared" si="11"/>
        <v>N/A</v>
      </c>
      <c r="E114" s="48">
        <v>0</v>
      </c>
      <c r="F114" s="45" t="str">
        <f t="shared" si="12"/>
        <v>N/A</v>
      </c>
      <c r="G114" s="48">
        <v>0</v>
      </c>
      <c r="H114" s="45" t="str">
        <f t="shared" si="13"/>
        <v>N/A</v>
      </c>
      <c r="I114" s="12" t="s">
        <v>1744</v>
      </c>
      <c r="J114" s="12" t="s">
        <v>1744</v>
      </c>
      <c r="K114" s="46" t="s">
        <v>732</v>
      </c>
      <c r="L114" s="9" t="str">
        <f>IF(J114="Div by 0", "N/A", IF(OR(J114="N/A",K114="N/A"),"N/A", IF(J114&gt;VALUE(MID(K114,1,2)), "No", IF(J114&lt;-1*VALUE(MID(K114,1,2)), "No", "Yes"))))</f>
        <v>N/A</v>
      </c>
    </row>
    <row r="115" spans="1:12" x14ac:dyDescent="0.2">
      <c r="A115" s="47" t="s">
        <v>638</v>
      </c>
      <c r="B115" s="35" t="s">
        <v>217</v>
      </c>
      <c r="C115" s="36">
        <v>0</v>
      </c>
      <c r="D115" s="45" t="str">
        <f t="shared" si="11"/>
        <v>N/A</v>
      </c>
      <c r="E115" s="36">
        <v>0</v>
      </c>
      <c r="F115" s="45" t="str">
        <f t="shared" si="12"/>
        <v>N/A</v>
      </c>
      <c r="G115" s="36">
        <v>0</v>
      </c>
      <c r="H115" s="45" t="str">
        <f t="shared" si="13"/>
        <v>N/A</v>
      </c>
      <c r="I115" s="12" t="s">
        <v>1744</v>
      </c>
      <c r="J115" s="12" t="s">
        <v>1744</v>
      </c>
      <c r="K115" s="46" t="s">
        <v>732</v>
      </c>
      <c r="L115" s="9" t="str">
        <f t="shared" ref="L115:L119" si="15">IF(J115="Div by 0", "N/A", IF(OR(J115="N/A",K115="N/A"),"N/A", IF(J115&gt;VALUE(MID(K115,1,2)), "No", IF(J115&lt;-1*VALUE(MID(K115,1,2)), "No", "Yes"))))</f>
        <v>N/A</v>
      </c>
    </row>
    <row r="116" spans="1:12" ht="25.5" x14ac:dyDescent="0.2">
      <c r="A116" s="47" t="s">
        <v>1461</v>
      </c>
      <c r="B116" s="35" t="s">
        <v>217</v>
      </c>
      <c r="C116" s="48" t="s">
        <v>1744</v>
      </c>
      <c r="D116" s="45" t="str">
        <f t="shared" si="11"/>
        <v>N/A</v>
      </c>
      <c r="E116" s="48" t="s">
        <v>1744</v>
      </c>
      <c r="F116" s="45" t="str">
        <f t="shared" si="12"/>
        <v>N/A</v>
      </c>
      <c r="G116" s="48" t="s">
        <v>1744</v>
      </c>
      <c r="H116" s="45" t="str">
        <f t="shared" si="13"/>
        <v>N/A</v>
      </c>
      <c r="I116" s="12" t="s">
        <v>1744</v>
      </c>
      <c r="J116" s="12" t="s">
        <v>1744</v>
      </c>
      <c r="K116" s="46" t="s">
        <v>732</v>
      </c>
      <c r="L116" s="9" t="str">
        <f t="shared" si="15"/>
        <v>N/A</v>
      </c>
    </row>
    <row r="117" spans="1:12" ht="25.5" x14ac:dyDescent="0.2">
      <c r="A117" s="47" t="s">
        <v>639</v>
      </c>
      <c r="B117" s="35" t="s">
        <v>217</v>
      </c>
      <c r="C117" s="48">
        <v>0</v>
      </c>
      <c r="D117" s="45" t="str">
        <f t="shared" si="11"/>
        <v>N/A</v>
      </c>
      <c r="E117" s="48">
        <v>0</v>
      </c>
      <c r="F117" s="45" t="str">
        <f t="shared" si="12"/>
        <v>N/A</v>
      </c>
      <c r="G117" s="48">
        <v>0</v>
      </c>
      <c r="H117" s="45" t="str">
        <f t="shared" si="13"/>
        <v>N/A</v>
      </c>
      <c r="I117" s="12" t="s">
        <v>1744</v>
      </c>
      <c r="J117" s="12" t="s">
        <v>1744</v>
      </c>
      <c r="K117" s="46" t="s">
        <v>732</v>
      </c>
      <c r="L117" s="9" t="str">
        <f t="shared" si="15"/>
        <v>N/A</v>
      </c>
    </row>
    <row r="118" spans="1:12" x14ac:dyDescent="0.2">
      <c r="A118" s="47" t="s">
        <v>640</v>
      </c>
      <c r="B118" s="35" t="s">
        <v>217</v>
      </c>
      <c r="C118" s="36">
        <v>0</v>
      </c>
      <c r="D118" s="45" t="str">
        <f t="shared" si="11"/>
        <v>N/A</v>
      </c>
      <c r="E118" s="36">
        <v>0</v>
      </c>
      <c r="F118" s="45" t="str">
        <f t="shared" si="12"/>
        <v>N/A</v>
      </c>
      <c r="G118" s="36">
        <v>0</v>
      </c>
      <c r="H118" s="45" t="str">
        <f t="shared" si="13"/>
        <v>N/A</v>
      </c>
      <c r="I118" s="12" t="s">
        <v>1744</v>
      </c>
      <c r="J118" s="12" t="s">
        <v>1744</v>
      </c>
      <c r="K118" s="46" t="s">
        <v>732</v>
      </c>
      <c r="L118" s="9" t="str">
        <f t="shared" si="15"/>
        <v>N/A</v>
      </c>
    </row>
    <row r="119" spans="1:12" ht="25.5" x14ac:dyDescent="0.2">
      <c r="A119" s="47" t="s">
        <v>1462</v>
      </c>
      <c r="B119" s="35" t="s">
        <v>217</v>
      </c>
      <c r="C119" s="48" t="s">
        <v>1744</v>
      </c>
      <c r="D119" s="45" t="str">
        <f t="shared" si="11"/>
        <v>N/A</v>
      </c>
      <c r="E119" s="48" t="s">
        <v>1744</v>
      </c>
      <c r="F119" s="45" t="str">
        <f t="shared" si="12"/>
        <v>N/A</v>
      </c>
      <c r="G119" s="48" t="s">
        <v>1744</v>
      </c>
      <c r="H119" s="45" t="str">
        <f t="shared" si="13"/>
        <v>N/A</v>
      </c>
      <c r="I119" s="12" t="s">
        <v>1744</v>
      </c>
      <c r="J119" s="12" t="s">
        <v>1744</v>
      </c>
      <c r="K119" s="46" t="s">
        <v>732</v>
      </c>
      <c r="L119" s="9" t="str">
        <f t="shared" si="15"/>
        <v>N/A</v>
      </c>
    </row>
    <row r="120" spans="1:12" ht="25.5" x14ac:dyDescent="0.2">
      <c r="A120" s="47" t="s">
        <v>641</v>
      </c>
      <c r="B120" s="35" t="s">
        <v>217</v>
      </c>
      <c r="C120" s="48">
        <v>0</v>
      </c>
      <c r="D120" s="45" t="str">
        <f t="shared" si="11"/>
        <v>N/A</v>
      </c>
      <c r="E120" s="48">
        <v>0</v>
      </c>
      <c r="F120" s="45" t="str">
        <f t="shared" si="12"/>
        <v>N/A</v>
      </c>
      <c r="G120" s="48">
        <v>0</v>
      </c>
      <c r="H120" s="45" t="str">
        <f t="shared" si="13"/>
        <v>N/A</v>
      </c>
      <c r="I120" s="12" t="s">
        <v>1744</v>
      </c>
      <c r="J120" s="12" t="s">
        <v>1744</v>
      </c>
      <c r="K120" s="46" t="s">
        <v>732</v>
      </c>
      <c r="L120" s="9" t="str">
        <f t="shared" ref="L120:L131" si="16">IF(J120="Div by 0", "N/A", IF(K120="N/A","N/A", IF(J120&gt;VALUE(MID(K120,1,2)), "No", IF(J120&lt;-1*VALUE(MID(K120,1,2)), "No", "Yes"))))</f>
        <v>N/A</v>
      </c>
    </row>
    <row r="121" spans="1:12" ht="25.5" x14ac:dyDescent="0.2">
      <c r="A121" s="47" t="s">
        <v>642</v>
      </c>
      <c r="B121" s="35" t="s">
        <v>217</v>
      </c>
      <c r="C121" s="36">
        <v>0</v>
      </c>
      <c r="D121" s="45" t="str">
        <f t="shared" si="11"/>
        <v>N/A</v>
      </c>
      <c r="E121" s="36">
        <v>0</v>
      </c>
      <c r="F121" s="45" t="str">
        <f t="shared" si="12"/>
        <v>N/A</v>
      </c>
      <c r="G121" s="36">
        <v>0</v>
      </c>
      <c r="H121" s="45" t="str">
        <f t="shared" si="13"/>
        <v>N/A</v>
      </c>
      <c r="I121" s="12" t="s">
        <v>1744</v>
      </c>
      <c r="J121" s="12" t="s">
        <v>1744</v>
      </c>
      <c r="K121" s="46" t="s">
        <v>732</v>
      </c>
      <c r="L121" s="9" t="str">
        <f t="shared" si="16"/>
        <v>N/A</v>
      </c>
    </row>
    <row r="122" spans="1:12" ht="25.5" x14ac:dyDescent="0.2">
      <c r="A122" s="47" t="s">
        <v>1463</v>
      </c>
      <c r="B122" s="35" t="s">
        <v>217</v>
      </c>
      <c r="C122" s="48" t="s">
        <v>1744</v>
      </c>
      <c r="D122" s="45" t="str">
        <f t="shared" si="11"/>
        <v>N/A</v>
      </c>
      <c r="E122" s="48" t="s">
        <v>1744</v>
      </c>
      <c r="F122" s="45" t="str">
        <f t="shared" si="12"/>
        <v>N/A</v>
      </c>
      <c r="G122" s="48" t="s">
        <v>1744</v>
      </c>
      <c r="H122" s="45" t="str">
        <f t="shared" si="13"/>
        <v>N/A</v>
      </c>
      <c r="I122" s="12" t="s">
        <v>1744</v>
      </c>
      <c r="J122" s="12" t="s">
        <v>1744</v>
      </c>
      <c r="K122" s="46" t="s">
        <v>732</v>
      </c>
      <c r="L122" s="9" t="str">
        <f t="shared" si="16"/>
        <v>N/A</v>
      </c>
    </row>
    <row r="123" spans="1:12" ht="25.5" x14ac:dyDescent="0.2">
      <c r="A123" s="47" t="s">
        <v>643</v>
      </c>
      <c r="B123" s="35" t="s">
        <v>217</v>
      </c>
      <c r="C123" s="48">
        <v>0</v>
      </c>
      <c r="D123" s="45" t="str">
        <f t="shared" ref="D123:D131" si="17">IF($B123="N/A","N/A",IF(C123&gt;10,"No",IF(C123&lt;-10,"No","Yes")))</f>
        <v>N/A</v>
      </c>
      <c r="E123" s="48">
        <v>0</v>
      </c>
      <c r="F123" s="45" t="str">
        <f t="shared" ref="F123:F131" si="18">IF($B123="N/A","N/A",IF(E123&gt;10,"No",IF(E123&lt;-10,"No","Yes")))</f>
        <v>N/A</v>
      </c>
      <c r="G123" s="48">
        <v>0</v>
      </c>
      <c r="H123" s="45" t="str">
        <f t="shared" ref="H123:H131" si="19">IF($B123="N/A","N/A",IF(G123&gt;10,"No",IF(G123&lt;-10,"No","Yes")))</f>
        <v>N/A</v>
      </c>
      <c r="I123" s="12" t="s">
        <v>1744</v>
      </c>
      <c r="J123" s="12" t="s">
        <v>1744</v>
      </c>
      <c r="K123" s="46" t="s">
        <v>732</v>
      </c>
      <c r="L123" s="9" t="str">
        <f t="shared" si="16"/>
        <v>N/A</v>
      </c>
    </row>
    <row r="124" spans="1:12" x14ac:dyDescent="0.2">
      <c r="A124" s="47" t="s">
        <v>644</v>
      </c>
      <c r="B124" s="35" t="s">
        <v>217</v>
      </c>
      <c r="C124" s="36">
        <v>0</v>
      </c>
      <c r="D124" s="45" t="str">
        <f t="shared" si="17"/>
        <v>N/A</v>
      </c>
      <c r="E124" s="36">
        <v>0</v>
      </c>
      <c r="F124" s="45" t="str">
        <f t="shared" si="18"/>
        <v>N/A</v>
      </c>
      <c r="G124" s="36">
        <v>0</v>
      </c>
      <c r="H124" s="45" t="str">
        <f t="shared" si="19"/>
        <v>N/A</v>
      </c>
      <c r="I124" s="12" t="s">
        <v>1744</v>
      </c>
      <c r="J124" s="12" t="s">
        <v>1744</v>
      </c>
      <c r="K124" s="46" t="s">
        <v>732</v>
      </c>
      <c r="L124" s="9" t="str">
        <f t="shared" si="16"/>
        <v>N/A</v>
      </c>
    </row>
    <row r="125" spans="1:12" ht="25.5" x14ac:dyDescent="0.2">
      <c r="A125" s="47" t="s">
        <v>1464</v>
      </c>
      <c r="B125" s="35" t="s">
        <v>217</v>
      </c>
      <c r="C125" s="48" t="s">
        <v>1744</v>
      </c>
      <c r="D125" s="45" t="str">
        <f t="shared" si="17"/>
        <v>N/A</v>
      </c>
      <c r="E125" s="48" t="s">
        <v>1744</v>
      </c>
      <c r="F125" s="45" t="str">
        <f t="shared" si="18"/>
        <v>N/A</v>
      </c>
      <c r="G125" s="48" t="s">
        <v>1744</v>
      </c>
      <c r="H125" s="45" t="str">
        <f t="shared" si="19"/>
        <v>N/A</v>
      </c>
      <c r="I125" s="12" t="s">
        <v>1744</v>
      </c>
      <c r="J125" s="12" t="s">
        <v>1744</v>
      </c>
      <c r="K125" s="46" t="s">
        <v>732</v>
      </c>
      <c r="L125" s="9" t="str">
        <f t="shared" si="16"/>
        <v>N/A</v>
      </c>
    </row>
    <row r="126" spans="1:12" ht="25.5" x14ac:dyDescent="0.2">
      <c r="A126" s="47" t="s">
        <v>645</v>
      </c>
      <c r="B126" s="35" t="s">
        <v>217</v>
      </c>
      <c r="C126" s="48">
        <v>0</v>
      </c>
      <c r="D126" s="45" t="str">
        <f t="shared" si="17"/>
        <v>N/A</v>
      </c>
      <c r="E126" s="48">
        <v>0</v>
      </c>
      <c r="F126" s="45" t="str">
        <f t="shared" si="18"/>
        <v>N/A</v>
      </c>
      <c r="G126" s="48">
        <v>0</v>
      </c>
      <c r="H126" s="45" t="str">
        <f t="shared" si="19"/>
        <v>N/A</v>
      </c>
      <c r="I126" s="12" t="s">
        <v>1744</v>
      </c>
      <c r="J126" s="12" t="s">
        <v>1744</v>
      </c>
      <c r="K126" s="46" t="s">
        <v>732</v>
      </c>
      <c r="L126" s="9" t="str">
        <f t="shared" si="16"/>
        <v>N/A</v>
      </c>
    </row>
    <row r="127" spans="1:12" x14ac:dyDescent="0.2">
      <c r="A127" s="47" t="s">
        <v>646</v>
      </c>
      <c r="B127" s="35" t="s">
        <v>217</v>
      </c>
      <c r="C127" s="36">
        <v>0</v>
      </c>
      <c r="D127" s="45" t="str">
        <f t="shared" si="17"/>
        <v>N/A</v>
      </c>
      <c r="E127" s="36">
        <v>0</v>
      </c>
      <c r="F127" s="45" t="str">
        <f t="shared" si="18"/>
        <v>N/A</v>
      </c>
      <c r="G127" s="36">
        <v>0</v>
      </c>
      <c r="H127" s="45" t="str">
        <f t="shared" si="19"/>
        <v>N/A</v>
      </c>
      <c r="I127" s="12" t="s">
        <v>1744</v>
      </c>
      <c r="J127" s="12" t="s">
        <v>1744</v>
      </c>
      <c r="K127" s="46" t="s">
        <v>732</v>
      </c>
      <c r="L127" s="9" t="str">
        <f t="shared" si="16"/>
        <v>N/A</v>
      </c>
    </row>
    <row r="128" spans="1:12" ht="25.5" x14ac:dyDescent="0.2">
      <c r="A128" s="47" t="s">
        <v>1465</v>
      </c>
      <c r="B128" s="35" t="s">
        <v>217</v>
      </c>
      <c r="C128" s="48" t="s">
        <v>1744</v>
      </c>
      <c r="D128" s="45" t="str">
        <f t="shared" si="17"/>
        <v>N/A</v>
      </c>
      <c r="E128" s="48" t="s">
        <v>1744</v>
      </c>
      <c r="F128" s="45" t="str">
        <f t="shared" si="18"/>
        <v>N/A</v>
      </c>
      <c r="G128" s="48" t="s">
        <v>1744</v>
      </c>
      <c r="H128" s="45" t="str">
        <f t="shared" si="19"/>
        <v>N/A</v>
      </c>
      <c r="I128" s="12" t="s">
        <v>1744</v>
      </c>
      <c r="J128" s="12" t="s">
        <v>1744</v>
      </c>
      <c r="K128" s="46" t="s">
        <v>732</v>
      </c>
      <c r="L128" s="9" t="str">
        <f t="shared" si="16"/>
        <v>N/A</v>
      </c>
    </row>
    <row r="129" spans="1:12" ht="25.5" x14ac:dyDescent="0.2">
      <c r="A129" s="47" t="s">
        <v>647</v>
      </c>
      <c r="B129" s="35" t="s">
        <v>217</v>
      </c>
      <c r="C129" s="48">
        <v>0</v>
      </c>
      <c r="D129" s="45" t="str">
        <f t="shared" si="17"/>
        <v>N/A</v>
      </c>
      <c r="E129" s="48">
        <v>0</v>
      </c>
      <c r="F129" s="45" t="str">
        <f t="shared" si="18"/>
        <v>N/A</v>
      </c>
      <c r="G129" s="48">
        <v>0</v>
      </c>
      <c r="H129" s="45" t="str">
        <f t="shared" si="19"/>
        <v>N/A</v>
      </c>
      <c r="I129" s="12" t="s">
        <v>1744</v>
      </c>
      <c r="J129" s="12" t="s">
        <v>1744</v>
      </c>
      <c r="K129" s="46" t="s">
        <v>732</v>
      </c>
      <c r="L129" s="9" t="str">
        <f t="shared" si="16"/>
        <v>N/A</v>
      </c>
    </row>
    <row r="130" spans="1:12" x14ac:dyDescent="0.2">
      <c r="A130" s="47" t="s">
        <v>648</v>
      </c>
      <c r="B130" s="35" t="s">
        <v>217</v>
      </c>
      <c r="C130" s="36">
        <v>0</v>
      </c>
      <c r="D130" s="45" t="str">
        <f t="shared" si="17"/>
        <v>N/A</v>
      </c>
      <c r="E130" s="36">
        <v>0</v>
      </c>
      <c r="F130" s="45" t="str">
        <f t="shared" si="18"/>
        <v>N/A</v>
      </c>
      <c r="G130" s="36">
        <v>0</v>
      </c>
      <c r="H130" s="45" t="str">
        <f t="shared" si="19"/>
        <v>N/A</v>
      </c>
      <c r="I130" s="12" t="s">
        <v>1744</v>
      </c>
      <c r="J130" s="12" t="s">
        <v>1744</v>
      </c>
      <c r="K130" s="46" t="s">
        <v>732</v>
      </c>
      <c r="L130" s="9" t="str">
        <f t="shared" si="16"/>
        <v>N/A</v>
      </c>
    </row>
    <row r="131" spans="1:12" ht="25.5" x14ac:dyDescent="0.2">
      <c r="A131" s="47" t="s">
        <v>1466</v>
      </c>
      <c r="B131" s="35" t="s">
        <v>217</v>
      </c>
      <c r="C131" s="48" t="s">
        <v>1744</v>
      </c>
      <c r="D131" s="45" t="str">
        <f t="shared" si="17"/>
        <v>N/A</v>
      </c>
      <c r="E131" s="48" t="s">
        <v>1744</v>
      </c>
      <c r="F131" s="45" t="str">
        <f t="shared" si="18"/>
        <v>N/A</v>
      </c>
      <c r="G131" s="48" t="s">
        <v>1744</v>
      </c>
      <c r="H131" s="45" t="str">
        <f t="shared" si="19"/>
        <v>N/A</v>
      </c>
      <c r="I131" s="12" t="s">
        <v>1744</v>
      </c>
      <c r="J131" s="12" t="s">
        <v>1744</v>
      </c>
      <c r="K131" s="46" t="s">
        <v>732</v>
      </c>
      <c r="L131" s="9" t="str">
        <f t="shared" si="16"/>
        <v>N/A</v>
      </c>
    </row>
    <row r="132" spans="1:12" x14ac:dyDescent="0.2">
      <c r="A132" s="47" t="s">
        <v>1467</v>
      </c>
      <c r="B132" s="35" t="s">
        <v>217</v>
      </c>
      <c r="C132" s="48">
        <v>0</v>
      </c>
      <c r="D132" s="45" t="str">
        <f t="shared" ref="D132:D143" si="20">IF($B132="N/A","N/A",IF(C132&gt;10,"No",IF(C132&lt;-10,"No","Yes")))</f>
        <v>N/A</v>
      </c>
      <c r="E132" s="48">
        <v>0</v>
      </c>
      <c r="F132" s="45" t="str">
        <f t="shared" ref="F132:F143" si="21">IF($B132="N/A","N/A",IF(E132&gt;10,"No",IF(E132&lt;-10,"No","Yes")))</f>
        <v>N/A</v>
      </c>
      <c r="G132" s="48">
        <v>0</v>
      </c>
      <c r="H132" s="45" t="str">
        <f t="shared" ref="H132:H143" si="22">IF($B132="N/A","N/A",IF(G132&gt;10,"No",IF(G132&lt;-10,"No","Yes")))</f>
        <v>N/A</v>
      </c>
      <c r="I132" s="12" t="s">
        <v>1744</v>
      </c>
      <c r="J132" s="12" t="s">
        <v>1744</v>
      </c>
      <c r="K132" s="46" t="s">
        <v>732</v>
      </c>
      <c r="L132" s="9" t="str">
        <f t="shared" ref="L132:L143" si="23">IF(J132="Div by 0", "N/A", IF(K132="N/A","N/A", IF(J132&gt;VALUE(MID(K132,1,2)), "No", IF(J132&lt;-1*VALUE(MID(K132,1,2)), "No", "Yes"))))</f>
        <v>N/A</v>
      </c>
    </row>
    <row r="133" spans="1:12" x14ac:dyDescent="0.2">
      <c r="A133" s="47" t="s">
        <v>1468</v>
      </c>
      <c r="B133" s="35" t="s">
        <v>217</v>
      </c>
      <c r="C133" s="48">
        <v>0</v>
      </c>
      <c r="D133" s="45" t="str">
        <f t="shared" si="20"/>
        <v>N/A</v>
      </c>
      <c r="E133" s="48">
        <v>0</v>
      </c>
      <c r="F133" s="45" t="str">
        <f t="shared" si="21"/>
        <v>N/A</v>
      </c>
      <c r="G133" s="48">
        <v>0</v>
      </c>
      <c r="H133" s="45" t="str">
        <f t="shared" si="22"/>
        <v>N/A</v>
      </c>
      <c r="I133" s="12" t="s">
        <v>1744</v>
      </c>
      <c r="J133" s="12" t="s">
        <v>1744</v>
      </c>
      <c r="K133" s="46" t="s">
        <v>732</v>
      </c>
      <c r="L133" s="9" t="str">
        <f t="shared" si="23"/>
        <v>N/A</v>
      </c>
    </row>
    <row r="134" spans="1:12" x14ac:dyDescent="0.2">
      <c r="A134" s="47" t="s">
        <v>1469</v>
      </c>
      <c r="B134" s="35" t="s">
        <v>217</v>
      </c>
      <c r="C134" s="48">
        <v>0</v>
      </c>
      <c r="D134" s="45" t="str">
        <f t="shared" si="20"/>
        <v>N/A</v>
      </c>
      <c r="E134" s="48">
        <v>0</v>
      </c>
      <c r="F134" s="45" t="str">
        <f t="shared" si="21"/>
        <v>N/A</v>
      </c>
      <c r="G134" s="48">
        <v>0</v>
      </c>
      <c r="H134" s="45" t="str">
        <f t="shared" si="22"/>
        <v>N/A</v>
      </c>
      <c r="I134" s="12" t="s">
        <v>1744</v>
      </c>
      <c r="J134" s="12" t="s">
        <v>1744</v>
      </c>
      <c r="K134" s="46" t="s">
        <v>732</v>
      </c>
      <c r="L134" s="9" t="str">
        <f t="shared" si="23"/>
        <v>N/A</v>
      </c>
    </row>
    <row r="135" spans="1:12" x14ac:dyDescent="0.2">
      <c r="A135" s="47" t="s">
        <v>1470</v>
      </c>
      <c r="B135" s="35" t="s">
        <v>217</v>
      </c>
      <c r="C135" s="48">
        <v>0</v>
      </c>
      <c r="D135" s="45" t="str">
        <f t="shared" si="20"/>
        <v>N/A</v>
      </c>
      <c r="E135" s="48">
        <v>0</v>
      </c>
      <c r="F135" s="45" t="str">
        <f t="shared" si="21"/>
        <v>N/A</v>
      </c>
      <c r="G135" s="48">
        <v>0</v>
      </c>
      <c r="H135" s="45" t="str">
        <f t="shared" si="22"/>
        <v>N/A</v>
      </c>
      <c r="I135" s="12" t="s">
        <v>1744</v>
      </c>
      <c r="J135" s="12" t="s">
        <v>1744</v>
      </c>
      <c r="K135" s="46" t="s">
        <v>732</v>
      </c>
      <c r="L135" s="9" t="str">
        <f t="shared" si="23"/>
        <v>N/A</v>
      </c>
    </row>
    <row r="136" spans="1:12" x14ac:dyDescent="0.2">
      <c r="A136" s="47" t="s">
        <v>1471</v>
      </c>
      <c r="B136" s="35" t="s">
        <v>217</v>
      </c>
      <c r="C136" s="48">
        <v>0</v>
      </c>
      <c r="D136" s="45" t="str">
        <f t="shared" si="20"/>
        <v>N/A</v>
      </c>
      <c r="E136" s="48">
        <v>0</v>
      </c>
      <c r="F136" s="45" t="str">
        <f t="shared" si="21"/>
        <v>N/A</v>
      </c>
      <c r="G136" s="48">
        <v>0</v>
      </c>
      <c r="H136" s="45" t="str">
        <f t="shared" si="22"/>
        <v>N/A</v>
      </c>
      <c r="I136" s="12" t="s">
        <v>1744</v>
      </c>
      <c r="J136" s="12" t="s">
        <v>1744</v>
      </c>
      <c r="K136" s="46" t="s">
        <v>732</v>
      </c>
      <c r="L136" s="9" t="str">
        <f t="shared" si="23"/>
        <v>N/A</v>
      </c>
    </row>
    <row r="137" spans="1:12" x14ac:dyDescent="0.2">
      <c r="A137" s="47" t="s">
        <v>1472</v>
      </c>
      <c r="B137" s="35" t="s">
        <v>217</v>
      </c>
      <c r="C137" s="48">
        <v>0</v>
      </c>
      <c r="D137" s="45" t="str">
        <f t="shared" si="20"/>
        <v>N/A</v>
      </c>
      <c r="E137" s="48">
        <v>0</v>
      </c>
      <c r="F137" s="45" t="str">
        <f t="shared" si="21"/>
        <v>N/A</v>
      </c>
      <c r="G137" s="48">
        <v>0</v>
      </c>
      <c r="H137" s="45" t="str">
        <f t="shared" si="22"/>
        <v>N/A</v>
      </c>
      <c r="I137" s="12" t="s">
        <v>1744</v>
      </c>
      <c r="J137" s="12" t="s">
        <v>1744</v>
      </c>
      <c r="K137" s="46" t="s">
        <v>732</v>
      </c>
      <c r="L137" s="9" t="str">
        <f t="shared" si="23"/>
        <v>N/A</v>
      </c>
    </row>
    <row r="138" spans="1:12" x14ac:dyDescent="0.2">
      <c r="A138" s="47" t="s">
        <v>1473</v>
      </c>
      <c r="B138" s="35" t="s">
        <v>217</v>
      </c>
      <c r="C138" s="48">
        <v>237.75099460999999</v>
      </c>
      <c r="D138" s="45" t="str">
        <f t="shared" si="20"/>
        <v>N/A</v>
      </c>
      <c r="E138" s="48">
        <v>211.74797289</v>
      </c>
      <c r="F138" s="45" t="str">
        <f t="shared" si="21"/>
        <v>N/A</v>
      </c>
      <c r="G138" s="48">
        <v>0</v>
      </c>
      <c r="H138" s="45" t="str">
        <f t="shared" si="22"/>
        <v>N/A</v>
      </c>
      <c r="I138" s="12">
        <v>-10.9</v>
      </c>
      <c r="J138" s="12">
        <v>-100</v>
      </c>
      <c r="K138" s="46" t="s">
        <v>732</v>
      </c>
      <c r="L138" s="9" t="str">
        <f t="shared" si="23"/>
        <v>No</v>
      </c>
    </row>
    <row r="139" spans="1:12" x14ac:dyDescent="0.2">
      <c r="A139" s="47" t="s">
        <v>1474</v>
      </c>
      <c r="B139" s="35" t="s">
        <v>217</v>
      </c>
      <c r="C139" s="48">
        <v>93.427444202000004</v>
      </c>
      <c r="D139" s="45" t="str">
        <f t="shared" si="20"/>
        <v>N/A</v>
      </c>
      <c r="E139" s="48">
        <v>84.795503212</v>
      </c>
      <c r="F139" s="45" t="str">
        <f t="shared" si="21"/>
        <v>N/A</v>
      </c>
      <c r="G139" s="48">
        <v>0</v>
      </c>
      <c r="H139" s="45" t="str">
        <f t="shared" si="22"/>
        <v>N/A</v>
      </c>
      <c r="I139" s="12">
        <v>-9.24</v>
      </c>
      <c r="J139" s="12">
        <v>-100</v>
      </c>
      <c r="K139" s="46" t="s">
        <v>732</v>
      </c>
      <c r="L139" s="9" t="str">
        <f t="shared" si="23"/>
        <v>No</v>
      </c>
    </row>
    <row r="140" spans="1:12" x14ac:dyDescent="0.2">
      <c r="A140" s="47" t="s">
        <v>1475</v>
      </c>
      <c r="B140" s="35" t="s">
        <v>217</v>
      </c>
      <c r="C140" s="48">
        <v>306.34287388000001</v>
      </c>
      <c r="D140" s="45" t="str">
        <f t="shared" si="20"/>
        <v>N/A</v>
      </c>
      <c r="E140" s="48">
        <v>270.03849668999999</v>
      </c>
      <c r="F140" s="45" t="str">
        <f t="shared" si="21"/>
        <v>N/A</v>
      </c>
      <c r="G140" s="48">
        <v>0</v>
      </c>
      <c r="H140" s="45" t="str">
        <f t="shared" si="22"/>
        <v>N/A</v>
      </c>
      <c r="I140" s="12">
        <v>-11.9</v>
      </c>
      <c r="J140" s="12">
        <v>-100</v>
      </c>
      <c r="K140" s="46" t="s">
        <v>732</v>
      </c>
      <c r="L140" s="9" t="str">
        <f t="shared" si="23"/>
        <v>No</v>
      </c>
    </row>
    <row r="141" spans="1:12" x14ac:dyDescent="0.2">
      <c r="A141" s="47" t="s">
        <v>1476</v>
      </c>
      <c r="B141" s="35" t="s">
        <v>217</v>
      </c>
      <c r="C141" s="48">
        <v>0</v>
      </c>
      <c r="D141" s="45" t="str">
        <f t="shared" si="20"/>
        <v>N/A</v>
      </c>
      <c r="E141" s="48">
        <v>0</v>
      </c>
      <c r="F141" s="45" t="str">
        <f t="shared" si="21"/>
        <v>N/A</v>
      </c>
      <c r="G141" s="48">
        <v>0</v>
      </c>
      <c r="H141" s="45" t="str">
        <f t="shared" si="22"/>
        <v>N/A</v>
      </c>
      <c r="I141" s="12" t="s">
        <v>1744</v>
      </c>
      <c r="J141" s="12" t="s">
        <v>1744</v>
      </c>
      <c r="K141" s="46" t="s">
        <v>732</v>
      </c>
      <c r="L141" s="9" t="str">
        <f t="shared" si="23"/>
        <v>N/A</v>
      </c>
    </row>
    <row r="142" spans="1:12" x14ac:dyDescent="0.2">
      <c r="A142" s="47" t="s">
        <v>1477</v>
      </c>
      <c r="B142" s="35" t="s">
        <v>217</v>
      </c>
      <c r="C142" s="48">
        <v>0</v>
      </c>
      <c r="D142" s="45" t="str">
        <f t="shared" si="20"/>
        <v>N/A</v>
      </c>
      <c r="E142" s="48">
        <v>0</v>
      </c>
      <c r="F142" s="45" t="str">
        <f t="shared" si="21"/>
        <v>N/A</v>
      </c>
      <c r="G142" s="48">
        <v>0</v>
      </c>
      <c r="H142" s="45" t="str">
        <f t="shared" si="22"/>
        <v>N/A</v>
      </c>
      <c r="I142" s="12" t="s">
        <v>1744</v>
      </c>
      <c r="J142" s="12" t="s">
        <v>1744</v>
      </c>
      <c r="K142" s="46" t="s">
        <v>732</v>
      </c>
      <c r="L142" s="9" t="str">
        <f t="shared" si="23"/>
        <v>N/A</v>
      </c>
    </row>
    <row r="143" spans="1:12" x14ac:dyDescent="0.2">
      <c r="A143" s="47" t="s">
        <v>1478</v>
      </c>
      <c r="B143" s="35" t="s">
        <v>217</v>
      </c>
      <c r="C143" s="48">
        <v>0</v>
      </c>
      <c r="D143" s="45" t="str">
        <f t="shared" si="20"/>
        <v>N/A</v>
      </c>
      <c r="E143" s="48">
        <v>0</v>
      </c>
      <c r="F143" s="45" t="str">
        <f t="shared" si="21"/>
        <v>N/A</v>
      </c>
      <c r="G143" s="48">
        <v>0</v>
      </c>
      <c r="H143" s="45" t="str">
        <f t="shared" si="22"/>
        <v>N/A</v>
      </c>
      <c r="I143" s="12" t="s">
        <v>1744</v>
      </c>
      <c r="J143" s="12" t="s">
        <v>1744</v>
      </c>
      <c r="K143" s="46" t="s">
        <v>732</v>
      </c>
      <c r="L143" s="9" t="str">
        <f t="shared" si="23"/>
        <v>N/A</v>
      </c>
    </row>
    <row r="144" spans="1:12" x14ac:dyDescent="0.2">
      <c r="A144" s="47" t="s">
        <v>89</v>
      </c>
      <c r="B144" s="35" t="s">
        <v>217</v>
      </c>
      <c r="C144" s="8">
        <v>0</v>
      </c>
      <c r="D144" s="45" t="str">
        <f t="shared" ref="D144:D161" si="24">IF($B144="N/A","N/A",IF(C144&gt;10,"No",IF(C144&lt;-10,"No","Yes")))</f>
        <v>N/A</v>
      </c>
      <c r="E144" s="8">
        <v>0</v>
      </c>
      <c r="F144" s="45" t="str">
        <f t="shared" ref="F144:F161" si="25">IF($B144="N/A","N/A",IF(E144&gt;10,"No",IF(E144&lt;-10,"No","Yes")))</f>
        <v>N/A</v>
      </c>
      <c r="G144" s="8">
        <v>0</v>
      </c>
      <c r="H144" s="45" t="str">
        <f t="shared" ref="H144:H161" si="26">IF($B144="N/A","N/A",IF(G144&gt;10,"No",IF(G144&lt;-10,"No","Yes")))</f>
        <v>N/A</v>
      </c>
      <c r="I144" s="12" t="s">
        <v>1744</v>
      </c>
      <c r="J144" s="12" t="s">
        <v>1744</v>
      </c>
      <c r="K144" s="46" t="s">
        <v>732</v>
      </c>
      <c r="L144" s="9" t="str">
        <f t="shared" ref="L144:L161" si="27">IF(J144="Div by 0", "N/A", IF(K144="N/A","N/A", IF(J144&gt;VALUE(MID(K144,1,2)), "No", IF(J144&lt;-1*VALUE(MID(K144,1,2)), "No", "Yes"))))</f>
        <v>N/A</v>
      </c>
    </row>
    <row r="145" spans="1:12" x14ac:dyDescent="0.2">
      <c r="A145" s="47" t="s">
        <v>477</v>
      </c>
      <c r="B145" s="35" t="s">
        <v>217</v>
      </c>
      <c r="C145" s="8">
        <v>0</v>
      </c>
      <c r="D145" s="45" t="str">
        <f t="shared" si="24"/>
        <v>N/A</v>
      </c>
      <c r="E145" s="8">
        <v>0</v>
      </c>
      <c r="F145" s="45" t="str">
        <f t="shared" si="25"/>
        <v>N/A</v>
      </c>
      <c r="G145" s="8">
        <v>0</v>
      </c>
      <c r="H145" s="45" t="str">
        <f t="shared" si="26"/>
        <v>N/A</v>
      </c>
      <c r="I145" s="12" t="s">
        <v>1744</v>
      </c>
      <c r="J145" s="12" t="s">
        <v>1744</v>
      </c>
      <c r="K145" s="46" t="s">
        <v>732</v>
      </c>
      <c r="L145" s="9" t="str">
        <f t="shared" si="27"/>
        <v>N/A</v>
      </c>
    </row>
    <row r="146" spans="1:12" x14ac:dyDescent="0.2">
      <c r="A146" s="47" t="s">
        <v>478</v>
      </c>
      <c r="B146" s="35" t="s">
        <v>217</v>
      </c>
      <c r="C146" s="8">
        <v>0</v>
      </c>
      <c r="D146" s="45" t="str">
        <f t="shared" si="24"/>
        <v>N/A</v>
      </c>
      <c r="E146" s="8">
        <v>0</v>
      </c>
      <c r="F146" s="45" t="str">
        <f t="shared" si="25"/>
        <v>N/A</v>
      </c>
      <c r="G146" s="8">
        <v>0</v>
      </c>
      <c r="H146" s="45" t="str">
        <f t="shared" si="26"/>
        <v>N/A</v>
      </c>
      <c r="I146" s="12" t="s">
        <v>1744</v>
      </c>
      <c r="J146" s="12" t="s">
        <v>1744</v>
      </c>
      <c r="K146" s="46" t="s">
        <v>732</v>
      </c>
      <c r="L146" s="9" t="str">
        <f t="shared" si="27"/>
        <v>N/A</v>
      </c>
    </row>
    <row r="147" spans="1:12" x14ac:dyDescent="0.2">
      <c r="A147" s="47" t="s">
        <v>1479</v>
      </c>
      <c r="B147" s="35" t="s">
        <v>217</v>
      </c>
      <c r="C147" s="8">
        <v>0</v>
      </c>
      <c r="D147" s="45" t="str">
        <f t="shared" si="24"/>
        <v>N/A</v>
      </c>
      <c r="E147" s="8">
        <v>0</v>
      </c>
      <c r="F147" s="45" t="str">
        <f t="shared" si="25"/>
        <v>N/A</v>
      </c>
      <c r="G147" s="8">
        <v>0</v>
      </c>
      <c r="H147" s="45" t="str">
        <f t="shared" si="26"/>
        <v>N/A</v>
      </c>
      <c r="I147" s="12" t="s">
        <v>1744</v>
      </c>
      <c r="J147" s="12" t="s">
        <v>1744</v>
      </c>
      <c r="K147" s="46" t="s">
        <v>732</v>
      </c>
      <c r="L147" s="9" t="str">
        <f t="shared" si="27"/>
        <v>N/A</v>
      </c>
    </row>
    <row r="148" spans="1:12" x14ac:dyDescent="0.2">
      <c r="A148" s="47" t="s">
        <v>1480</v>
      </c>
      <c r="B148" s="35" t="s">
        <v>217</v>
      </c>
      <c r="C148" s="8">
        <v>0</v>
      </c>
      <c r="D148" s="45" t="str">
        <f t="shared" si="24"/>
        <v>N/A</v>
      </c>
      <c r="E148" s="8">
        <v>0</v>
      </c>
      <c r="F148" s="45" t="str">
        <f t="shared" si="25"/>
        <v>N/A</v>
      </c>
      <c r="G148" s="8">
        <v>0</v>
      </c>
      <c r="H148" s="45" t="str">
        <f t="shared" si="26"/>
        <v>N/A</v>
      </c>
      <c r="I148" s="12" t="s">
        <v>1744</v>
      </c>
      <c r="J148" s="12" t="s">
        <v>1744</v>
      </c>
      <c r="K148" s="46" t="s">
        <v>732</v>
      </c>
      <c r="L148" s="9" t="str">
        <f t="shared" si="27"/>
        <v>N/A</v>
      </c>
    </row>
    <row r="149" spans="1:12" x14ac:dyDescent="0.2">
      <c r="A149" s="47" t="s">
        <v>1481</v>
      </c>
      <c r="B149" s="35" t="s">
        <v>217</v>
      </c>
      <c r="C149" s="8">
        <v>0</v>
      </c>
      <c r="D149" s="45" t="str">
        <f t="shared" si="24"/>
        <v>N/A</v>
      </c>
      <c r="E149" s="8">
        <v>0</v>
      </c>
      <c r="F149" s="45" t="str">
        <f t="shared" si="25"/>
        <v>N/A</v>
      </c>
      <c r="G149" s="8">
        <v>0</v>
      </c>
      <c r="H149" s="45" t="str">
        <f t="shared" si="26"/>
        <v>N/A</v>
      </c>
      <c r="I149" s="12" t="s">
        <v>1744</v>
      </c>
      <c r="J149" s="12" t="s">
        <v>1744</v>
      </c>
      <c r="K149" s="46" t="s">
        <v>732</v>
      </c>
      <c r="L149" s="9" t="str">
        <f t="shared" si="27"/>
        <v>N/A</v>
      </c>
    </row>
    <row r="150" spans="1:12" x14ac:dyDescent="0.2">
      <c r="A150" s="47" t="s">
        <v>90</v>
      </c>
      <c r="B150" s="35" t="s">
        <v>217</v>
      </c>
      <c r="C150" s="8">
        <v>54.907932260999999</v>
      </c>
      <c r="D150" s="45" t="str">
        <f t="shared" si="24"/>
        <v>N/A</v>
      </c>
      <c r="E150" s="8">
        <v>55.802875606000001</v>
      </c>
      <c r="F150" s="45" t="str">
        <f t="shared" si="25"/>
        <v>N/A</v>
      </c>
      <c r="G150" s="8">
        <v>0</v>
      </c>
      <c r="H150" s="45" t="str">
        <f t="shared" si="26"/>
        <v>N/A</v>
      </c>
      <c r="I150" s="12">
        <v>1.63</v>
      </c>
      <c r="J150" s="12">
        <v>-100</v>
      </c>
      <c r="K150" s="46" t="s">
        <v>732</v>
      </c>
      <c r="L150" s="9" t="str">
        <f t="shared" si="27"/>
        <v>No</v>
      </c>
    </row>
    <row r="151" spans="1:12" x14ac:dyDescent="0.2">
      <c r="A151" s="47" t="s">
        <v>479</v>
      </c>
      <c r="B151" s="35" t="s">
        <v>217</v>
      </c>
      <c r="C151" s="8">
        <v>52.107913128</v>
      </c>
      <c r="D151" s="45" t="str">
        <f t="shared" si="24"/>
        <v>N/A</v>
      </c>
      <c r="E151" s="8">
        <v>52.458702967000001</v>
      </c>
      <c r="F151" s="45" t="str">
        <f t="shared" si="25"/>
        <v>N/A</v>
      </c>
      <c r="G151" s="8">
        <v>0</v>
      </c>
      <c r="H151" s="45" t="str">
        <f t="shared" si="26"/>
        <v>N/A</v>
      </c>
      <c r="I151" s="12">
        <v>0.67320000000000002</v>
      </c>
      <c r="J151" s="12">
        <v>-100</v>
      </c>
      <c r="K151" s="46" t="s">
        <v>732</v>
      </c>
      <c r="L151" s="9" t="str">
        <f t="shared" si="27"/>
        <v>No</v>
      </c>
    </row>
    <row r="152" spans="1:12" x14ac:dyDescent="0.2">
      <c r="A152" s="47" t="s">
        <v>480</v>
      </c>
      <c r="B152" s="35" t="s">
        <v>217</v>
      </c>
      <c r="C152" s="8">
        <v>57.223740726000003</v>
      </c>
      <c r="D152" s="45" t="str">
        <f t="shared" si="24"/>
        <v>N/A</v>
      </c>
      <c r="E152" s="8">
        <v>58.339045007999999</v>
      </c>
      <c r="F152" s="45" t="str">
        <f t="shared" si="25"/>
        <v>N/A</v>
      </c>
      <c r="G152" s="8">
        <v>0</v>
      </c>
      <c r="H152" s="45" t="str">
        <f t="shared" si="26"/>
        <v>N/A</v>
      </c>
      <c r="I152" s="12">
        <v>1.9490000000000001</v>
      </c>
      <c r="J152" s="12">
        <v>-100</v>
      </c>
      <c r="K152" s="46" t="s">
        <v>732</v>
      </c>
      <c r="L152" s="9" t="str">
        <f t="shared" si="27"/>
        <v>No</v>
      </c>
    </row>
    <row r="153" spans="1:12" x14ac:dyDescent="0.2">
      <c r="A153" s="47" t="s">
        <v>117</v>
      </c>
      <c r="B153" s="35" t="s">
        <v>217</v>
      </c>
      <c r="C153" s="8">
        <v>0</v>
      </c>
      <c r="D153" s="45" t="str">
        <f t="shared" si="24"/>
        <v>N/A</v>
      </c>
      <c r="E153" s="8">
        <v>0</v>
      </c>
      <c r="F153" s="45" t="str">
        <f t="shared" si="25"/>
        <v>N/A</v>
      </c>
      <c r="G153" s="8">
        <v>0</v>
      </c>
      <c r="H153" s="45" t="str">
        <f t="shared" si="26"/>
        <v>N/A</v>
      </c>
      <c r="I153" s="12" t="s">
        <v>1744</v>
      </c>
      <c r="J153" s="12" t="s">
        <v>1744</v>
      </c>
      <c r="K153" s="46" t="s">
        <v>732</v>
      </c>
      <c r="L153" s="9" t="str">
        <f t="shared" si="27"/>
        <v>N/A</v>
      </c>
    </row>
    <row r="154" spans="1:12" x14ac:dyDescent="0.2">
      <c r="A154" s="47" t="s">
        <v>481</v>
      </c>
      <c r="B154" s="35" t="s">
        <v>217</v>
      </c>
      <c r="C154" s="8">
        <v>0</v>
      </c>
      <c r="D154" s="45" t="str">
        <f t="shared" si="24"/>
        <v>N/A</v>
      </c>
      <c r="E154" s="8">
        <v>0</v>
      </c>
      <c r="F154" s="45" t="str">
        <f t="shared" si="25"/>
        <v>N/A</v>
      </c>
      <c r="G154" s="8">
        <v>0</v>
      </c>
      <c r="H154" s="45" t="str">
        <f t="shared" si="26"/>
        <v>N/A</v>
      </c>
      <c r="I154" s="12" t="s">
        <v>1744</v>
      </c>
      <c r="J154" s="12" t="s">
        <v>1744</v>
      </c>
      <c r="K154" s="46" t="s">
        <v>732</v>
      </c>
      <c r="L154" s="9" t="str">
        <f t="shared" si="27"/>
        <v>N/A</v>
      </c>
    </row>
    <row r="155" spans="1:12" x14ac:dyDescent="0.2">
      <c r="A155" s="47" t="s">
        <v>482</v>
      </c>
      <c r="B155" s="35" t="s">
        <v>217</v>
      </c>
      <c r="C155" s="8">
        <v>0</v>
      </c>
      <c r="D155" s="45" t="str">
        <f t="shared" si="24"/>
        <v>N/A</v>
      </c>
      <c r="E155" s="8">
        <v>0</v>
      </c>
      <c r="F155" s="45" t="str">
        <f t="shared" si="25"/>
        <v>N/A</v>
      </c>
      <c r="G155" s="8">
        <v>0</v>
      </c>
      <c r="H155" s="45" t="str">
        <f t="shared" si="26"/>
        <v>N/A</v>
      </c>
      <c r="I155" s="12" t="s">
        <v>1744</v>
      </c>
      <c r="J155" s="12" t="s">
        <v>1744</v>
      </c>
      <c r="K155" s="46" t="s">
        <v>732</v>
      </c>
      <c r="L155" s="9" t="str">
        <f t="shared" si="27"/>
        <v>N/A</v>
      </c>
    </row>
    <row r="156" spans="1:12" x14ac:dyDescent="0.2">
      <c r="A156" s="47" t="s">
        <v>1482</v>
      </c>
      <c r="B156" s="35" t="s">
        <v>217</v>
      </c>
      <c r="C156" s="36" t="s">
        <v>1744</v>
      </c>
      <c r="D156" s="45" t="str">
        <f t="shared" si="24"/>
        <v>N/A</v>
      </c>
      <c r="E156" s="36" t="s">
        <v>1744</v>
      </c>
      <c r="F156" s="45" t="str">
        <f t="shared" si="25"/>
        <v>N/A</v>
      </c>
      <c r="G156" s="36" t="s">
        <v>1744</v>
      </c>
      <c r="H156" s="45" t="str">
        <f t="shared" si="26"/>
        <v>N/A</v>
      </c>
      <c r="I156" s="12" t="s">
        <v>1744</v>
      </c>
      <c r="J156" s="12" t="s">
        <v>1744</v>
      </c>
      <c r="K156" s="46" t="s">
        <v>732</v>
      </c>
      <c r="L156" s="9" t="str">
        <f t="shared" si="27"/>
        <v>N/A</v>
      </c>
    </row>
    <row r="157" spans="1:12" x14ac:dyDescent="0.2">
      <c r="A157" s="47" t="s">
        <v>1483</v>
      </c>
      <c r="B157" s="35" t="s">
        <v>217</v>
      </c>
      <c r="C157" s="36" t="s">
        <v>1744</v>
      </c>
      <c r="D157" s="45" t="str">
        <f t="shared" si="24"/>
        <v>N/A</v>
      </c>
      <c r="E157" s="36" t="s">
        <v>1744</v>
      </c>
      <c r="F157" s="45" t="str">
        <f t="shared" si="25"/>
        <v>N/A</v>
      </c>
      <c r="G157" s="36" t="s">
        <v>1744</v>
      </c>
      <c r="H157" s="45" t="str">
        <f t="shared" si="26"/>
        <v>N/A</v>
      </c>
      <c r="I157" s="12" t="s">
        <v>1744</v>
      </c>
      <c r="J157" s="12" t="s">
        <v>1744</v>
      </c>
      <c r="K157" s="46" t="s">
        <v>732</v>
      </c>
      <c r="L157" s="9" t="str">
        <f t="shared" si="27"/>
        <v>N/A</v>
      </c>
    </row>
    <row r="158" spans="1:12" x14ac:dyDescent="0.2">
      <c r="A158" s="47" t="s">
        <v>1484</v>
      </c>
      <c r="B158" s="35" t="s">
        <v>217</v>
      </c>
      <c r="C158" s="36" t="s">
        <v>1744</v>
      </c>
      <c r="D158" s="45" t="str">
        <f t="shared" si="24"/>
        <v>N/A</v>
      </c>
      <c r="E158" s="36" t="s">
        <v>1744</v>
      </c>
      <c r="F158" s="45" t="str">
        <f t="shared" si="25"/>
        <v>N/A</v>
      </c>
      <c r="G158" s="36" t="s">
        <v>1744</v>
      </c>
      <c r="H158" s="45" t="str">
        <f t="shared" si="26"/>
        <v>N/A</v>
      </c>
      <c r="I158" s="12" t="s">
        <v>1744</v>
      </c>
      <c r="J158" s="12" t="s">
        <v>1744</v>
      </c>
      <c r="K158" s="46" t="s">
        <v>732</v>
      </c>
      <c r="L158" s="9" t="str">
        <f t="shared" si="27"/>
        <v>N/A</v>
      </c>
    </row>
    <row r="159" spans="1:12" x14ac:dyDescent="0.2">
      <c r="A159" s="47" t="s">
        <v>1485</v>
      </c>
      <c r="B159" s="35" t="s">
        <v>217</v>
      </c>
      <c r="C159" s="36" t="s">
        <v>1744</v>
      </c>
      <c r="D159" s="45" t="str">
        <f t="shared" si="24"/>
        <v>N/A</v>
      </c>
      <c r="E159" s="36" t="s">
        <v>1744</v>
      </c>
      <c r="F159" s="45" t="str">
        <f t="shared" si="25"/>
        <v>N/A</v>
      </c>
      <c r="G159" s="36" t="s">
        <v>1744</v>
      </c>
      <c r="H159" s="45" t="str">
        <f t="shared" si="26"/>
        <v>N/A</v>
      </c>
      <c r="I159" s="12" t="s">
        <v>1744</v>
      </c>
      <c r="J159" s="12" t="s">
        <v>1744</v>
      </c>
      <c r="K159" s="46" t="s">
        <v>732</v>
      </c>
      <c r="L159" s="9" t="str">
        <f t="shared" si="27"/>
        <v>N/A</v>
      </c>
    </row>
    <row r="160" spans="1:12" x14ac:dyDescent="0.2">
      <c r="A160" s="47" t="s">
        <v>1486</v>
      </c>
      <c r="B160" s="35" t="s">
        <v>217</v>
      </c>
      <c r="C160" s="36" t="s">
        <v>1744</v>
      </c>
      <c r="D160" s="45" t="str">
        <f t="shared" si="24"/>
        <v>N/A</v>
      </c>
      <c r="E160" s="36" t="s">
        <v>1744</v>
      </c>
      <c r="F160" s="45" t="str">
        <f t="shared" si="25"/>
        <v>N/A</v>
      </c>
      <c r="G160" s="36" t="s">
        <v>1744</v>
      </c>
      <c r="H160" s="45" t="str">
        <f t="shared" si="26"/>
        <v>N/A</v>
      </c>
      <c r="I160" s="12" t="s">
        <v>1744</v>
      </c>
      <c r="J160" s="12" t="s">
        <v>1744</v>
      </c>
      <c r="K160" s="46" t="s">
        <v>732</v>
      </c>
      <c r="L160" s="9" t="str">
        <f t="shared" si="27"/>
        <v>N/A</v>
      </c>
    </row>
    <row r="161" spans="1:12" x14ac:dyDescent="0.2">
      <c r="A161" s="47" t="s">
        <v>1487</v>
      </c>
      <c r="B161" s="35" t="s">
        <v>217</v>
      </c>
      <c r="C161" s="36" t="s">
        <v>1744</v>
      </c>
      <c r="D161" s="45" t="str">
        <f t="shared" si="24"/>
        <v>N/A</v>
      </c>
      <c r="E161" s="36" t="s">
        <v>1744</v>
      </c>
      <c r="F161" s="45" t="str">
        <f t="shared" si="25"/>
        <v>N/A</v>
      </c>
      <c r="G161" s="36" t="s">
        <v>1744</v>
      </c>
      <c r="H161" s="45" t="str">
        <f t="shared" si="26"/>
        <v>N/A</v>
      </c>
      <c r="I161" s="12" t="s">
        <v>1744</v>
      </c>
      <c r="J161" s="12" t="s">
        <v>1744</v>
      </c>
      <c r="K161" s="46" t="s">
        <v>732</v>
      </c>
      <c r="L161" s="9" t="str">
        <f t="shared" si="27"/>
        <v>N/A</v>
      </c>
    </row>
    <row r="162" spans="1:12" x14ac:dyDescent="0.2">
      <c r="A162" s="47" t="s">
        <v>1621</v>
      </c>
      <c r="B162" s="35" t="s">
        <v>217</v>
      </c>
      <c r="C162" s="36">
        <v>0</v>
      </c>
      <c r="D162" s="45" t="str">
        <f t="shared" ref="D162:D172" si="28">IF($B162="N/A","N/A",IF(C162&gt;10,"No",IF(C162&lt;-10,"No","Yes")))</f>
        <v>N/A</v>
      </c>
      <c r="E162" s="36">
        <v>0</v>
      </c>
      <c r="F162" s="45" t="str">
        <f t="shared" ref="F162:F172" si="29">IF($B162="N/A","N/A",IF(E162&gt;10,"No",IF(E162&lt;-10,"No","Yes")))</f>
        <v>N/A</v>
      </c>
      <c r="G162" s="36">
        <v>0</v>
      </c>
      <c r="H162" s="45" t="str">
        <f t="shared" ref="H162:H172" si="30">IF($B162="N/A","N/A",IF(G162&gt;10,"No",IF(G162&lt;-10,"No","Yes")))</f>
        <v>N/A</v>
      </c>
      <c r="I162" s="12" t="s">
        <v>1744</v>
      </c>
      <c r="J162" s="12" t="s">
        <v>1744</v>
      </c>
      <c r="K162" s="14" t="s">
        <v>217</v>
      </c>
      <c r="L162" s="9" t="str">
        <f t="shared" ref="L162:L172" si="31">IF(J162="Div by 0", "N/A", IF(K162="N/A","N/A", IF(J162&gt;VALUE(MID(K162,1,2)), "No", IF(J162&lt;-1*VALUE(MID(K162,1,2)), "No", "Yes"))))</f>
        <v>N/A</v>
      </c>
    </row>
    <row r="163" spans="1:12" x14ac:dyDescent="0.2">
      <c r="A163" s="47" t="s">
        <v>126</v>
      </c>
      <c r="B163" s="35" t="s">
        <v>217</v>
      </c>
      <c r="C163" s="36">
        <v>0</v>
      </c>
      <c r="D163" s="45" t="str">
        <f t="shared" si="28"/>
        <v>N/A</v>
      </c>
      <c r="E163" s="36">
        <v>11</v>
      </c>
      <c r="F163" s="45" t="str">
        <f t="shared" si="29"/>
        <v>N/A</v>
      </c>
      <c r="G163" s="36">
        <v>0</v>
      </c>
      <c r="H163" s="45" t="str">
        <f t="shared" si="30"/>
        <v>N/A</v>
      </c>
      <c r="I163" s="12" t="s">
        <v>1744</v>
      </c>
      <c r="J163" s="12">
        <v>-100</v>
      </c>
      <c r="K163" s="14" t="s">
        <v>217</v>
      </c>
      <c r="L163" s="9" t="str">
        <f t="shared" si="31"/>
        <v>N/A</v>
      </c>
    </row>
    <row r="164" spans="1:12" ht="25.5" x14ac:dyDescent="0.2">
      <c r="A164" s="47" t="s">
        <v>1622</v>
      </c>
      <c r="B164" s="35" t="s">
        <v>217</v>
      </c>
      <c r="C164" s="36">
        <v>0</v>
      </c>
      <c r="D164" s="45" t="str">
        <f t="shared" si="28"/>
        <v>N/A</v>
      </c>
      <c r="E164" s="36">
        <v>0</v>
      </c>
      <c r="F164" s="45" t="str">
        <f t="shared" si="29"/>
        <v>N/A</v>
      </c>
      <c r="G164" s="36">
        <v>0</v>
      </c>
      <c r="H164" s="45" t="str">
        <f t="shared" si="30"/>
        <v>N/A</v>
      </c>
      <c r="I164" s="12" t="s">
        <v>1744</v>
      </c>
      <c r="J164" s="12" t="s">
        <v>1744</v>
      </c>
      <c r="K164" s="14" t="s">
        <v>217</v>
      </c>
      <c r="L164" s="9" t="str">
        <f t="shared" si="31"/>
        <v>N/A</v>
      </c>
    </row>
    <row r="165" spans="1:12" ht="25.5" x14ac:dyDescent="0.2">
      <c r="A165" s="47" t="s">
        <v>1488</v>
      </c>
      <c r="B165" s="35" t="s">
        <v>217</v>
      </c>
      <c r="C165" s="36">
        <v>0</v>
      </c>
      <c r="D165" s="45" t="str">
        <f t="shared" si="28"/>
        <v>N/A</v>
      </c>
      <c r="E165" s="36">
        <v>0</v>
      </c>
      <c r="F165" s="45" t="str">
        <f t="shared" si="29"/>
        <v>N/A</v>
      </c>
      <c r="G165" s="36">
        <v>0</v>
      </c>
      <c r="H165" s="45" t="str">
        <f t="shared" si="30"/>
        <v>N/A</v>
      </c>
      <c r="I165" s="12" t="s">
        <v>1744</v>
      </c>
      <c r="J165" s="12" t="s">
        <v>1744</v>
      </c>
      <c r="K165" s="14" t="s">
        <v>217</v>
      </c>
      <c r="L165" s="9" t="str">
        <f t="shared" si="31"/>
        <v>N/A</v>
      </c>
    </row>
    <row r="166" spans="1:12" x14ac:dyDescent="0.2">
      <c r="A166" s="47" t="s">
        <v>1623</v>
      </c>
      <c r="B166" s="35" t="s">
        <v>217</v>
      </c>
      <c r="C166" s="36">
        <v>0</v>
      </c>
      <c r="D166" s="45" t="str">
        <f t="shared" si="28"/>
        <v>N/A</v>
      </c>
      <c r="E166" s="36">
        <v>11</v>
      </c>
      <c r="F166" s="45" t="str">
        <f t="shared" si="29"/>
        <v>N/A</v>
      </c>
      <c r="G166" s="36">
        <v>0</v>
      </c>
      <c r="H166" s="45" t="str">
        <f t="shared" si="30"/>
        <v>N/A</v>
      </c>
      <c r="I166" s="12" t="s">
        <v>1744</v>
      </c>
      <c r="J166" s="12">
        <v>-100</v>
      </c>
      <c r="K166" s="14" t="s">
        <v>217</v>
      </c>
      <c r="L166" s="9" t="str">
        <f t="shared" si="31"/>
        <v>N/A</v>
      </c>
    </row>
    <row r="167" spans="1:12" x14ac:dyDescent="0.2">
      <c r="A167" s="47" t="s">
        <v>1624</v>
      </c>
      <c r="B167" s="35" t="s">
        <v>217</v>
      </c>
      <c r="C167" s="36">
        <v>0</v>
      </c>
      <c r="D167" s="45" t="str">
        <f t="shared" si="28"/>
        <v>N/A</v>
      </c>
      <c r="E167" s="36">
        <v>0</v>
      </c>
      <c r="F167" s="45" t="str">
        <f t="shared" si="29"/>
        <v>N/A</v>
      </c>
      <c r="G167" s="36">
        <v>0</v>
      </c>
      <c r="H167" s="45" t="str">
        <f t="shared" si="30"/>
        <v>N/A</v>
      </c>
      <c r="I167" s="12" t="s">
        <v>1744</v>
      </c>
      <c r="J167" s="12" t="s">
        <v>1744</v>
      </c>
      <c r="K167" s="14" t="s">
        <v>217</v>
      </c>
      <c r="L167" s="9" t="str">
        <f t="shared" si="31"/>
        <v>N/A</v>
      </c>
    </row>
    <row r="168" spans="1:12" x14ac:dyDescent="0.2">
      <c r="A168" s="47" t="s">
        <v>125</v>
      </c>
      <c r="B168" s="35" t="s">
        <v>217</v>
      </c>
      <c r="C168" s="48">
        <v>131018</v>
      </c>
      <c r="D168" s="45" t="str">
        <f t="shared" si="28"/>
        <v>N/A</v>
      </c>
      <c r="E168" s="48">
        <v>510628</v>
      </c>
      <c r="F168" s="45" t="str">
        <f t="shared" si="29"/>
        <v>N/A</v>
      </c>
      <c r="G168" s="48">
        <v>0</v>
      </c>
      <c r="H168" s="45" t="str">
        <f t="shared" si="30"/>
        <v>N/A</v>
      </c>
      <c r="I168" s="12">
        <v>289.7</v>
      </c>
      <c r="J168" s="12">
        <v>-100</v>
      </c>
      <c r="K168" s="14" t="s">
        <v>217</v>
      </c>
      <c r="L168" s="9" t="str">
        <f t="shared" si="31"/>
        <v>N/A</v>
      </c>
    </row>
    <row r="169" spans="1:12" x14ac:dyDescent="0.2">
      <c r="A169" s="47" t="s">
        <v>1625</v>
      </c>
      <c r="B169" s="35" t="s">
        <v>217</v>
      </c>
      <c r="C169" s="48">
        <v>0</v>
      </c>
      <c r="D169" s="45" t="str">
        <f t="shared" si="28"/>
        <v>N/A</v>
      </c>
      <c r="E169" s="48">
        <v>0</v>
      </c>
      <c r="F169" s="45" t="str">
        <f t="shared" si="29"/>
        <v>N/A</v>
      </c>
      <c r="G169" s="48">
        <v>0</v>
      </c>
      <c r="H169" s="45" t="str">
        <f t="shared" si="30"/>
        <v>N/A</v>
      </c>
      <c r="I169" s="12" t="s">
        <v>1744</v>
      </c>
      <c r="J169" s="12" t="s">
        <v>1744</v>
      </c>
      <c r="K169" s="14" t="s">
        <v>217</v>
      </c>
      <c r="L169" s="9" t="str">
        <f t="shared" si="31"/>
        <v>N/A</v>
      </c>
    </row>
    <row r="170" spans="1:12" x14ac:dyDescent="0.2">
      <c r="A170" s="47" t="s">
        <v>1381</v>
      </c>
      <c r="B170" s="35" t="s">
        <v>217</v>
      </c>
      <c r="C170" s="48">
        <v>0</v>
      </c>
      <c r="D170" s="45" t="str">
        <f t="shared" si="28"/>
        <v>N/A</v>
      </c>
      <c r="E170" s="48">
        <v>0</v>
      </c>
      <c r="F170" s="45" t="str">
        <f t="shared" si="29"/>
        <v>N/A</v>
      </c>
      <c r="G170" s="48">
        <v>0</v>
      </c>
      <c r="H170" s="45" t="str">
        <f t="shared" si="30"/>
        <v>N/A</v>
      </c>
      <c r="I170" s="12" t="s">
        <v>1744</v>
      </c>
      <c r="J170" s="12" t="s">
        <v>1744</v>
      </c>
      <c r="K170" s="14" t="s">
        <v>217</v>
      </c>
      <c r="L170" s="9" t="str">
        <f t="shared" si="31"/>
        <v>N/A</v>
      </c>
    </row>
    <row r="171" spans="1:12" x14ac:dyDescent="0.2">
      <c r="A171" s="47" t="s">
        <v>1619</v>
      </c>
      <c r="B171" s="35" t="s">
        <v>217</v>
      </c>
      <c r="C171" s="48">
        <v>131018</v>
      </c>
      <c r="D171" s="45" t="str">
        <f t="shared" si="28"/>
        <v>N/A</v>
      </c>
      <c r="E171" s="48">
        <v>510628</v>
      </c>
      <c r="F171" s="45" t="str">
        <f t="shared" si="29"/>
        <v>N/A</v>
      </c>
      <c r="G171" s="48">
        <v>0</v>
      </c>
      <c r="H171" s="45" t="str">
        <f t="shared" si="30"/>
        <v>N/A</v>
      </c>
      <c r="I171" s="12">
        <v>289.7</v>
      </c>
      <c r="J171" s="12">
        <v>-100</v>
      </c>
      <c r="K171" s="14" t="s">
        <v>217</v>
      </c>
      <c r="L171" s="9" t="str">
        <f t="shared" si="31"/>
        <v>N/A</v>
      </c>
    </row>
    <row r="172" spans="1:12" x14ac:dyDescent="0.2">
      <c r="A172" s="47" t="s">
        <v>1620</v>
      </c>
      <c r="B172" s="35" t="s">
        <v>217</v>
      </c>
      <c r="C172" s="48">
        <v>0</v>
      </c>
      <c r="D172" s="45" t="str">
        <f t="shared" si="28"/>
        <v>N/A</v>
      </c>
      <c r="E172" s="48">
        <v>0</v>
      </c>
      <c r="F172" s="45" t="str">
        <f t="shared" si="29"/>
        <v>N/A</v>
      </c>
      <c r="G172" s="48">
        <v>0</v>
      </c>
      <c r="H172" s="45" t="str">
        <f t="shared" si="30"/>
        <v>N/A</v>
      </c>
      <c r="I172" s="12" t="s">
        <v>1744</v>
      </c>
      <c r="J172" s="12" t="s">
        <v>1744</v>
      </c>
      <c r="K172" s="14" t="s">
        <v>217</v>
      </c>
      <c r="L172" s="9" t="str">
        <f t="shared" si="31"/>
        <v>N/A</v>
      </c>
    </row>
    <row r="173" spans="1:12" ht="25.5" x14ac:dyDescent="0.2">
      <c r="A173" s="47" t="s">
        <v>1382</v>
      </c>
      <c r="B173" s="35" t="s">
        <v>217</v>
      </c>
      <c r="C173" s="48">
        <v>39848</v>
      </c>
      <c r="D173" s="45" t="str">
        <f t="shared" ref="D173:D187" si="32">IF($B173="N/A","N/A",IF(C173&gt;10,"No",IF(C173&lt;-10,"No","Yes")))</f>
        <v>N/A</v>
      </c>
      <c r="E173" s="48">
        <v>26413</v>
      </c>
      <c r="F173" s="45" t="str">
        <f t="shared" ref="F173:F187" si="33">IF($B173="N/A","N/A",IF(E173&gt;10,"No",IF(E173&lt;-10,"No","Yes")))</f>
        <v>N/A</v>
      </c>
      <c r="G173" s="48">
        <v>0</v>
      </c>
      <c r="H173" s="45" t="str">
        <f t="shared" ref="H173:H187" si="34">IF($B173="N/A","N/A",IF(G173&gt;10,"No",IF(G173&lt;-10,"No","Yes")))</f>
        <v>N/A</v>
      </c>
      <c r="I173" s="12">
        <v>-33.700000000000003</v>
      </c>
      <c r="J173" s="12">
        <v>-100</v>
      </c>
      <c r="K173" s="46" t="s">
        <v>732</v>
      </c>
      <c r="L173" s="9" t="str">
        <f t="shared" ref="L173:L187" si="35">IF(J173="Div by 0", "N/A", IF(K173="N/A","N/A", IF(J173&gt;VALUE(MID(K173,1,2)), "No", IF(J173&lt;-1*VALUE(MID(K173,1,2)), "No", "Yes"))))</f>
        <v>No</v>
      </c>
    </row>
    <row r="174" spans="1:12" x14ac:dyDescent="0.2">
      <c r="A174" s="47" t="s">
        <v>649</v>
      </c>
      <c r="B174" s="35" t="s">
        <v>217</v>
      </c>
      <c r="C174" s="36">
        <v>245</v>
      </c>
      <c r="D174" s="45" t="str">
        <f t="shared" si="32"/>
        <v>N/A</v>
      </c>
      <c r="E174" s="36">
        <v>192</v>
      </c>
      <c r="F174" s="45" t="str">
        <f t="shared" si="33"/>
        <v>N/A</v>
      </c>
      <c r="G174" s="36">
        <v>0</v>
      </c>
      <c r="H174" s="45" t="str">
        <f t="shared" si="34"/>
        <v>N/A</v>
      </c>
      <c r="I174" s="12">
        <v>-21.6</v>
      </c>
      <c r="J174" s="12">
        <v>-100</v>
      </c>
      <c r="K174" s="46" t="s">
        <v>732</v>
      </c>
      <c r="L174" s="9" t="str">
        <f t="shared" si="35"/>
        <v>No</v>
      </c>
    </row>
    <row r="175" spans="1:12" ht="25.5" x14ac:dyDescent="0.2">
      <c r="A175" s="47" t="s">
        <v>1383</v>
      </c>
      <c r="B175" s="35" t="s">
        <v>217</v>
      </c>
      <c r="C175" s="48">
        <v>162.64489796000001</v>
      </c>
      <c r="D175" s="45" t="str">
        <f t="shared" si="32"/>
        <v>N/A</v>
      </c>
      <c r="E175" s="48">
        <v>137.56770832999999</v>
      </c>
      <c r="F175" s="45" t="str">
        <f t="shared" si="33"/>
        <v>N/A</v>
      </c>
      <c r="G175" s="48" t="s">
        <v>1744</v>
      </c>
      <c r="H175" s="45" t="str">
        <f t="shared" si="34"/>
        <v>N/A</v>
      </c>
      <c r="I175" s="12">
        <v>-15.4</v>
      </c>
      <c r="J175" s="12" t="s">
        <v>1744</v>
      </c>
      <c r="K175" s="46" t="s">
        <v>732</v>
      </c>
      <c r="L175" s="9" t="str">
        <f t="shared" si="35"/>
        <v>N/A</v>
      </c>
    </row>
    <row r="176" spans="1:12" ht="25.5" x14ac:dyDescent="0.2">
      <c r="A176" s="47" t="s">
        <v>1384</v>
      </c>
      <c r="B176" s="35" t="s">
        <v>217</v>
      </c>
      <c r="C176" s="48">
        <v>0</v>
      </c>
      <c r="D176" s="45" t="str">
        <f t="shared" si="32"/>
        <v>N/A</v>
      </c>
      <c r="E176" s="48">
        <v>0</v>
      </c>
      <c r="F176" s="45" t="str">
        <f t="shared" si="33"/>
        <v>N/A</v>
      </c>
      <c r="G176" s="48">
        <v>0</v>
      </c>
      <c r="H176" s="45" t="str">
        <f t="shared" si="34"/>
        <v>N/A</v>
      </c>
      <c r="I176" s="12" t="s">
        <v>1744</v>
      </c>
      <c r="J176" s="12" t="s">
        <v>1744</v>
      </c>
      <c r="K176" s="46" t="s">
        <v>732</v>
      </c>
      <c r="L176" s="9" t="str">
        <f t="shared" si="35"/>
        <v>N/A</v>
      </c>
    </row>
    <row r="177" spans="1:12" x14ac:dyDescent="0.2">
      <c r="A177" s="47" t="s">
        <v>516</v>
      </c>
      <c r="B177" s="35" t="s">
        <v>217</v>
      </c>
      <c r="C177" s="36">
        <v>0</v>
      </c>
      <c r="D177" s="45" t="str">
        <f t="shared" si="32"/>
        <v>N/A</v>
      </c>
      <c r="E177" s="36">
        <v>0</v>
      </c>
      <c r="F177" s="45" t="str">
        <f t="shared" si="33"/>
        <v>N/A</v>
      </c>
      <c r="G177" s="36">
        <v>0</v>
      </c>
      <c r="H177" s="45" t="str">
        <f t="shared" si="34"/>
        <v>N/A</v>
      </c>
      <c r="I177" s="12" t="s">
        <v>1744</v>
      </c>
      <c r="J177" s="12" t="s">
        <v>1744</v>
      </c>
      <c r="K177" s="46" t="s">
        <v>732</v>
      </c>
      <c r="L177" s="9" t="str">
        <f t="shared" si="35"/>
        <v>N/A</v>
      </c>
    </row>
    <row r="178" spans="1:12" ht="25.5" x14ac:dyDescent="0.2">
      <c r="A178" s="47" t="s">
        <v>1385</v>
      </c>
      <c r="B178" s="35" t="s">
        <v>217</v>
      </c>
      <c r="C178" s="48" t="s">
        <v>1744</v>
      </c>
      <c r="D178" s="45" t="str">
        <f t="shared" si="32"/>
        <v>N/A</v>
      </c>
      <c r="E178" s="48" t="s">
        <v>1744</v>
      </c>
      <c r="F178" s="45" t="str">
        <f t="shared" si="33"/>
        <v>N/A</v>
      </c>
      <c r="G178" s="48" t="s">
        <v>1744</v>
      </c>
      <c r="H178" s="45" t="str">
        <f t="shared" si="34"/>
        <v>N/A</v>
      </c>
      <c r="I178" s="12" t="s">
        <v>1744</v>
      </c>
      <c r="J178" s="12" t="s">
        <v>1744</v>
      </c>
      <c r="K178" s="46" t="s">
        <v>732</v>
      </c>
      <c r="L178" s="9" t="str">
        <f t="shared" si="35"/>
        <v>N/A</v>
      </c>
    </row>
    <row r="179" spans="1:12" ht="25.5" x14ac:dyDescent="0.2">
      <c r="A179" s="47" t="s">
        <v>1386</v>
      </c>
      <c r="B179" s="35" t="s">
        <v>217</v>
      </c>
      <c r="C179" s="48">
        <v>0</v>
      </c>
      <c r="D179" s="45" t="str">
        <f t="shared" si="32"/>
        <v>N/A</v>
      </c>
      <c r="E179" s="48">
        <v>0</v>
      </c>
      <c r="F179" s="45" t="str">
        <f t="shared" si="33"/>
        <v>N/A</v>
      </c>
      <c r="G179" s="48">
        <v>0</v>
      </c>
      <c r="H179" s="45" t="str">
        <f t="shared" si="34"/>
        <v>N/A</v>
      </c>
      <c r="I179" s="12" t="s">
        <v>1744</v>
      </c>
      <c r="J179" s="12" t="s">
        <v>1744</v>
      </c>
      <c r="K179" s="46" t="s">
        <v>732</v>
      </c>
      <c r="L179" s="9" t="str">
        <f t="shared" si="35"/>
        <v>N/A</v>
      </c>
    </row>
    <row r="180" spans="1:12" x14ac:dyDescent="0.2">
      <c r="A180" s="47" t="s">
        <v>517</v>
      </c>
      <c r="B180" s="35" t="s">
        <v>217</v>
      </c>
      <c r="C180" s="36">
        <v>0</v>
      </c>
      <c r="D180" s="45" t="str">
        <f t="shared" si="32"/>
        <v>N/A</v>
      </c>
      <c r="E180" s="36">
        <v>0</v>
      </c>
      <c r="F180" s="45" t="str">
        <f t="shared" si="33"/>
        <v>N/A</v>
      </c>
      <c r="G180" s="36">
        <v>0</v>
      </c>
      <c r="H180" s="45" t="str">
        <f t="shared" si="34"/>
        <v>N/A</v>
      </c>
      <c r="I180" s="12" t="s">
        <v>1744</v>
      </c>
      <c r="J180" s="12" t="s">
        <v>1744</v>
      </c>
      <c r="K180" s="46" t="s">
        <v>732</v>
      </c>
      <c r="L180" s="9" t="str">
        <f t="shared" si="35"/>
        <v>N/A</v>
      </c>
    </row>
    <row r="181" spans="1:12" ht="25.5" x14ac:dyDescent="0.2">
      <c r="A181" s="47" t="s">
        <v>1387</v>
      </c>
      <c r="B181" s="35" t="s">
        <v>217</v>
      </c>
      <c r="C181" s="48" t="s">
        <v>1744</v>
      </c>
      <c r="D181" s="45" t="str">
        <f t="shared" si="32"/>
        <v>N/A</v>
      </c>
      <c r="E181" s="48" t="s">
        <v>1744</v>
      </c>
      <c r="F181" s="45" t="str">
        <f t="shared" si="33"/>
        <v>N/A</v>
      </c>
      <c r="G181" s="48" t="s">
        <v>1744</v>
      </c>
      <c r="H181" s="45" t="str">
        <f t="shared" si="34"/>
        <v>N/A</v>
      </c>
      <c r="I181" s="12" t="s">
        <v>1744</v>
      </c>
      <c r="J181" s="12" t="s">
        <v>1744</v>
      </c>
      <c r="K181" s="46" t="s">
        <v>732</v>
      </c>
      <c r="L181" s="9" t="str">
        <f t="shared" si="35"/>
        <v>N/A</v>
      </c>
    </row>
    <row r="182" spans="1:12" ht="25.5" x14ac:dyDescent="0.2">
      <c r="A182" s="47" t="s">
        <v>1388</v>
      </c>
      <c r="B182" s="35" t="s">
        <v>217</v>
      </c>
      <c r="C182" s="48">
        <v>15586</v>
      </c>
      <c r="D182" s="45" t="str">
        <f t="shared" si="32"/>
        <v>N/A</v>
      </c>
      <c r="E182" s="48">
        <v>17990</v>
      </c>
      <c r="F182" s="45" t="str">
        <f t="shared" si="33"/>
        <v>N/A</v>
      </c>
      <c r="G182" s="48">
        <v>0</v>
      </c>
      <c r="H182" s="45" t="str">
        <f t="shared" si="34"/>
        <v>N/A</v>
      </c>
      <c r="I182" s="12">
        <v>15.42</v>
      </c>
      <c r="J182" s="12">
        <v>-100</v>
      </c>
      <c r="K182" s="46" t="s">
        <v>732</v>
      </c>
      <c r="L182" s="9" t="str">
        <f t="shared" si="35"/>
        <v>No</v>
      </c>
    </row>
    <row r="183" spans="1:12" x14ac:dyDescent="0.2">
      <c r="A183" s="47" t="s">
        <v>518</v>
      </c>
      <c r="B183" s="35" t="s">
        <v>217</v>
      </c>
      <c r="C183" s="36">
        <v>80</v>
      </c>
      <c r="D183" s="45" t="str">
        <f t="shared" si="32"/>
        <v>N/A</v>
      </c>
      <c r="E183" s="36">
        <v>63</v>
      </c>
      <c r="F183" s="45" t="str">
        <f t="shared" si="33"/>
        <v>N/A</v>
      </c>
      <c r="G183" s="36">
        <v>0</v>
      </c>
      <c r="H183" s="45" t="str">
        <f t="shared" si="34"/>
        <v>N/A</v>
      </c>
      <c r="I183" s="12">
        <v>-21.3</v>
      </c>
      <c r="J183" s="12">
        <v>-100</v>
      </c>
      <c r="K183" s="46" t="s">
        <v>732</v>
      </c>
      <c r="L183" s="9" t="str">
        <f t="shared" si="35"/>
        <v>No</v>
      </c>
    </row>
    <row r="184" spans="1:12" ht="25.5" x14ac:dyDescent="0.2">
      <c r="A184" s="47" t="s">
        <v>1389</v>
      </c>
      <c r="B184" s="35" t="s">
        <v>217</v>
      </c>
      <c r="C184" s="48">
        <v>194.82499999999999</v>
      </c>
      <c r="D184" s="45" t="str">
        <f t="shared" si="32"/>
        <v>N/A</v>
      </c>
      <c r="E184" s="48">
        <v>285.55555556000002</v>
      </c>
      <c r="F184" s="45" t="str">
        <f t="shared" si="33"/>
        <v>N/A</v>
      </c>
      <c r="G184" s="48" t="s">
        <v>1744</v>
      </c>
      <c r="H184" s="45" t="str">
        <f t="shared" si="34"/>
        <v>N/A</v>
      </c>
      <c r="I184" s="12">
        <v>46.57</v>
      </c>
      <c r="J184" s="12" t="s">
        <v>1744</v>
      </c>
      <c r="K184" s="46" t="s">
        <v>732</v>
      </c>
      <c r="L184" s="9" t="str">
        <f t="shared" si="35"/>
        <v>N/A</v>
      </c>
    </row>
    <row r="185" spans="1:12" ht="25.5" x14ac:dyDescent="0.2">
      <c r="A185" s="47" t="s">
        <v>1390</v>
      </c>
      <c r="B185" s="35" t="s">
        <v>217</v>
      </c>
      <c r="C185" s="48">
        <v>0</v>
      </c>
      <c r="D185" s="45" t="str">
        <f t="shared" si="32"/>
        <v>N/A</v>
      </c>
      <c r="E185" s="48">
        <v>0</v>
      </c>
      <c r="F185" s="45" t="str">
        <f t="shared" si="33"/>
        <v>N/A</v>
      </c>
      <c r="G185" s="48">
        <v>0</v>
      </c>
      <c r="H185" s="45" t="str">
        <f t="shared" si="34"/>
        <v>N/A</v>
      </c>
      <c r="I185" s="12" t="s">
        <v>1744</v>
      </c>
      <c r="J185" s="12" t="s">
        <v>1744</v>
      </c>
      <c r="K185" s="46" t="s">
        <v>732</v>
      </c>
      <c r="L185" s="9" t="str">
        <f t="shared" si="35"/>
        <v>N/A</v>
      </c>
    </row>
    <row r="186" spans="1:12" ht="25.5" x14ac:dyDescent="0.2">
      <c r="A186" s="47" t="s">
        <v>519</v>
      </c>
      <c r="B186" s="35" t="s">
        <v>217</v>
      </c>
      <c r="C186" s="36">
        <v>0</v>
      </c>
      <c r="D186" s="45" t="str">
        <f t="shared" si="32"/>
        <v>N/A</v>
      </c>
      <c r="E186" s="36">
        <v>0</v>
      </c>
      <c r="F186" s="45" t="str">
        <f t="shared" si="33"/>
        <v>N/A</v>
      </c>
      <c r="G186" s="36">
        <v>0</v>
      </c>
      <c r="H186" s="45" t="str">
        <f t="shared" si="34"/>
        <v>N/A</v>
      </c>
      <c r="I186" s="12" t="s">
        <v>1744</v>
      </c>
      <c r="J186" s="12" t="s">
        <v>1744</v>
      </c>
      <c r="K186" s="46" t="s">
        <v>732</v>
      </c>
      <c r="L186" s="9" t="str">
        <f t="shared" si="35"/>
        <v>N/A</v>
      </c>
    </row>
    <row r="187" spans="1:12" ht="25.5" x14ac:dyDescent="0.2">
      <c r="A187" s="47" t="s">
        <v>1391</v>
      </c>
      <c r="B187" s="35" t="s">
        <v>217</v>
      </c>
      <c r="C187" s="48" t="s">
        <v>1744</v>
      </c>
      <c r="D187" s="45" t="str">
        <f t="shared" si="32"/>
        <v>N/A</v>
      </c>
      <c r="E187" s="48" t="s">
        <v>1744</v>
      </c>
      <c r="F187" s="45" t="str">
        <f t="shared" si="33"/>
        <v>N/A</v>
      </c>
      <c r="G187" s="48" t="s">
        <v>1744</v>
      </c>
      <c r="H187" s="45" t="str">
        <f t="shared" si="34"/>
        <v>N/A</v>
      </c>
      <c r="I187" s="12" t="s">
        <v>1744</v>
      </c>
      <c r="J187" s="12" t="s">
        <v>1744</v>
      </c>
      <c r="K187" s="46" t="s">
        <v>732</v>
      </c>
      <c r="L187" s="9" t="str">
        <f t="shared" si="35"/>
        <v>N/A</v>
      </c>
    </row>
    <row r="188" spans="1:12" x14ac:dyDescent="0.2">
      <c r="A188" s="4" t="s">
        <v>1392</v>
      </c>
      <c r="B188" s="35" t="s">
        <v>217</v>
      </c>
      <c r="C188" s="48" t="s">
        <v>1744</v>
      </c>
      <c r="D188" s="45" t="str">
        <f t="shared" ref="D188:D203" si="36">IF($B188="N/A","N/A",IF(C188&gt;10,"No",IF(C188&lt;-10,"No","Yes")))</f>
        <v>N/A</v>
      </c>
      <c r="E188" s="48" t="s">
        <v>1744</v>
      </c>
      <c r="F188" s="45" t="str">
        <f t="shared" ref="F188:F203" si="37">IF($B188="N/A","N/A",IF(E188&gt;10,"No",IF(E188&lt;-10,"No","Yes")))</f>
        <v>N/A</v>
      </c>
      <c r="G188" s="48" t="s">
        <v>1744</v>
      </c>
      <c r="H188" s="45" t="str">
        <f t="shared" ref="H188:H203" si="38">IF($B188="N/A","N/A",IF(G188&gt;10,"No",IF(G188&lt;-10,"No","Yes")))</f>
        <v>N/A</v>
      </c>
      <c r="I188" s="12" t="s">
        <v>1744</v>
      </c>
      <c r="J188" s="12" t="s">
        <v>1744</v>
      </c>
      <c r="K188" s="46" t="s">
        <v>732</v>
      </c>
      <c r="L188" s="9" t="str">
        <f t="shared" ref="L188:L203" si="39">IF(J188="Div by 0", "N/A", IF(K188="N/A","N/A", IF(J188&gt;VALUE(MID(K188,1,2)), "No", IF(J188&lt;-1*VALUE(MID(K188,1,2)), "No", "Yes"))))</f>
        <v>N/A</v>
      </c>
    </row>
    <row r="189" spans="1:12" x14ac:dyDescent="0.2">
      <c r="A189" s="4" t="s">
        <v>1489</v>
      </c>
      <c r="B189" s="35" t="s">
        <v>217</v>
      </c>
      <c r="C189" s="36" t="s">
        <v>1744</v>
      </c>
      <c r="D189" s="45" t="str">
        <f t="shared" si="36"/>
        <v>N/A</v>
      </c>
      <c r="E189" s="36" t="s">
        <v>1744</v>
      </c>
      <c r="F189" s="45" t="str">
        <f t="shared" si="37"/>
        <v>N/A</v>
      </c>
      <c r="G189" s="36" t="s">
        <v>1744</v>
      </c>
      <c r="H189" s="45" t="str">
        <f t="shared" si="38"/>
        <v>N/A</v>
      </c>
      <c r="I189" s="12" t="s">
        <v>1744</v>
      </c>
      <c r="J189" s="12" t="s">
        <v>1744</v>
      </c>
      <c r="K189" s="46" t="s">
        <v>732</v>
      </c>
      <c r="L189" s="9" t="str">
        <f t="shared" si="39"/>
        <v>N/A</v>
      </c>
    </row>
    <row r="190" spans="1:12" x14ac:dyDescent="0.2">
      <c r="A190" s="4" t="s">
        <v>1490</v>
      </c>
      <c r="B190" s="35" t="s">
        <v>217</v>
      </c>
      <c r="C190" s="48" t="s">
        <v>1744</v>
      </c>
      <c r="D190" s="45" t="str">
        <f t="shared" si="36"/>
        <v>N/A</v>
      </c>
      <c r="E190" s="48" t="s">
        <v>1744</v>
      </c>
      <c r="F190" s="45" t="str">
        <f t="shared" si="37"/>
        <v>N/A</v>
      </c>
      <c r="G190" s="48" t="s">
        <v>1744</v>
      </c>
      <c r="H190" s="45" t="str">
        <f t="shared" si="38"/>
        <v>N/A</v>
      </c>
      <c r="I190" s="12" t="s">
        <v>1744</v>
      </c>
      <c r="J190" s="12" t="s">
        <v>1744</v>
      </c>
      <c r="K190" s="46" t="s">
        <v>732</v>
      </c>
      <c r="L190" s="9" t="str">
        <f t="shared" si="39"/>
        <v>N/A</v>
      </c>
    </row>
    <row r="191" spans="1:12" x14ac:dyDescent="0.2">
      <c r="A191" s="4" t="s">
        <v>1491</v>
      </c>
      <c r="B191" s="35" t="s">
        <v>217</v>
      </c>
      <c r="C191" s="48" t="s">
        <v>1744</v>
      </c>
      <c r="D191" s="45" t="str">
        <f t="shared" si="36"/>
        <v>N/A</v>
      </c>
      <c r="E191" s="48" t="s">
        <v>1744</v>
      </c>
      <c r="F191" s="45" t="str">
        <f t="shared" si="37"/>
        <v>N/A</v>
      </c>
      <c r="G191" s="48" t="s">
        <v>1744</v>
      </c>
      <c r="H191" s="45" t="str">
        <f t="shared" si="38"/>
        <v>N/A</v>
      </c>
      <c r="I191" s="12" t="s">
        <v>1744</v>
      </c>
      <c r="J191" s="12" t="s">
        <v>1744</v>
      </c>
      <c r="K191" s="46" t="s">
        <v>732</v>
      </c>
      <c r="L191" s="9" t="str">
        <f t="shared" si="39"/>
        <v>N/A</v>
      </c>
    </row>
    <row r="192" spans="1:12" x14ac:dyDescent="0.2">
      <c r="A192" s="4" t="s">
        <v>1492</v>
      </c>
      <c r="B192" s="35" t="s">
        <v>217</v>
      </c>
      <c r="C192" s="48" t="s">
        <v>1744</v>
      </c>
      <c r="D192" s="45" t="str">
        <f t="shared" si="36"/>
        <v>N/A</v>
      </c>
      <c r="E192" s="48" t="s">
        <v>1744</v>
      </c>
      <c r="F192" s="45" t="str">
        <f t="shared" si="37"/>
        <v>N/A</v>
      </c>
      <c r="G192" s="48" t="s">
        <v>1744</v>
      </c>
      <c r="H192" s="45" t="str">
        <f t="shared" si="38"/>
        <v>N/A</v>
      </c>
      <c r="I192" s="12" t="s">
        <v>1744</v>
      </c>
      <c r="J192" s="12" t="s">
        <v>1744</v>
      </c>
      <c r="K192" s="46" t="s">
        <v>732</v>
      </c>
      <c r="L192" s="9" t="str">
        <f t="shared" si="39"/>
        <v>N/A</v>
      </c>
    </row>
    <row r="193" spans="1:12" x14ac:dyDescent="0.2">
      <c r="A193" s="47" t="s">
        <v>1493</v>
      </c>
      <c r="B193" s="35" t="s">
        <v>217</v>
      </c>
      <c r="C193" s="9">
        <v>0</v>
      </c>
      <c r="D193" s="45" t="str">
        <f t="shared" si="36"/>
        <v>N/A</v>
      </c>
      <c r="E193" s="9">
        <v>0</v>
      </c>
      <c r="F193" s="45" t="str">
        <f t="shared" si="37"/>
        <v>N/A</v>
      </c>
      <c r="G193" s="9">
        <v>0</v>
      </c>
      <c r="H193" s="45" t="str">
        <f t="shared" si="38"/>
        <v>N/A</v>
      </c>
      <c r="I193" s="12" t="s">
        <v>1744</v>
      </c>
      <c r="J193" s="12" t="s">
        <v>1744</v>
      </c>
      <c r="K193" s="46" t="s">
        <v>732</v>
      </c>
      <c r="L193" s="9" t="str">
        <f t="shared" si="39"/>
        <v>N/A</v>
      </c>
    </row>
    <row r="194" spans="1:12" x14ac:dyDescent="0.2">
      <c r="A194" s="47" t="s">
        <v>1494</v>
      </c>
      <c r="B194" s="35" t="s">
        <v>217</v>
      </c>
      <c r="C194" s="9">
        <v>0</v>
      </c>
      <c r="D194" s="45" t="str">
        <f t="shared" si="36"/>
        <v>N/A</v>
      </c>
      <c r="E194" s="9">
        <v>0</v>
      </c>
      <c r="F194" s="45" t="str">
        <f t="shared" si="37"/>
        <v>N/A</v>
      </c>
      <c r="G194" s="9">
        <v>0</v>
      </c>
      <c r="H194" s="45" t="str">
        <f t="shared" si="38"/>
        <v>N/A</v>
      </c>
      <c r="I194" s="12" t="s">
        <v>1744</v>
      </c>
      <c r="J194" s="12" t="s">
        <v>1744</v>
      </c>
      <c r="K194" s="46" t="s">
        <v>732</v>
      </c>
      <c r="L194" s="9" t="str">
        <f t="shared" si="39"/>
        <v>N/A</v>
      </c>
    </row>
    <row r="195" spans="1:12" x14ac:dyDescent="0.2">
      <c r="A195" s="47" t="s">
        <v>1495</v>
      </c>
      <c r="B195" s="35" t="s">
        <v>217</v>
      </c>
      <c r="C195" s="9">
        <v>0</v>
      </c>
      <c r="D195" s="45" t="str">
        <f t="shared" si="36"/>
        <v>N/A</v>
      </c>
      <c r="E195" s="9">
        <v>0</v>
      </c>
      <c r="F195" s="45" t="str">
        <f t="shared" si="37"/>
        <v>N/A</v>
      </c>
      <c r="G195" s="9">
        <v>0</v>
      </c>
      <c r="H195" s="45" t="str">
        <f t="shared" si="38"/>
        <v>N/A</v>
      </c>
      <c r="I195" s="12" t="s">
        <v>1744</v>
      </c>
      <c r="J195" s="12" t="s">
        <v>1744</v>
      </c>
      <c r="K195" s="46" t="s">
        <v>732</v>
      </c>
      <c r="L195" s="9" t="str">
        <f t="shared" si="39"/>
        <v>N/A</v>
      </c>
    </row>
    <row r="196" spans="1:12" ht="25.5" x14ac:dyDescent="0.2">
      <c r="A196" s="4" t="s">
        <v>1404</v>
      </c>
      <c r="B196" s="35" t="s">
        <v>217</v>
      </c>
      <c r="C196" s="48" t="s">
        <v>1744</v>
      </c>
      <c r="D196" s="45" t="str">
        <f t="shared" si="36"/>
        <v>N/A</v>
      </c>
      <c r="E196" s="48" t="s">
        <v>1744</v>
      </c>
      <c r="F196" s="45" t="str">
        <f t="shared" si="37"/>
        <v>N/A</v>
      </c>
      <c r="G196" s="48" t="s">
        <v>1744</v>
      </c>
      <c r="H196" s="45" t="str">
        <f t="shared" si="38"/>
        <v>N/A</v>
      </c>
      <c r="I196" s="12" t="s">
        <v>1744</v>
      </c>
      <c r="J196" s="12" t="s">
        <v>1744</v>
      </c>
      <c r="K196" s="46" t="s">
        <v>732</v>
      </c>
      <c r="L196" s="9" t="str">
        <f t="shared" si="39"/>
        <v>N/A</v>
      </c>
    </row>
    <row r="197" spans="1:12" x14ac:dyDescent="0.2">
      <c r="A197" s="4" t="s">
        <v>1496</v>
      </c>
      <c r="B197" s="35" t="s">
        <v>217</v>
      </c>
      <c r="C197" s="36" t="s">
        <v>1744</v>
      </c>
      <c r="D197" s="45" t="str">
        <f t="shared" si="36"/>
        <v>N/A</v>
      </c>
      <c r="E197" s="36" t="s">
        <v>1744</v>
      </c>
      <c r="F197" s="45" t="str">
        <f t="shared" si="37"/>
        <v>N/A</v>
      </c>
      <c r="G197" s="36" t="s">
        <v>1744</v>
      </c>
      <c r="H197" s="45" t="str">
        <f t="shared" si="38"/>
        <v>N/A</v>
      </c>
      <c r="I197" s="12" t="s">
        <v>1744</v>
      </c>
      <c r="J197" s="12" t="s">
        <v>1744</v>
      </c>
      <c r="K197" s="46" t="s">
        <v>732</v>
      </c>
      <c r="L197" s="9" t="str">
        <f t="shared" si="39"/>
        <v>N/A</v>
      </c>
    </row>
    <row r="198" spans="1:12" ht="25.5" x14ac:dyDescent="0.2">
      <c r="A198" s="4" t="s">
        <v>1497</v>
      </c>
      <c r="B198" s="35" t="s">
        <v>217</v>
      </c>
      <c r="C198" s="48" t="s">
        <v>1744</v>
      </c>
      <c r="D198" s="45" t="str">
        <f t="shared" si="36"/>
        <v>N/A</v>
      </c>
      <c r="E198" s="48" t="s">
        <v>1744</v>
      </c>
      <c r="F198" s="45" t="str">
        <f t="shared" si="37"/>
        <v>N/A</v>
      </c>
      <c r="G198" s="48" t="s">
        <v>1744</v>
      </c>
      <c r="H198" s="45" t="str">
        <f t="shared" si="38"/>
        <v>N/A</v>
      </c>
      <c r="I198" s="12" t="s">
        <v>1744</v>
      </c>
      <c r="J198" s="12" t="s">
        <v>1744</v>
      </c>
      <c r="K198" s="46" t="s">
        <v>732</v>
      </c>
      <c r="L198" s="9" t="str">
        <f t="shared" si="39"/>
        <v>N/A</v>
      </c>
    </row>
    <row r="199" spans="1:12" ht="25.5" x14ac:dyDescent="0.2">
      <c r="A199" s="4" t="s">
        <v>1498</v>
      </c>
      <c r="B199" s="35" t="s">
        <v>217</v>
      </c>
      <c r="C199" s="48" t="s">
        <v>1744</v>
      </c>
      <c r="D199" s="45" t="str">
        <f t="shared" si="36"/>
        <v>N/A</v>
      </c>
      <c r="E199" s="48" t="s">
        <v>1744</v>
      </c>
      <c r="F199" s="45" t="str">
        <f t="shared" si="37"/>
        <v>N/A</v>
      </c>
      <c r="G199" s="48" t="s">
        <v>1744</v>
      </c>
      <c r="H199" s="45" t="str">
        <f t="shared" si="38"/>
        <v>N/A</v>
      </c>
      <c r="I199" s="12" t="s">
        <v>1744</v>
      </c>
      <c r="J199" s="12" t="s">
        <v>1744</v>
      </c>
      <c r="K199" s="46" t="s">
        <v>732</v>
      </c>
      <c r="L199" s="9" t="str">
        <f t="shared" si="39"/>
        <v>N/A</v>
      </c>
    </row>
    <row r="200" spans="1:12" ht="25.5" x14ac:dyDescent="0.2">
      <c r="A200" s="4" t="s">
        <v>1499</v>
      </c>
      <c r="B200" s="35" t="s">
        <v>217</v>
      </c>
      <c r="C200" s="48" t="s">
        <v>1744</v>
      </c>
      <c r="D200" s="45" t="str">
        <f t="shared" si="36"/>
        <v>N/A</v>
      </c>
      <c r="E200" s="48" t="s">
        <v>1744</v>
      </c>
      <c r="F200" s="45" t="str">
        <f t="shared" si="37"/>
        <v>N/A</v>
      </c>
      <c r="G200" s="48" t="s">
        <v>1744</v>
      </c>
      <c r="H200" s="45" t="str">
        <f t="shared" si="38"/>
        <v>N/A</v>
      </c>
      <c r="I200" s="12" t="s">
        <v>1744</v>
      </c>
      <c r="J200" s="12" t="s">
        <v>1744</v>
      </c>
      <c r="K200" s="46" t="s">
        <v>732</v>
      </c>
      <c r="L200" s="9" t="str">
        <f t="shared" si="39"/>
        <v>N/A</v>
      </c>
    </row>
    <row r="201" spans="1:12" ht="25.5" x14ac:dyDescent="0.2">
      <c r="A201" s="4" t="s">
        <v>1500</v>
      </c>
      <c r="B201" s="35" t="s">
        <v>217</v>
      </c>
      <c r="C201" s="9">
        <v>0</v>
      </c>
      <c r="D201" s="45" t="str">
        <f t="shared" si="36"/>
        <v>N/A</v>
      </c>
      <c r="E201" s="9">
        <v>0</v>
      </c>
      <c r="F201" s="45" t="str">
        <f t="shared" si="37"/>
        <v>N/A</v>
      </c>
      <c r="G201" s="9">
        <v>0</v>
      </c>
      <c r="H201" s="45" t="str">
        <f t="shared" si="38"/>
        <v>N/A</v>
      </c>
      <c r="I201" s="12" t="s">
        <v>1744</v>
      </c>
      <c r="J201" s="12" t="s">
        <v>1744</v>
      </c>
      <c r="K201" s="46" t="s">
        <v>732</v>
      </c>
      <c r="L201" s="9" t="str">
        <f t="shared" si="39"/>
        <v>N/A</v>
      </c>
    </row>
    <row r="202" spans="1:12" ht="25.5" x14ac:dyDescent="0.2">
      <c r="A202" s="4" t="s">
        <v>1501</v>
      </c>
      <c r="B202" s="35" t="s">
        <v>217</v>
      </c>
      <c r="C202" s="9">
        <v>0</v>
      </c>
      <c r="D202" s="45" t="str">
        <f t="shared" si="36"/>
        <v>N/A</v>
      </c>
      <c r="E202" s="9">
        <v>0</v>
      </c>
      <c r="F202" s="45" t="str">
        <f t="shared" si="37"/>
        <v>N/A</v>
      </c>
      <c r="G202" s="9">
        <v>0</v>
      </c>
      <c r="H202" s="45" t="str">
        <f t="shared" si="38"/>
        <v>N/A</v>
      </c>
      <c r="I202" s="12" t="s">
        <v>1744</v>
      </c>
      <c r="J202" s="12" t="s">
        <v>1744</v>
      </c>
      <c r="K202" s="46" t="s">
        <v>732</v>
      </c>
      <c r="L202" s="9" t="str">
        <f t="shared" si="39"/>
        <v>N/A</v>
      </c>
    </row>
    <row r="203" spans="1:12" ht="25.5" x14ac:dyDescent="0.2">
      <c r="A203" s="4" t="s">
        <v>1502</v>
      </c>
      <c r="B203" s="35" t="s">
        <v>217</v>
      </c>
      <c r="C203" s="9">
        <v>0</v>
      </c>
      <c r="D203" s="45" t="str">
        <f t="shared" si="36"/>
        <v>N/A</v>
      </c>
      <c r="E203" s="9">
        <v>0</v>
      </c>
      <c r="F203" s="45" t="str">
        <f t="shared" si="37"/>
        <v>N/A</v>
      </c>
      <c r="G203" s="9">
        <v>0</v>
      </c>
      <c r="H203" s="45" t="str">
        <f t="shared" si="38"/>
        <v>N/A</v>
      </c>
      <c r="I203" s="12" t="s">
        <v>1744</v>
      </c>
      <c r="J203" s="12" t="s">
        <v>1744</v>
      </c>
      <c r="K203" s="46" t="s">
        <v>732</v>
      </c>
      <c r="L203" s="9" t="str">
        <f t="shared" si="39"/>
        <v>N/A</v>
      </c>
    </row>
    <row r="204" spans="1:12" x14ac:dyDescent="0.2">
      <c r="A204" s="177" t="s">
        <v>1650</v>
      </c>
      <c r="B204" s="178"/>
      <c r="C204" s="178"/>
      <c r="D204" s="178"/>
      <c r="E204" s="178"/>
      <c r="F204" s="178"/>
      <c r="G204" s="178"/>
      <c r="H204" s="178"/>
      <c r="I204" s="178"/>
      <c r="J204" s="178"/>
      <c r="K204" s="178"/>
      <c r="L204" s="179"/>
    </row>
    <row r="205" spans="1:12" x14ac:dyDescent="0.2">
      <c r="A205" s="171" t="s">
        <v>1648</v>
      </c>
      <c r="B205" s="172"/>
      <c r="C205" s="172"/>
      <c r="D205" s="172"/>
      <c r="E205" s="172"/>
      <c r="F205" s="172"/>
      <c r="G205" s="172"/>
      <c r="H205" s="172"/>
      <c r="I205" s="172"/>
      <c r="J205" s="172"/>
      <c r="K205" s="172"/>
      <c r="L205" s="173"/>
    </row>
    <row r="206" spans="1:12" x14ac:dyDescent="0.2">
      <c r="A206" s="57"/>
      <c r="B206" s="49"/>
    </row>
    <row r="207" spans="1:12" x14ac:dyDescent="0.2">
      <c r="A207" s="55"/>
      <c r="B207" s="49"/>
    </row>
    <row r="208" spans="1:12" x14ac:dyDescent="0.2">
      <c r="A208" s="2"/>
      <c r="B208" s="49"/>
    </row>
    <row r="209" spans="1:2" x14ac:dyDescent="0.2">
      <c r="A209" s="2"/>
      <c r="B209" s="49"/>
    </row>
    <row r="210" spans="1:2" x14ac:dyDescent="0.2">
      <c r="A210" s="55"/>
      <c r="B210" s="49"/>
    </row>
    <row r="211" spans="1:2" x14ac:dyDescent="0.2">
      <c r="A211" s="57"/>
      <c r="B211" s="49"/>
    </row>
    <row r="212" spans="1:2" x14ac:dyDescent="0.2">
      <c r="A212" s="57"/>
      <c r="B212" s="55"/>
    </row>
    <row r="213" spans="1:2" x14ac:dyDescent="0.2">
      <c r="A213" s="57"/>
      <c r="B213" s="55"/>
    </row>
    <row r="214" spans="1:2" x14ac:dyDescent="0.2">
      <c r="A214" s="57"/>
      <c r="B214" s="55"/>
    </row>
    <row r="215" spans="1:2" x14ac:dyDescent="0.2">
      <c r="A215" s="57"/>
      <c r="B215" s="55"/>
    </row>
    <row r="216" spans="1:2" x14ac:dyDescent="0.2">
      <c r="A216" s="57"/>
      <c r="B216" s="55"/>
    </row>
    <row r="217" spans="1:2" x14ac:dyDescent="0.2">
      <c r="A217" s="57"/>
      <c r="B217" s="55"/>
    </row>
    <row r="218" spans="1:2" x14ac:dyDescent="0.2">
      <c r="A218" s="57"/>
      <c r="B218" s="55"/>
    </row>
    <row r="219" spans="1:2" x14ac:dyDescent="0.2">
      <c r="A219" s="55"/>
      <c r="B219" s="55"/>
    </row>
    <row r="220" spans="1:2" x14ac:dyDescent="0.2">
      <c r="A220" s="55"/>
    </row>
    <row r="221" spans="1:2" x14ac:dyDescent="0.2">
      <c r="A221" s="55"/>
    </row>
    <row r="222" spans="1:2" x14ac:dyDescent="0.2">
      <c r="A222" s="55"/>
    </row>
    <row r="223" spans="1:2" x14ac:dyDescent="0.2">
      <c r="A223" s="55"/>
    </row>
    <row r="224" spans="1:2" x14ac:dyDescent="0.2">
      <c r="A224" s="55"/>
    </row>
    <row r="225" spans="1:1" x14ac:dyDescent="0.2">
      <c r="A225" s="55"/>
    </row>
    <row r="226" spans="1:1" x14ac:dyDescent="0.2">
      <c r="A226" s="55"/>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6" customWidth="1"/>
    <col min="2" max="2" width="10.7109375" style="56"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4"/>
  </cols>
  <sheetData>
    <row r="1" spans="1:12" s="17" customFormat="1" ht="18.75" customHeight="1" x14ac:dyDescent="0.2">
      <c r="A1" s="162" t="s">
        <v>1683</v>
      </c>
      <c r="B1" s="163"/>
      <c r="C1" s="163"/>
      <c r="D1" s="163"/>
      <c r="E1" s="163"/>
      <c r="F1" s="163"/>
      <c r="G1" s="163"/>
      <c r="H1" s="163"/>
      <c r="I1" s="163"/>
      <c r="J1" s="163"/>
      <c r="K1" s="163"/>
      <c r="L1" s="164"/>
    </row>
    <row r="2" spans="1:12" s="18" customFormat="1" ht="50.25" customHeight="1" x14ac:dyDescent="0.2">
      <c r="A2" s="180" t="s">
        <v>1613</v>
      </c>
      <c r="B2" s="181"/>
      <c r="C2" s="181"/>
      <c r="D2" s="181"/>
      <c r="E2" s="181"/>
      <c r="F2" s="181"/>
      <c r="G2" s="181"/>
      <c r="H2" s="181"/>
      <c r="I2" s="181"/>
      <c r="J2" s="181"/>
      <c r="K2" s="181"/>
      <c r="L2" s="182"/>
    </row>
    <row r="3" spans="1:12" s="18" customFormat="1" x14ac:dyDescent="0.2">
      <c r="A3" s="161" t="s">
        <v>1743</v>
      </c>
      <c r="B3" s="20"/>
      <c r="C3" s="20"/>
      <c r="D3" s="20"/>
      <c r="E3" s="20"/>
      <c r="F3" s="20"/>
      <c r="G3" s="20"/>
      <c r="H3" s="20"/>
      <c r="I3" s="20"/>
      <c r="J3" s="20"/>
      <c r="K3" s="21"/>
    </row>
    <row r="4" spans="1:12" s="18" customFormat="1" x14ac:dyDescent="0.2">
      <c r="A4" s="165" t="s">
        <v>650</v>
      </c>
      <c r="B4" s="166"/>
      <c r="C4" s="166"/>
      <c r="D4" s="166"/>
      <c r="E4" s="166"/>
      <c r="F4" s="166"/>
      <c r="G4" s="166"/>
      <c r="H4" s="166"/>
      <c r="I4" s="166"/>
      <c r="J4" s="166"/>
      <c r="K4" s="167"/>
    </row>
    <row r="5" spans="1:12" s="75" customFormat="1" ht="63" customHeight="1" x14ac:dyDescent="0.2">
      <c r="A5" s="129" t="s">
        <v>11</v>
      </c>
      <c r="B5" s="23" t="s">
        <v>216</v>
      </c>
      <c r="C5" s="23" t="s">
        <v>1672</v>
      </c>
      <c r="D5" s="23" t="s">
        <v>1678</v>
      </c>
      <c r="E5" s="23" t="s">
        <v>651</v>
      </c>
      <c r="F5" s="23" t="s">
        <v>1674</v>
      </c>
      <c r="G5" s="23" t="s">
        <v>652</v>
      </c>
      <c r="H5" s="23" t="s">
        <v>1675</v>
      </c>
      <c r="I5" s="41" t="s">
        <v>1676</v>
      </c>
      <c r="J5" s="41" t="s">
        <v>1677</v>
      </c>
      <c r="K5" s="42" t="s">
        <v>737</v>
      </c>
      <c r="L5" s="43" t="s">
        <v>736</v>
      </c>
    </row>
    <row r="6" spans="1:12" x14ac:dyDescent="0.2">
      <c r="A6" s="3" t="s">
        <v>9</v>
      </c>
      <c r="B6" s="35" t="s">
        <v>217</v>
      </c>
      <c r="C6" s="36">
        <v>320148</v>
      </c>
      <c r="D6" s="45" t="str">
        <f>IF($B6="N/A","N/A",IF(C6&gt;10,"No",IF(C6&lt;-10,"No","Yes")))</f>
        <v>N/A</v>
      </c>
      <c r="E6" s="36">
        <v>323949</v>
      </c>
      <c r="F6" s="45" t="str">
        <f>IF($B6="N/A","N/A",IF(E6&gt;10,"No",IF(E6&lt;-10,"No","Yes")))</f>
        <v>N/A</v>
      </c>
      <c r="G6" s="36">
        <v>342309</v>
      </c>
      <c r="H6" s="45" t="str">
        <f>IF($B6="N/A","N/A",IF(G6&gt;10,"No",IF(G6&lt;-10,"No","Yes")))</f>
        <v>N/A</v>
      </c>
      <c r="I6" s="12">
        <v>1.1870000000000001</v>
      </c>
      <c r="J6" s="12">
        <v>5.6680000000000001</v>
      </c>
      <c r="K6" s="46" t="s">
        <v>732</v>
      </c>
      <c r="L6" s="9" t="str">
        <f t="shared" ref="L6:L46" si="0">IF(J6="Div by 0", "N/A", IF(K6="N/A","N/A", IF(J6&gt;VALUE(MID(K6,1,2)), "No", IF(J6&lt;-1*VALUE(MID(K6,1,2)), "No", "Yes"))))</f>
        <v>Yes</v>
      </c>
    </row>
    <row r="7" spans="1:12" x14ac:dyDescent="0.2">
      <c r="A7" s="47" t="s">
        <v>10</v>
      </c>
      <c r="B7" s="35" t="s">
        <v>217</v>
      </c>
      <c r="C7" s="36">
        <v>210389</v>
      </c>
      <c r="D7" s="45" t="str">
        <f>IF($B7="N/A","N/A",IF(C7&gt;10,"No",IF(C7&lt;-10,"No","Yes")))</f>
        <v>N/A</v>
      </c>
      <c r="E7" s="36">
        <v>217154</v>
      </c>
      <c r="F7" s="45" t="str">
        <f>IF($B7="N/A","N/A",IF(E7&gt;10,"No",IF(E7&lt;-10,"No","Yes")))</f>
        <v>N/A</v>
      </c>
      <c r="G7" s="36">
        <v>0</v>
      </c>
      <c r="H7" s="45" t="str">
        <f>IF($B7="N/A","N/A",IF(G7&gt;10,"No",IF(G7&lt;-10,"No","Yes")))</f>
        <v>N/A</v>
      </c>
      <c r="I7" s="12">
        <v>3.2149999999999999</v>
      </c>
      <c r="J7" s="12">
        <v>-100</v>
      </c>
      <c r="K7" s="46" t="s">
        <v>732</v>
      </c>
      <c r="L7" s="9" t="str">
        <f t="shared" si="0"/>
        <v>No</v>
      </c>
    </row>
    <row r="8" spans="1:12" x14ac:dyDescent="0.2">
      <c r="A8" s="47" t="s">
        <v>91</v>
      </c>
      <c r="B8" s="9" t="s">
        <v>301</v>
      </c>
      <c r="C8" s="8">
        <v>65.716168772000003</v>
      </c>
      <c r="D8" s="45" t="str">
        <f>IF($B8="N/A","N/A",IF(C8&gt;90,"No",IF(C8&lt;65,"No","Yes")))</f>
        <v>Yes</v>
      </c>
      <c r="E8" s="8">
        <v>67.033391058000007</v>
      </c>
      <c r="F8" s="45" t="str">
        <f>IF($B8="N/A","N/A",IF(E8&gt;90,"No",IF(E8&lt;65,"No","Yes")))</f>
        <v>Yes</v>
      </c>
      <c r="G8" s="8">
        <v>0</v>
      </c>
      <c r="H8" s="45" t="str">
        <f>IF($B8="N/A","N/A",IF(G8&gt;90,"No",IF(G8&lt;65,"No","Yes")))</f>
        <v>No</v>
      </c>
      <c r="I8" s="12">
        <v>2.004</v>
      </c>
      <c r="J8" s="12">
        <v>-100</v>
      </c>
      <c r="K8" s="46" t="s">
        <v>732</v>
      </c>
      <c r="L8" s="9" t="str">
        <f t="shared" si="0"/>
        <v>No</v>
      </c>
    </row>
    <row r="9" spans="1:12" x14ac:dyDescent="0.2">
      <c r="A9" s="47" t="s">
        <v>92</v>
      </c>
      <c r="B9" s="9" t="s">
        <v>302</v>
      </c>
      <c r="C9" s="8">
        <v>49.937347719999998</v>
      </c>
      <c r="D9" s="45" t="str">
        <f>IF($B9="N/A","N/A",IF(C9&gt;100,"No",IF(C9&lt;90,"No","Yes")))</f>
        <v>No</v>
      </c>
      <c r="E9" s="8">
        <v>52.329828444999997</v>
      </c>
      <c r="F9" s="45" t="str">
        <f>IF($B9="N/A","N/A",IF(E9&gt;100,"No",IF(E9&lt;90,"No","Yes")))</f>
        <v>No</v>
      </c>
      <c r="G9" s="8">
        <v>0</v>
      </c>
      <c r="H9" s="45" t="str">
        <f>IF($B9="N/A","N/A",IF(G9&gt;100,"No",IF(G9&lt;90,"No","Yes")))</f>
        <v>No</v>
      </c>
      <c r="I9" s="12">
        <v>4.7910000000000004</v>
      </c>
      <c r="J9" s="12">
        <v>-100</v>
      </c>
      <c r="K9" s="46" t="s">
        <v>732</v>
      </c>
      <c r="L9" s="9" t="str">
        <f t="shared" si="0"/>
        <v>No</v>
      </c>
    </row>
    <row r="10" spans="1:12" x14ac:dyDescent="0.2">
      <c r="A10" s="47" t="s">
        <v>93</v>
      </c>
      <c r="B10" s="9" t="s">
        <v>303</v>
      </c>
      <c r="C10" s="8">
        <v>72.298664508000002</v>
      </c>
      <c r="D10" s="45" t="str">
        <f>IF($B10="N/A","N/A",IF(C10&gt;100,"No",IF(C10&lt;85,"No","Yes")))</f>
        <v>No</v>
      </c>
      <c r="E10" s="8">
        <v>73.187357610000007</v>
      </c>
      <c r="F10" s="45" t="str">
        <f>IF($B10="N/A","N/A",IF(E10&gt;100,"No",IF(E10&lt;85,"No","Yes")))</f>
        <v>No</v>
      </c>
      <c r="G10" s="8">
        <v>0</v>
      </c>
      <c r="H10" s="45" t="str">
        <f>IF($B10="N/A","N/A",IF(G10&gt;100,"No",IF(G10&lt;85,"No","Yes")))</f>
        <v>No</v>
      </c>
      <c r="I10" s="12">
        <v>1.2290000000000001</v>
      </c>
      <c r="J10" s="12">
        <v>-100</v>
      </c>
      <c r="K10" s="46" t="s">
        <v>732</v>
      </c>
      <c r="L10" s="9" t="str">
        <f t="shared" si="0"/>
        <v>No</v>
      </c>
    </row>
    <row r="11" spans="1:12" x14ac:dyDescent="0.2">
      <c r="A11" s="47" t="s">
        <v>94</v>
      </c>
      <c r="B11" s="9" t="s">
        <v>304</v>
      </c>
      <c r="C11" s="8">
        <v>61.973526784000001</v>
      </c>
      <c r="D11" s="45" t="str">
        <f>IF($B11="N/A","N/A",IF(C11&gt;100,"No",IF(C11&lt;80,"No","Yes")))</f>
        <v>No</v>
      </c>
      <c r="E11" s="8">
        <v>63.034137901000001</v>
      </c>
      <c r="F11" s="45" t="str">
        <f>IF($B11="N/A","N/A",IF(E11&gt;100,"No",IF(E11&lt;80,"No","Yes")))</f>
        <v>No</v>
      </c>
      <c r="G11" s="8">
        <v>0</v>
      </c>
      <c r="H11" s="45" t="str">
        <f>IF($B11="N/A","N/A",IF(G11&gt;100,"No",IF(G11&lt;80,"No","Yes")))</f>
        <v>No</v>
      </c>
      <c r="I11" s="12">
        <v>1.7110000000000001</v>
      </c>
      <c r="J11" s="12">
        <v>-100</v>
      </c>
      <c r="K11" s="46" t="s">
        <v>732</v>
      </c>
      <c r="L11" s="9" t="str">
        <f t="shared" si="0"/>
        <v>No</v>
      </c>
    </row>
    <row r="12" spans="1:12" x14ac:dyDescent="0.2">
      <c r="A12" s="47" t="s">
        <v>95</v>
      </c>
      <c r="B12" s="9" t="s">
        <v>304</v>
      </c>
      <c r="C12" s="8">
        <v>71.332787291000002</v>
      </c>
      <c r="D12" s="45" t="str">
        <f>IF($B12="N/A","N/A",IF(C12&gt;100,"No",IF(C12&lt;80,"No","Yes")))</f>
        <v>No</v>
      </c>
      <c r="E12" s="8">
        <v>72.774132191999996</v>
      </c>
      <c r="F12" s="45" t="str">
        <f>IF($B12="N/A","N/A",IF(E12&gt;100,"No",IF(E12&lt;80,"No","Yes")))</f>
        <v>No</v>
      </c>
      <c r="G12" s="8">
        <v>0</v>
      </c>
      <c r="H12" s="45" t="str">
        <f>IF($B12="N/A","N/A",IF(G12&gt;100,"No",IF(G12&lt;80,"No","Yes")))</f>
        <v>No</v>
      </c>
      <c r="I12" s="12">
        <v>2.0209999999999999</v>
      </c>
      <c r="J12" s="12">
        <v>-100</v>
      </c>
      <c r="K12" s="46" t="s">
        <v>732</v>
      </c>
      <c r="L12" s="9" t="str">
        <f t="shared" si="0"/>
        <v>No</v>
      </c>
    </row>
    <row r="13" spans="1:12" x14ac:dyDescent="0.2">
      <c r="A13" s="3" t="s">
        <v>96</v>
      </c>
      <c r="B13" s="35" t="s">
        <v>217</v>
      </c>
      <c r="C13" s="36">
        <v>272601</v>
      </c>
      <c r="D13" s="45" t="str">
        <f t="shared" ref="D13:D44" si="1">IF($B13="N/A","N/A",IF(C13&gt;10,"No",IF(C13&lt;-10,"No","Yes")))</f>
        <v>N/A</v>
      </c>
      <c r="E13" s="36">
        <v>277162.78999999998</v>
      </c>
      <c r="F13" s="45" t="str">
        <f t="shared" ref="F13:F44" si="2">IF($B13="N/A","N/A",IF(E13&gt;10,"No",IF(E13&lt;-10,"No","Yes")))</f>
        <v>N/A</v>
      </c>
      <c r="G13" s="36">
        <v>295691.74</v>
      </c>
      <c r="H13" s="45" t="str">
        <f t="shared" ref="H13:H44" si="3">IF($B13="N/A","N/A",IF(G13&gt;10,"No",IF(G13&lt;-10,"No","Yes")))</f>
        <v>N/A</v>
      </c>
      <c r="I13" s="12">
        <v>1.673</v>
      </c>
      <c r="J13" s="12">
        <v>6.6849999999999996</v>
      </c>
      <c r="K13" s="46" t="s">
        <v>732</v>
      </c>
      <c r="L13" s="9" t="str">
        <f t="shared" si="0"/>
        <v>Yes</v>
      </c>
    </row>
    <row r="14" spans="1:12" x14ac:dyDescent="0.2">
      <c r="A14" s="3" t="s">
        <v>100</v>
      </c>
      <c r="B14" s="35" t="s">
        <v>217</v>
      </c>
      <c r="C14" s="36">
        <v>28730</v>
      </c>
      <c r="D14" s="45" t="str">
        <f t="shared" si="1"/>
        <v>N/A</v>
      </c>
      <c r="E14" s="36">
        <v>27105</v>
      </c>
      <c r="F14" s="45" t="str">
        <f t="shared" si="2"/>
        <v>N/A</v>
      </c>
      <c r="G14" s="36">
        <v>27564</v>
      </c>
      <c r="H14" s="45" t="str">
        <f t="shared" si="3"/>
        <v>N/A</v>
      </c>
      <c r="I14" s="12">
        <v>-5.66</v>
      </c>
      <c r="J14" s="12">
        <v>1.6930000000000001</v>
      </c>
      <c r="K14" s="46" t="s">
        <v>732</v>
      </c>
      <c r="L14" s="9" t="str">
        <f t="shared" si="0"/>
        <v>Yes</v>
      </c>
    </row>
    <row r="15" spans="1:12" x14ac:dyDescent="0.2">
      <c r="A15" s="3" t="s">
        <v>984</v>
      </c>
      <c r="B15" s="35" t="s">
        <v>217</v>
      </c>
      <c r="C15" s="36">
        <v>6722</v>
      </c>
      <c r="D15" s="45" t="str">
        <f t="shared" si="1"/>
        <v>N/A</v>
      </c>
      <c r="E15" s="36">
        <v>6515</v>
      </c>
      <c r="F15" s="45" t="str">
        <f t="shared" si="2"/>
        <v>N/A</v>
      </c>
      <c r="G15" s="36">
        <v>6692</v>
      </c>
      <c r="H15" s="45" t="str">
        <f t="shared" si="3"/>
        <v>N/A</v>
      </c>
      <c r="I15" s="12">
        <v>-3.08</v>
      </c>
      <c r="J15" s="12">
        <v>2.7170000000000001</v>
      </c>
      <c r="K15" s="46" t="s">
        <v>732</v>
      </c>
      <c r="L15" s="9" t="str">
        <f t="shared" si="0"/>
        <v>Yes</v>
      </c>
    </row>
    <row r="16" spans="1:12" x14ac:dyDescent="0.2">
      <c r="A16" s="3" t="s">
        <v>985</v>
      </c>
      <c r="B16" s="35" t="s">
        <v>217</v>
      </c>
      <c r="C16" s="36">
        <v>3966</v>
      </c>
      <c r="D16" s="45" t="str">
        <f t="shared" si="1"/>
        <v>N/A</v>
      </c>
      <c r="E16" s="36">
        <v>3932</v>
      </c>
      <c r="F16" s="45" t="str">
        <f t="shared" si="2"/>
        <v>N/A</v>
      </c>
      <c r="G16" s="36">
        <v>3978</v>
      </c>
      <c r="H16" s="45" t="str">
        <f t="shared" si="3"/>
        <v>N/A</v>
      </c>
      <c r="I16" s="12">
        <v>-0.85699999999999998</v>
      </c>
      <c r="J16" s="12">
        <v>1.17</v>
      </c>
      <c r="K16" s="46" t="s">
        <v>732</v>
      </c>
      <c r="L16" s="9" t="str">
        <f t="shared" si="0"/>
        <v>Yes</v>
      </c>
    </row>
    <row r="17" spans="1:12" x14ac:dyDescent="0.2">
      <c r="A17" s="3" t="s">
        <v>986</v>
      </c>
      <c r="B17" s="35" t="s">
        <v>217</v>
      </c>
      <c r="C17" s="36">
        <v>12427</v>
      </c>
      <c r="D17" s="45" t="str">
        <f t="shared" si="1"/>
        <v>N/A</v>
      </c>
      <c r="E17" s="36">
        <v>11093</v>
      </c>
      <c r="F17" s="45" t="str">
        <f t="shared" si="2"/>
        <v>N/A</v>
      </c>
      <c r="G17" s="36">
        <v>11542</v>
      </c>
      <c r="H17" s="45" t="str">
        <f t="shared" si="3"/>
        <v>N/A</v>
      </c>
      <c r="I17" s="12">
        <v>-10.7</v>
      </c>
      <c r="J17" s="12">
        <v>4.048</v>
      </c>
      <c r="K17" s="46" t="s">
        <v>732</v>
      </c>
      <c r="L17" s="9" t="str">
        <f t="shared" si="0"/>
        <v>Yes</v>
      </c>
    </row>
    <row r="18" spans="1:12" x14ac:dyDescent="0.2">
      <c r="A18" s="3" t="s">
        <v>987</v>
      </c>
      <c r="B18" s="35" t="s">
        <v>217</v>
      </c>
      <c r="C18" s="36">
        <v>5615</v>
      </c>
      <c r="D18" s="45" t="str">
        <f t="shared" si="1"/>
        <v>N/A</v>
      </c>
      <c r="E18" s="36">
        <v>5565</v>
      </c>
      <c r="F18" s="45" t="str">
        <f t="shared" si="2"/>
        <v>N/A</v>
      </c>
      <c r="G18" s="36">
        <v>5352</v>
      </c>
      <c r="H18" s="45" t="str">
        <f t="shared" si="3"/>
        <v>N/A</v>
      </c>
      <c r="I18" s="12">
        <v>-0.89</v>
      </c>
      <c r="J18" s="12">
        <v>-3.83</v>
      </c>
      <c r="K18" s="46" t="s">
        <v>732</v>
      </c>
      <c r="L18" s="9" t="str">
        <f t="shared" si="0"/>
        <v>Yes</v>
      </c>
    </row>
    <row r="19" spans="1:12" x14ac:dyDescent="0.2">
      <c r="A19" s="3" t="s">
        <v>988</v>
      </c>
      <c r="B19" s="35" t="s">
        <v>217</v>
      </c>
      <c r="C19" s="36">
        <v>0</v>
      </c>
      <c r="D19" s="45" t="str">
        <f t="shared" si="1"/>
        <v>N/A</v>
      </c>
      <c r="E19" s="36">
        <v>0</v>
      </c>
      <c r="F19" s="45" t="str">
        <f t="shared" si="2"/>
        <v>N/A</v>
      </c>
      <c r="G19" s="36">
        <v>0</v>
      </c>
      <c r="H19" s="45" t="str">
        <f t="shared" si="3"/>
        <v>N/A</v>
      </c>
      <c r="I19" s="12" t="s">
        <v>1744</v>
      </c>
      <c r="J19" s="12" t="s">
        <v>1744</v>
      </c>
      <c r="K19" s="46" t="s">
        <v>732</v>
      </c>
      <c r="L19" s="9" t="str">
        <f t="shared" si="0"/>
        <v>N/A</v>
      </c>
    </row>
    <row r="20" spans="1:12" x14ac:dyDescent="0.2">
      <c r="A20" s="3" t="s">
        <v>101</v>
      </c>
      <c r="B20" s="35" t="s">
        <v>217</v>
      </c>
      <c r="C20" s="36">
        <v>54362</v>
      </c>
      <c r="D20" s="45" t="str">
        <f t="shared" si="1"/>
        <v>N/A</v>
      </c>
      <c r="E20" s="36">
        <v>55306</v>
      </c>
      <c r="F20" s="45" t="str">
        <f t="shared" si="2"/>
        <v>N/A</v>
      </c>
      <c r="G20" s="36">
        <v>57652</v>
      </c>
      <c r="H20" s="45" t="str">
        <f t="shared" si="3"/>
        <v>N/A</v>
      </c>
      <c r="I20" s="12">
        <v>1.7370000000000001</v>
      </c>
      <c r="J20" s="12">
        <v>4.242</v>
      </c>
      <c r="K20" s="46" t="s">
        <v>732</v>
      </c>
      <c r="L20" s="9" t="str">
        <f t="shared" si="0"/>
        <v>Yes</v>
      </c>
    </row>
    <row r="21" spans="1:12" x14ac:dyDescent="0.2">
      <c r="A21" s="3" t="s">
        <v>989</v>
      </c>
      <c r="B21" s="35" t="s">
        <v>217</v>
      </c>
      <c r="C21" s="36">
        <v>32843</v>
      </c>
      <c r="D21" s="45" t="str">
        <f t="shared" si="1"/>
        <v>N/A</v>
      </c>
      <c r="E21" s="36">
        <v>33258</v>
      </c>
      <c r="F21" s="45" t="str">
        <f t="shared" si="2"/>
        <v>N/A</v>
      </c>
      <c r="G21" s="36">
        <v>34137</v>
      </c>
      <c r="H21" s="45" t="str">
        <f t="shared" si="3"/>
        <v>N/A</v>
      </c>
      <c r="I21" s="12">
        <v>1.264</v>
      </c>
      <c r="J21" s="12">
        <v>2.6429999999999998</v>
      </c>
      <c r="K21" s="46" t="s">
        <v>732</v>
      </c>
      <c r="L21" s="9" t="str">
        <f t="shared" si="0"/>
        <v>Yes</v>
      </c>
    </row>
    <row r="22" spans="1:12" x14ac:dyDescent="0.2">
      <c r="A22" s="3" t="s">
        <v>990</v>
      </c>
      <c r="B22" s="35" t="s">
        <v>217</v>
      </c>
      <c r="C22" s="36">
        <v>950</v>
      </c>
      <c r="D22" s="45" t="str">
        <f t="shared" si="1"/>
        <v>N/A</v>
      </c>
      <c r="E22" s="36">
        <v>887</v>
      </c>
      <c r="F22" s="45" t="str">
        <f t="shared" si="2"/>
        <v>N/A</v>
      </c>
      <c r="G22" s="36">
        <v>827</v>
      </c>
      <c r="H22" s="45" t="str">
        <f t="shared" si="3"/>
        <v>N/A</v>
      </c>
      <c r="I22" s="12">
        <v>-6.63</v>
      </c>
      <c r="J22" s="12">
        <v>-6.76</v>
      </c>
      <c r="K22" s="46" t="s">
        <v>732</v>
      </c>
      <c r="L22" s="9" t="str">
        <f t="shared" si="0"/>
        <v>Yes</v>
      </c>
    </row>
    <row r="23" spans="1:12" x14ac:dyDescent="0.2">
      <c r="A23" s="3" t="s">
        <v>991</v>
      </c>
      <c r="B23" s="35" t="s">
        <v>217</v>
      </c>
      <c r="C23" s="36">
        <v>16307</v>
      </c>
      <c r="D23" s="45" t="str">
        <f t="shared" si="1"/>
        <v>N/A</v>
      </c>
      <c r="E23" s="36">
        <v>17168</v>
      </c>
      <c r="F23" s="45" t="str">
        <f t="shared" si="2"/>
        <v>N/A</v>
      </c>
      <c r="G23" s="36">
        <v>18000</v>
      </c>
      <c r="H23" s="45" t="str">
        <f t="shared" si="3"/>
        <v>N/A</v>
      </c>
      <c r="I23" s="12">
        <v>5.28</v>
      </c>
      <c r="J23" s="12">
        <v>4.8460000000000001</v>
      </c>
      <c r="K23" s="46" t="s">
        <v>732</v>
      </c>
      <c r="L23" s="9" t="str">
        <f t="shared" si="0"/>
        <v>Yes</v>
      </c>
    </row>
    <row r="24" spans="1:12" x14ac:dyDescent="0.2">
      <c r="A24" s="3" t="s">
        <v>992</v>
      </c>
      <c r="B24" s="35" t="s">
        <v>217</v>
      </c>
      <c r="C24" s="36">
        <v>4262</v>
      </c>
      <c r="D24" s="45" t="str">
        <f t="shared" si="1"/>
        <v>N/A</v>
      </c>
      <c r="E24" s="36">
        <v>3993</v>
      </c>
      <c r="F24" s="45" t="str">
        <f t="shared" si="2"/>
        <v>N/A</v>
      </c>
      <c r="G24" s="36">
        <v>4688</v>
      </c>
      <c r="H24" s="45" t="str">
        <f t="shared" si="3"/>
        <v>N/A</v>
      </c>
      <c r="I24" s="12">
        <v>-6.31</v>
      </c>
      <c r="J24" s="12">
        <v>17.41</v>
      </c>
      <c r="K24" s="46" t="s">
        <v>732</v>
      </c>
      <c r="L24" s="9" t="str">
        <f t="shared" si="0"/>
        <v>Yes</v>
      </c>
    </row>
    <row r="25" spans="1:12" x14ac:dyDescent="0.2">
      <c r="A25" s="3" t="s">
        <v>993</v>
      </c>
      <c r="B25" s="35" t="s">
        <v>217</v>
      </c>
      <c r="C25" s="36">
        <v>0</v>
      </c>
      <c r="D25" s="45" t="str">
        <f t="shared" si="1"/>
        <v>N/A</v>
      </c>
      <c r="E25" s="36">
        <v>0</v>
      </c>
      <c r="F25" s="45" t="str">
        <f t="shared" si="2"/>
        <v>N/A</v>
      </c>
      <c r="G25" s="36">
        <v>0</v>
      </c>
      <c r="H25" s="45" t="str">
        <f t="shared" si="3"/>
        <v>N/A</v>
      </c>
      <c r="I25" s="12" t="s">
        <v>1744</v>
      </c>
      <c r="J25" s="12" t="s">
        <v>1744</v>
      </c>
      <c r="K25" s="46" t="s">
        <v>732</v>
      </c>
      <c r="L25" s="9" t="str">
        <f t="shared" si="0"/>
        <v>N/A</v>
      </c>
    </row>
    <row r="26" spans="1:12" x14ac:dyDescent="0.2">
      <c r="A26" s="3" t="s">
        <v>104</v>
      </c>
      <c r="B26" s="35" t="s">
        <v>217</v>
      </c>
      <c r="C26" s="36">
        <v>132058</v>
      </c>
      <c r="D26" s="45" t="str">
        <f t="shared" si="1"/>
        <v>N/A</v>
      </c>
      <c r="E26" s="36">
        <v>136388</v>
      </c>
      <c r="F26" s="45" t="str">
        <f t="shared" si="2"/>
        <v>N/A</v>
      </c>
      <c r="G26" s="36">
        <v>140808</v>
      </c>
      <c r="H26" s="45" t="str">
        <f t="shared" si="3"/>
        <v>N/A</v>
      </c>
      <c r="I26" s="12">
        <v>3.2789999999999999</v>
      </c>
      <c r="J26" s="12">
        <v>3.2410000000000001</v>
      </c>
      <c r="K26" s="46" t="s">
        <v>732</v>
      </c>
      <c r="L26" s="9" t="str">
        <f t="shared" si="0"/>
        <v>Yes</v>
      </c>
    </row>
    <row r="27" spans="1:12" x14ac:dyDescent="0.2">
      <c r="A27" s="3" t="s">
        <v>994</v>
      </c>
      <c r="B27" s="35" t="s">
        <v>217</v>
      </c>
      <c r="C27" s="36">
        <v>0</v>
      </c>
      <c r="D27" s="45" t="str">
        <f t="shared" si="1"/>
        <v>N/A</v>
      </c>
      <c r="E27" s="36">
        <v>0</v>
      </c>
      <c r="F27" s="45" t="str">
        <f t="shared" si="2"/>
        <v>N/A</v>
      </c>
      <c r="G27" s="36">
        <v>0</v>
      </c>
      <c r="H27" s="45" t="str">
        <f t="shared" si="3"/>
        <v>N/A</v>
      </c>
      <c r="I27" s="12" t="s">
        <v>1744</v>
      </c>
      <c r="J27" s="12" t="s">
        <v>1744</v>
      </c>
      <c r="K27" s="46" t="s">
        <v>732</v>
      </c>
      <c r="L27" s="9" t="str">
        <f t="shared" si="0"/>
        <v>N/A</v>
      </c>
    </row>
    <row r="28" spans="1:12" x14ac:dyDescent="0.2">
      <c r="A28" s="3" t="s">
        <v>995</v>
      </c>
      <c r="B28" s="35" t="s">
        <v>217</v>
      </c>
      <c r="C28" s="36">
        <v>0</v>
      </c>
      <c r="D28" s="45" t="str">
        <f t="shared" si="1"/>
        <v>N/A</v>
      </c>
      <c r="E28" s="36">
        <v>0</v>
      </c>
      <c r="F28" s="45" t="str">
        <f t="shared" si="2"/>
        <v>N/A</v>
      </c>
      <c r="G28" s="36">
        <v>0</v>
      </c>
      <c r="H28" s="45" t="str">
        <f t="shared" si="3"/>
        <v>N/A</v>
      </c>
      <c r="I28" s="12" t="s">
        <v>1744</v>
      </c>
      <c r="J28" s="12" t="s">
        <v>1744</v>
      </c>
      <c r="K28" s="46" t="s">
        <v>732</v>
      </c>
      <c r="L28" s="9" t="str">
        <f t="shared" si="0"/>
        <v>N/A</v>
      </c>
    </row>
    <row r="29" spans="1:12" x14ac:dyDescent="0.2">
      <c r="A29" s="3" t="s">
        <v>996</v>
      </c>
      <c r="B29" s="35" t="s">
        <v>217</v>
      </c>
      <c r="C29" s="36">
        <v>695</v>
      </c>
      <c r="D29" s="45" t="str">
        <f t="shared" si="1"/>
        <v>N/A</v>
      </c>
      <c r="E29" s="36">
        <v>649</v>
      </c>
      <c r="F29" s="45" t="str">
        <f t="shared" si="2"/>
        <v>N/A</v>
      </c>
      <c r="G29" s="119">
        <v>606</v>
      </c>
      <c r="H29" s="45" t="str">
        <f t="shared" si="3"/>
        <v>N/A</v>
      </c>
      <c r="I29" s="12">
        <v>-6.62</v>
      </c>
      <c r="J29" s="12">
        <v>-6.63</v>
      </c>
      <c r="K29" s="46" t="s">
        <v>732</v>
      </c>
      <c r="L29" s="9" t="str">
        <f t="shared" si="0"/>
        <v>Yes</v>
      </c>
    </row>
    <row r="30" spans="1:12" x14ac:dyDescent="0.2">
      <c r="A30" s="3" t="s">
        <v>997</v>
      </c>
      <c r="B30" s="35" t="s">
        <v>217</v>
      </c>
      <c r="C30" s="36">
        <v>105341</v>
      </c>
      <c r="D30" s="45" t="str">
        <f t="shared" si="1"/>
        <v>N/A</v>
      </c>
      <c r="E30" s="36">
        <v>110632</v>
      </c>
      <c r="F30" s="45" t="str">
        <f t="shared" si="2"/>
        <v>N/A</v>
      </c>
      <c r="G30" s="36">
        <v>113377</v>
      </c>
      <c r="H30" s="45" t="str">
        <f t="shared" si="3"/>
        <v>N/A</v>
      </c>
      <c r="I30" s="12">
        <v>5.0229999999999997</v>
      </c>
      <c r="J30" s="12">
        <v>2.4809999999999999</v>
      </c>
      <c r="K30" s="46" t="s">
        <v>732</v>
      </c>
      <c r="L30" s="9" t="str">
        <f t="shared" si="0"/>
        <v>Yes</v>
      </c>
    </row>
    <row r="31" spans="1:12" x14ac:dyDescent="0.2">
      <c r="A31" s="3" t="s">
        <v>998</v>
      </c>
      <c r="B31" s="35" t="s">
        <v>217</v>
      </c>
      <c r="C31" s="36">
        <v>21419</v>
      </c>
      <c r="D31" s="45" t="str">
        <f t="shared" si="1"/>
        <v>N/A</v>
      </c>
      <c r="E31" s="36">
        <v>20396</v>
      </c>
      <c r="F31" s="45" t="str">
        <f t="shared" si="2"/>
        <v>N/A</v>
      </c>
      <c r="G31" s="36">
        <v>23426</v>
      </c>
      <c r="H31" s="45" t="str">
        <f t="shared" si="3"/>
        <v>N/A</v>
      </c>
      <c r="I31" s="12">
        <v>-4.78</v>
      </c>
      <c r="J31" s="12">
        <v>14.86</v>
      </c>
      <c r="K31" s="46" t="s">
        <v>732</v>
      </c>
      <c r="L31" s="9" t="str">
        <f t="shared" si="0"/>
        <v>Yes</v>
      </c>
    </row>
    <row r="32" spans="1:12" x14ac:dyDescent="0.2">
      <c r="A32" s="3" t="s">
        <v>999</v>
      </c>
      <c r="B32" s="35" t="s">
        <v>217</v>
      </c>
      <c r="C32" s="36">
        <v>4602</v>
      </c>
      <c r="D32" s="45" t="str">
        <f t="shared" si="1"/>
        <v>N/A</v>
      </c>
      <c r="E32" s="36">
        <v>4710</v>
      </c>
      <c r="F32" s="45" t="str">
        <f t="shared" si="2"/>
        <v>N/A</v>
      </c>
      <c r="G32" s="36">
        <v>3396</v>
      </c>
      <c r="H32" s="45" t="str">
        <f t="shared" si="3"/>
        <v>N/A</v>
      </c>
      <c r="I32" s="12">
        <v>2.347</v>
      </c>
      <c r="J32" s="12">
        <v>-27.9</v>
      </c>
      <c r="K32" s="46" t="s">
        <v>732</v>
      </c>
      <c r="L32" s="9" t="str">
        <f t="shared" si="0"/>
        <v>Yes</v>
      </c>
    </row>
    <row r="33" spans="1:12" x14ac:dyDescent="0.2">
      <c r="A33" s="3" t="s">
        <v>1000</v>
      </c>
      <c r="B33" s="35" t="s">
        <v>217</v>
      </c>
      <c r="C33" s="36">
        <v>11</v>
      </c>
      <c r="D33" s="45" t="str">
        <f t="shared" si="1"/>
        <v>N/A</v>
      </c>
      <c r="E33" s="36">
        <v>11</v>
      </c>
      <c r="F33" s="45" t="str">
        <f t="shared" si="2"/>
        <v>N/A</v>
      </c>
      <c r="G33" s="36">
        <v>11</v>
      </c>
      <c r="H33" s="45" t="str">
        <f t="shared" si="3"/>
        <v>N/A</v>
      </c>
      <c r="I33" s="12">
        <v>0</v>
      </c>
      <c r="J33" s="12">
        <v>200</v>
      </c>
      <c r="K33" s="46" t="s">
        <v>732</v>
      </c>
      <c r="L33" s="9" t="str">
        <f t="shared" si="0"/>
        <v>No</v>
      </c>
    </row>
    <row r="34" spans="1:12" x14ac:dyDescent="0.2">
      <c r="A34" s="3" t="s">
        <v>105</v>
      </c>
      <c r="B34" s="35" t="s">
        <v>217</v>
      </c>
      <c r="C34" s="36">
        <v>104998</v>
      </c>
      <c r="D34" s="45" t="str">
        <f t="shared" si="1"/>
        <v>N/A</v>
      </c>
      <c r="E34" s="36">
        <v>105150</v>
      </c>
      <c r="F34" s="45" t="str">
        <f t="shared" si="2"/>
        <v>N/A</v>
      </c>
      <c r="G34" s="36">
        <v>116285</v>
      </c>
      <c r="H34" s="45" t="str">
        <f t="shared" si="3"/>
        <v>N/A</v>
      </c>
      <c r="I34" s="12">
        <v>0.14480000000000001</v>
      </c>
      <c r="J34" s="12">
        <v>10.59</v>
      </c>
      <c r="K34" s="46" t="s">
        <v>732</v>
      </c>
      <c r="L34" s="9" t="str">
        <f t="shared" si="0"/>
        <v>Yes</v>
      </c>
    </row>
    <row r="35" spans="1:12" x14ac:dyDescent="0.2">
      <c r="A35" s="3" t="s">
        <v>1001</v>
      </c>
      <c r="B35" s="35" t="s">
        <v>217</v>
      </c>
      <c r="C35" s="36">
        <v>29998</v>
      </c>
      <c r="D35" s="45" t="str">
        <f t="shared" si="1"/>
        <v>N/A</v>
      </c>
      <c r="E35" s="36">
        <v>31101</v>
      </c>
      <c r="F35" s="45" t="str">
        <f t="shared" si="2"/>
        <v>N/A</v>
      </c>
      <c r="G35" s="36">
        <v>33133</v>
      </c>
      <c r="H35" s="45" t="str">
        <f t="shared" si="3"/>
        <v>N/A</v>
      </c>
      <c r="I35" s="12">
        <v>3.677</v>
      </c>
      <c r="J35" s="12">
        <v>6.5339999999999998</v>
      </c>
      <c r="K35" s="46" t="s">
        <v>732</v>
      </c>
      <c r="L35" s="9" t="str">
        <f t="shared" si="0"/>
        <v>Yes</v>
      </c>
    </row>
    <row r="36" spans="1:12" x14ac:dyDescent="0.2">
      <c r="A36" s="3" t="s">
        <v>1002</v>
      </c>
      <c r="B36" s="35" t="s">
        <v>217</v>
      </c>
      <c r="C36" s="36">
        <v>0</v>
      </c>
      <c r="D36" s="45" t="str">
        <f t="shared" si="1"/>
        <v>N/A</v>
      </c>
      <c r="E36" s="36">
        <v>0</v>
      </c>
      <c r="F36" s="45" t="str">
        <f t="shared" si="2"/>
        <v>N/A</v>
      </c>
      <c r="G36" s="36">
        <v>0</v>
      </c>
      <c r="H36" s="45" t="str">
        <f t="shared" si="3"/>
        <v>N/A</v>
      </c>
      <c r="I36" s="12" t="s">
        <v>1744</v>
      </c>
      <c r="J36" s="12" t="s">
        <v>1744</v>
      </c>
      <c r="K36" s="46" t="s">
        <v>732</v>
      </c>
      <c r="L36" s="9" t="str">
        <f t="shared" si="0"/>
        <v>N/A</v>
      </c>
    </row>
    <row r="37" spans="1:12" x14ac:dyDescent="0.2">
      <c r="A37" s="3" t="s">
        <v>1003</v>
      </c>
      <c r="B37" s="35" t="s">
        <v>217</v>
      </c>
      <c r="C37" s="36">
        <v>562</v>
      </c>
      <c r="D37" s="45" t="str">
        <f t="shared" si="1"/>
        <v>N/A</v>
      </c>
      <c r="E37" s="36">
        <v>487</v>
      </c>
      <c r="F37" s="45" t="str">
        <f t="shared" si="2"/>
        <v>N/A</v>
      </c>
      <c r="G37" s="36">
        <v>456</v>
      </c>
      <c r="H37" s="45" t="str">
        <f t="shared" si="3"/>
        <v>N/A</v>
      </c>
      <c r="I37" s="12">
        <v>-13.3</v>
      </c>
      <c r="J37" s="12">
        <v>-6.37</v>
      </c>
      <c r="K37" s="46" t="s">
        <v>732</v>
      </c>
      <c r="L37" s="9" t="str">
        <f t="shared" si="0"/>
        <v>Yes</v>
      </c>
    </row>
    <row r="38" spans="1:12" x14ac:dyDescent="0.2">
      <c r="A38" s="3" t="s">
        <v>1004</v>
      </c>
      <c r="B38" s="35" t="s">
        <v>217</v>
      </c>
      <c r="C38" s="36">
        <v>2117</v>
      </c>
      <c r="D38" s="45" t="str">
        <f t="shared" si="1"/>
        <v>N/A</v>
      </c>
      <c r="E38" s="36">
        <v>2097</v>
      </c>
      <c r="F38" s="45" t="str">
        <f t="shared" si="2"/>
        <v>N/A</v>
      </c>
      <c r="G38" s="36">
        <v>2412</v>
      </c>
      <c r="H38" s="45" t="str">
        <f t="shared" si="3"/>
        <v>N/A</v>
      </c>
      <c r="I38" s="12">
        <v>-0.94499999999999995</v>
      </c>
      <c r="J38" s="12">
        <v>15.02</v>
      </c>
      <c r="K38" s="46" t="s">
        <v>732</v>
      </c>
      <c r="L38" s="9" t="str">
        <f t="shared" si="0"/>
        <v>Yes</v>
      </c>
    </row>
    <row r="39" spans="1:12" x14ac:dyDescent="0.2">
      <c r="A39" s="3" t="s">
        <v>1005</v>
      </c>
      <c r="B39" s="35" t="s">
        <v>217</v>
      </c>
      <c r="C39" s="36">
        <v>54444</v>
      </c>
      <c r="D39" s="45" t="str">
        <f t="shared" si="1"/>
        <v>N/A</v>
      </c>
      <c r="E39" s="36">
        <v>57821</v>
      </c>
      <c r="F39" s="45" t="str">
        <f t="shared" si="2"/>
        <v>N/A</v>
      </c>
      <c r="G39" s="36">
        <v>60150</v>
      </c>
      <c r="H39" s="45" t="str">
        <f t="shared" si="3"/>
        <v>N/A</v>
      </c>
      <c r="I39" s="12">
        <v>6.2030000000000003</v>
      </c>
      <c r="J39" s="12">
        <v>4.0279999999999996</v>
      </c>
      <c r="K39" s="46" t="s">
        <v>732</v>
      </c>
      <c r="L39" s="9" t="str">
        <f t="shared" si="0"/>
        <v>Yes</v>
      </c>
    </row>
    <row r="40" spans="1:12" x14ac:dyDescent="0.2">
      <c r="A40" s="3" t="s">
        <v>1006</v>
      </c>
      <c r="B40" s="35" t="s">
        <v>217</v>
      </c>
      <c r="C40" s="36">
        <v>17877</v>
      </c>
      <c r="D40" s="45" t="str">
        <f t="shared" si="1"/>
        <v>N/A</v>
      </c>
      <c r="E40" s="36">
        <v>13644</v>
      </c>
      <c r="F40" s="45" t="str">
        <f t="shared" si="2"/>
        <v>N/A</v>
      </c>
      <c r="G40" s="36">
        <v>20134</v>
      </c>
      <c r="H40" s="45" t="str">
        <f t="shared" si="3"/>
        <v>N/A</v>
      </c>
      <c r="I40" s="12">
        <v>-23.7</v>
      </c>
      <c r="J40" s="12">
        <v>47.57</v>
      </c>
      <c r="K40" s="46" t="s">
        <v>732</v>
      </c>
      <c r="L40" s="9" t="str">
        <f t="shared" si="0"/>
        <v>No</v>
      </c>
    </row>
    <row r="41" spans="1:12" x14ac:dyDescent="0.2">
      <c r="A41" s="47" t="s">
        <v>84</v>
      </c>
      <c r="B41" s="35" t="s">
        <v>217</v>
      </c>
      <c r="C41" s="48">
        <v>210569255</v>
      </c>
      <c r="D41" s="45" t="str">
        <f t="shared" si="1"/>
        <v>N/A</v>
      </c>
      <c r="E41" s="48">
        <v>209214444</v>
      </c>
      <c r="F41" s="45" t="str">
        <f t="shared" si="2"/>
        <v>N/A</v>
      </c>
      <c r="G41" s="48">
        <v>0</v>
      </c>
      <c r="H41" s="45" t="str">
        <f t="shared" si="3"/>
        <v>N/A</v>
      </c>
      <c r="I41" s="12">
        <v>-0.64300000000000002</v>
      </c>
      <c r="J41" s="12">
        <v>-100</v>
      </c>
      <c r="K41" s="46" t="s">
        <v>732</v>
      </c>
      <c r="L41" s="9" t="str">
        <f t="shared" si="0"/>
        <v>No</v>
      </c>
    </row>
    <row r="42" spans="1:12" x14ac:dyDescent="0.2">
      <c r="A42" s="47" t="s">
        <v>1503</v>
      </c>
      <c r="B42" s="35" t="s">
        <v>217</v>
      </c>
      <c r="C42" s="48">
        <v>657.72472418999996</v>
      </c>
      <c r="D42" s="45" t="str">
        <f t="shared" si="1"/>
        <v>N/A</v>
      </c>
      <c r="E42" s="48">
        <v>645.82525026999997</v>
      </c>
      <c r="F42" s="45" t="str">
        <f t="shared" si="2"/>
        <v>N/A</v>
      </c>
      <c r="G42" s="48">
        <v>0</v>
      </c>
      <c r="H42" s="45" t="str">
        <f t="shared" si="3"/>
        <v>N/A</v>
      </c>
      <c r="I42" s="12">
        <v>-1.81</v>
      </c>
      <c r="J42" s="12">
        <v>-100</v>
      </c>
      <c r="K42" s="46" t="s">
        <v>732</v>
      </c>
      <c r="L42" s="9" t="str">
        <f t="shared" si="0"/>
        <v>No</v>
      </c>
    </row>
    <row r="43" spans="1:12" x14ac:dyDescent="0.2">
      <c r="A43" s="47" t="s">
        <v>1504</v>
      </c>
      <c r="B43" s="35" t="s">
        <v>217</v>
      </c>
      <c r="C43" s="48">
        <v>1000.8567700999999</v>
      </c>
      <c r="D43" s="45" t="str">
        <f t="shared" si="1"/>
        <v>N/A</v>
      </c>
      <c r="E43" s="48">
        <v>963.43813146000002</v>
      </c>
      <c r="F43" s="45" t="str">
        <f t="shared" si="2"/>
        <v>N/A</v>
      </c>
      <c r="G43" s="48" t="s">
        <v>1744</v>
      </c>
      <c r="H43" s="45" t="str">
        <f t="shared" si="3"/>
        <v>N/A</v>
      </c>
      <c r="I43" s="12">
        <v>-3.74</v>
      </c>
      <c r="J43" s="12" t="s">
        <v>1744</v>
      </c>
      <c r="K43" s="46" t="s">
        <v>732</v>
      </c>
      <c r="L43" s="9" t="str">
        <f t="shared" si="0"/>
        <v>N/A</v>
      </c>
    </row>
    <row r="44" spans="1:12" x14ac:dyDescent="0.2">
      <c r="A44" s="4" t="s">
        <v>107</v>
      </c>
      <c r="B44" s="35" t="s">
        <v>217</v>
      </c>
      <c r="C44" s="48">
        <v>0</v>
      </c>
      <c r="D44" s="45" t="str">
        <f t="shared" si="1"/>
        <v>N/A</v>
      </c>
      <c r="E44" s="48">
        <v>0</v>
      </c>
      <c r="F44" s="45" t="str">
        <f t="shared" si="2"/>
        <v>N/A</v>
      </c>
      <c r="G44" s="48">
        <v>0</v>
      </c>
      <c r="H44" s="45" t="str">
        <f t="shared" si="3"/>
        <v>N/A</v>
      </c>
      <c r="I44" s="12" t="s">
        <v>1744</v>
      </c>
      <c r="J44" s="12" t="s">
        <v>1744</v>
      </c>
      <c r="K44" s="46" t="s">
        <v>732</v>
      </c>
      <c r="L44" s="9" t="str">
        <f t="shared" si="0"/>
        <v>N/A</v>
      </c>
    </row>
    <row r="45" spans="1:12" x14ac:dyDescent="0.2">
      <c r="A45" s="47" t="s">
        <v>162</v>
      </c>
      <c r="B45" s="49" t="s">
        <v>221</v>
      </c>
      <c r="C45" s="1">
        <v>0</v>
      </c>
      <c r="D45" s="45" t="str">
        <f>IF($B45="N/A","N/A",IF(C45&gt;0,"No",IF(C45&lt;0,"No","Yes")))</f>
        <v>Yes</v>
      </c>
      <c r="E45" s="1">
        <v>0</v>
      </c>
      <c r="F45" s="45" t="str">
        <f>IF($B45="N/A","N/A",IF(E45&gt;0,"No",IF(E45&lt;0,"No","Yes")))</f>
        <v>Yes</v>
      </c>
      <c r="G45" s="1">
        <v>0</v>
      </c>
      <c r="H45" s="45" t="str">
        <f>IF($B45="N/A","N/A",IF(G45&gt;0,"No",IF(G45&lt;0,"No","Yes")))</f>
        <v>Yes</v>
      </c>
      <c r="I45" s="12" t="s">
        <v>1744</v>
      </c>
      <c r="J45" s="12" t="s">
        <v>1744</v>
      </c>
      <c r="K45" s="46" t="s">
        <v>732</v>
      </c>
      <c r="L45" s="9" t="str">
        <f t="shared" si="0"/>
        <v>N/A</v>
      </c>
    </row>
    <row r="46" spans="1:12" x14ac:dyDescent="0.2">
      <c r="A46" s="47" t="s">
        <v>160</v>
      </c>
      <c r="B46" s="35" t="s">
        <v>217</v>
      </c>
      <c r="C46" s="48">
        <v>0</v>
      </c>
      <c r="D46" s="45" t="str">
        <f t="shared" ref="D46:D47" si="4">IF($B46="N/A","N/A",IF(C46&gt;10,"No",IF(C46&lt;-10,"No","Yes")))</f>
        <v>N/A</v>
      </c>
      <c r="E46" s="48">
        <v>0</v>
      </c>
      <c r="F46" s="45" t="str">
        <f t="shared" ref="F46:F47" si="5">IF($B46="N/A","N/A",IF(E46&gt;10,"No",IF(E46&lt;-10,"No","Yes")))</f>
        <v>N/A</v>
      </c>
      <c r="G46" s="48">
        <v>0</v>
      </c>
      <c r="H46" s="45" t="str">
        <f t="shared" ref="H46:H47" si="6">IF($B46="N/A","N/A",IF(G46&gt;10,"No",IF(G46&lt;-10,"No","Yes")))</f>
        <v>N/A</v>
      </c>
      <c r="I46" s="12" t="s">
        <v>1744</v>
      </c>
      <c r="J46" s="12" t="s">
        <v>1744</v>
      </c>
      <c r="K46" s="46" t="s">
        <v>732</v>
      </c>
      <c r="L46" s="9" t="str">
        <f t="shared" si="0"/>
        <v>N/A</v>
      </c>
    </row>
    <row r="47" spans="1:12" x14ac:dyDescent="0.2">
      <c r="A47" s="47" t="s">
        <v>1290</v>
      </c>
      <c r="B47" s="35" t="s">
        <v>217</v>
      </c>
      <c r="C47" s="48" t="s">
        <v>1744</v>
      </c>
      <c r="D47" s="45" t="str">
        <f t="shared" si="4"/>
        <v>N/A</v>
      </c>
      <c r="E47" s="48" t="s">
        <v>1744</v>
      </c>
      <c r="F47" s="45" t="str">
        <f t="shared" si="5"/>
        <v>N/A</v>
      </c>
      <c r="G47" s="48" t="s">
        <v>1744</v>
      </c>
      <c r="H47" s="45" t="str">
        <f t="shared" si="6"/>
        <v>N/A</v>
      </c>
      <c r="I47" s="12" t="s">
        <v>1744</v>
      </c>
      <c r="J47" s="12" t="s">
        <v>1744</v>
      </c>
      <c r="K47" s="46" t="s">
        <v>732</v>
      </c>
      <c r="L47" s="9" t="str">
        <f>IF(J47="Div by 0", "N/A", IF(OR(J47="N/A",K47="N/A"),"N/A", IF(J47&gt;VALUE(MID(K47,1,2)), "No", IF(J47&lt;-1*VALUE(MID(K47,1,2)), "No", "Yes"))))</f>
        <v>N/A</v>
      </c>
    </row>
    <row r="48" spans="1:12" x14ac:dyDescent="0.2">
      <c r="A48" s="47" t="s">
        <v>1505</v>
      </c>
      <c r="B48" s="35" t="s">
        <v>217</v>
      </c>
      <c r="C48" s="48">
        <v>119.70751826999999</v>
      </c>
      <c r="D48" s="45" t="str">
        <f t="shared" ref="D48:D74" si="7">IF($B48="N/A","N/A",IF(C48&gt;10,"No",IF(C48&lt;-10,"No","Yes")))</f>
        <v>N/A</v>
      </c>
      <c r="E48" s="48">
        <v>118.98435713000001</v>
      </c>
      <c r="F48" s="45" t="str">
        <f t="shared" ref="F48:F74" si="8">IF($B48="N/A","N/A",IF(E48&gt;10,"No",IF(E48&lt;-10,"No","Yes")))</f>
        <v>N/A</v>
      </c>
      <c r="G48" s="48">
        <v>0</v>
      </c>
      <c r="H48" s="45" t="str">
        <f t="shared" ref="H48:H74" si="9">IF($B48="N/A","N/A",IF(G48&gt;10,"No",IF(G48&lt;-10,"No","Yes")))</f>
        <v>N/A</v>
      </c>
      <c r="I48" s="12">
        <v>-0.60399999999999998</v>
      </c>
      <c r="J48" s="12">
        <v>-100</v>
      </c>
      <c r="K48" s="46" t="s">
        <v>732</v>
      </c>
      <c r="L48" s="9" t="str">
        <f t="shared" ref="L48:L74" si="10">IF(J48="Div by 0", "N/A", IF(K48="N/A","N/A", IF(J48&gt;VALUE(MID(K48,1,2)), "No", IF(J48&lt;-1*VALUE(MID(K48,1,2)), "No", "Yes"))))</f>
        <v>No</v>
      </c>
    </row>
    <row r="49" spans="1:12" x14ac:dyDescent="0.2">
      <c r="A49" s="47" t="s">
        <v>1506</v>
      </c>
      <c r="B49" s="35" t="s">
        <v>217</v>
      </c>
      <c r="C49" s="48">
        <v>190.81716750999999</v>
      </c>
      <c r="D49" s="45" t="str">
        <f t="shared" si="7"/>
        <v>N/A</v>
      </c>
      <c r="E49" s="48">
        <v>194.64236378000001</v>
      </c>
      <c r="F49" s="45" t="str">
        <f t="shared" si="8"/>
        <v>N/A</v>
      </c>
      <c r="G49" s="48">
        <v>0</v>
      </c>
      <c r="H49" s="45" t="str">
        <f t="shared" si="9"/>
        <v>N/A</v>
      </c>
      <c r="I49" s="12">
        <v>2.0049999999999999</v>
      </c>
      <c r="J49" s="12">
        <v>-100</v>
      </c>
      <c r="K49" s="46" t="s">
        <v>732</v>
      </c>
      <c r="L49" s="9" t="str">
        <f t="shared" si="10"/>
        <v>No</v>
      </c>
    </row>
    <row r="50" spans="1:12" x14ac:dyDescent="0.2">
      <c r="A50" s="47" t="s">
        <v>1507</v>
      </c>
      <c r="B50" s="35" t="s">
        <v>217</v>
      </c>
      <c r="C50" s="48">
        <v>170.98865355999999</v>
      </c>
      <c r="D50" s="45" t="str">
        <f t="shared" si="7"/>
        <v>N/A</v>
      </c>
      <c r="E50" s="48">
        <v>167.07171923000001</v>
      </c>
      <c r="F50" s="45" t="str">
        <f t="shared" si="8"/>
        <v>N/A</v>
      </c>
      <c r="G50" s="48">
        <v>0</v>
      </c>
      <c r="H50" s="45" t="str">
        <f t="shared" si="9"/>
        <v>N/A</v>
      </c>
      <c r="I50" s="12">
        <v>-2.29</v>
      </c>
      <c r="J50" s="12">
        <v>-100</v>
      </c>
      <c r="K50" s="46" t="s">
        <v>732</v>
      </c>
      <c r="L50" s="9" t="str">
        <f t="shared" si="10"/>
        <v>No</v>
      </c>
    </row>
    <row r="51" spans="1:12" x14ac:dyDescent="0.2">
      <c r="A51" s="47" t="s">
        <v>1508</v>
      </c>
      <c r="B51" s="35" t="s">
        <v>217</v>
      </c>
      <c r="C51" s="48">
        <v>78.345216062000006</v>
      </c>
      <c r="D51" s="45" t="str">
        <f t="shared" si="7"/>
        <v>N/A</v>
      </c>
      <c r="E51" s="48">
        <v>79.155413323999994</v>
      </c>
      <c r="F51" s="45" t="str">
        <f t="shared" si="8"/>
        <v>N/A</v>
      </c>
      <c r="G51" s="48">
        <v>0</v>
      </c>
      <c r="H51" s="45" t="str">
        <f t="shared" si="9"/>
        <v>N/A</v>
      </c>
      <c r="I51" s="12">
        <v>1.034</v>
      </c>
      <c r="J51" s="12">
        <v>-100</v>
      </c>
      <c r="K51" s="46" t="s">
        <v>732</v>
      </c>
      <c r="L51" s="9" t="str">
        <f t="shared" si="10"/>
        <v>No</v>
      </c>
    </row>
    <row r="52" spans="1:12" x14ac:dyDescent="0.2">
      <c r="A52" s="47" t="s">
        <v>1509</v>
      </c>
      <c r="B52" s="35" t="s">
        <v>217</v>
      </c>
      <c r="C52" s="48">
        <v>89.899732857999993</v>
      </c>
      <c r="D52" s="45" t="str">
        <f t="shared" si="7"/>
        <v>N/A</v>
      </c>
      <c r="E52" s="48">
        <v>75.827313567000004</v>
      </c>
      <c r="F52" s="45" t="str">
        <f t="shared" si="8"/>
        <v>N/A</v>
      </c>
      <c r="G52" s="48">
        <v>0</v>
      </c>
      <c r="H52" s="45" t="str">
        <f t="shared" si="9"/>
        <v>N/A</v>
      </c>
      <c r="I52" s="12">
        <v>-15.7</v>
      </c>
      <c r="J52" s="12">
        <v>-100</v>
      </c>
      <c r="K52" s="46" t="s">
        <v>732</v>
      </c>
      <c r="L52" s="9" t="str">
        <f t="shared" si="10"/>
        <v>No</v>
      </c>
    </row>
    <row r="53" spans="1:12" x14ac:dyDescent="0.2">
      <c r="A53" s="47" t="s">
        <v>1510</v>
      </c>
      <c r="B53" s="35" t="s">
        <v>217</v>
      </c>
      <c r="C53" s="48" t="s">
        <v>1744</v>
      </c>
      <c r="D53" s="45" t="str">
        <f t="shared" si="7"/>
        <v>N/A</v>
      </c>
      <c r="E53" s="48" t="s">
        <v>1744</v>
      </c>
      <c r="F53" s="45" t="str">
        <f t="shared" si="8"/>
        <v>N/A</v>
      </c>
      <c r="G53" s="48" t="s">
        <v>1744</v>
      </c>
      <c r="H53" s="45" t="str">
        <f t="shared" si="9"/>
        <v>N/A</v>
      </c>
      <c r="I53" s="12" t="s">
        <v>1744</v>
      </c>
      <c r="J53" s="12" t="s">
        <v>1744</v>
      </c>
      <c r="K53" s="46" t="s">
        <v>732</v>
      </c>
      <c r="L53" s="9" t="str">
        <f t="shared" si="10"/>
        <v>N/A</v>
      </c>
    </row>
    <row r="54" spans="1:12" x14ac:dyDescent="0.2">
      <c r="A54" s="47" t="s">
        <v>1511</v>
      </c>
      <c r="B54" s="35" t="s">
        <v>217</v>
      </c>
      <c r="C54" s="48">
        <v>1787.3542548</v>
      </c>
      <c r="D54" s="45" t="str">
        <f t="shared" si="7"/>
        <v>N/A</v>
      </c>
      <c r="E54" s="48">
        <v>1706.0178100000001</v>
      </c>
      <c r="F54" s="45" t="str">
        <f t="shared" si="8"/>
        <v>N/A</v>
      </c>
      <c r="G54" s="48">
        <v>0</v>
      </c>
      <c r="H54" s="45" t="str">
        <f t="shared" si="9"/>
        <v>N/A</v>
      </c>
      <c r="I54" s="12">
        <v>-4.55</v>
      </c>
      <c r="J54" s="12">
        <v>-100</v>
      </c>
      <c r="K54" s="46" t="s">
        <v>732</v>
      </c>
      <c r="L54" s="9" t="str">
        <f t="shared" si="10"/>
        <v>No</v>
      </c>
    </row>
    <row r="55" spans="1:12" x14ac:dyDescent="0.2">
      <c r="A55" s="47" t="s">
        <v>1512</v>
      </c>
      <c r="B55" s="35" t="s">
        <v>217</v>
      </c>
      <c r="C55" s="48">
        <v>2397.4613463999999</v>
      </c>
      <c r="D55" s="45" t="str">
        <f t="shared" si="7"/>
        <v>N/A</v>
      </c>
      <c r="E55" s="48">
        <v>2274.1282397999998</v>
      </c>
      <c r="F55" s="45" t="str">
        <f t="shared" si="8"/>
        <v>N/A</v>
      </c>
      <c r="G55" s="48">
        <v>0</v>
      </c>
      <c r="H55" s="45" t="str">
        <f t="shared" si="9"/>
        <v>N/A</v>
      </c>
      <c r="I55" s="12">
        <v>-5.14</v>
      </c>
      <c r="J55" s="12">
        <v>-100</v>
      </c>
      <c r="K55" s="46" t="s">
        <v>732</v>
      </c>
      <c r="L55" s="9" t="str">
        <f t="shared" si="10"/>
        <v>No</v>
      </c>
    </row>
    <row r="56" spans="1:12" ht="25.5" x14ac:dyDescent="0.2">
      <c r="A56" s="47" t="s">
        <v>1513</v>
      </c>
      <c r="B56" s="35" t="s">
        <v>217</v>
      </c>
      <c r="C56" s="48">
        <v>1123.6852632</v>
      </c>
      <c r="D56" s="45" t="str">
        <f t="shared" si="7"/>
        <v>N/A</v>
      </c>
      <c r="E56" s="48">
        <v>1103.7125140999999</v>
      </c>
      <c r="F56" s="45" t="str">
        <f t="shared" si="8"/>
        <v>N/A</v>
      </c>
      <c r="G56" s="48">
        <v>0</v>
      </c>
      <c r="H56" s="45" t="str">
        <f t="shared" si="9"/>
        <v>N/A</v>
      </c>
      <c r="I56" s="12">
        <v>-1.78</v>
      </c>
      <c r="J56" s="12">
        <v>-100</v>
      </c>
      <c r="K56" s="46" t="s">
        <v>732</v>
      </c>
      <c r="L56" s="9" t="str">
        <f t="shared" si="10"/>
        <v>No</v>
      </c>
    </row>
    <row r="57" spans="1:12" x14ac:dyDescent="0.2">
      <c r="A57" s="47" t="s">
        <v>1514</v>
      </c>
      <c r="B57" s="35" t="s">
        <v>217</v>
      </c>
      <c r="C57" s="48">
        <v>873.15956338000001</v>
      </c>
      <c r="D57" s="45" t="str">
        <f t="shared" si="7"/>
        <v>N/A</v>
      </c>
      <c r="E57" s="48">
        <v>839.97070129999997</v>
      </c>
      <c r="F57" s="45" t="str">
        <f t="shared" si="8"/>
        <v>N/A</v>
      </c>
      <c r="G57" s="48">
        <v>0</v>
      </c>
      <c r="H57" s="45" t="str">
        <f t="shared" si="9"/>
        <v>N/A</v>
      </c>
      <c r="I57" s="12">
        <v>-3.8</v>
      </c>
      <c r="J57" s="12">
        <v>-100</v>
      </c>
      <c r="K57" s="46" t="s">
        <v>732</v>
      </c>
      <c r="L57" s="9" t="str">
        <f t="shared" si="10"/>
        <v>No</v>
      </c>
    </row>
    <row r="58" spans="1:12" x14ac:dyDescent="0.2">
      <c r="A58" s="47" t="s">
        <v>1515</v>
      </c>
      <c r="B58" s="35" t="s">
        <v>217</v>
      </c>
      <c r="C58" s="48">
        <v>731.63186298000005</v>
      </c>
      <c r="D58" s="45" t="str">
        <f t="shared" si="7"/>
        <v>N/A</v>
      </c>
      <c r="E58" s="48">
        <v>831.56874530000005</v>
      </c>
      <c r="F58" s="45" t="str">
        <f t="shared" si="8"/>
        <v>N/A</v>
      </c>
      <c r="G58" s="48">
        <v>0</v>
      </c>
      <c r="H58" s="45" t="str">
        <f t="shared" si="9"/>
        <v>N/A</v>
      </c>
      <c r="I58" s="12">
        <v>13.66</v>
      </c>
      <c r="J58" s="12">
        <v>-100</v>
      </c>
      <c r="K58" s="46" t="s">
        <v>732</v>
      </c>
      <c r="L58" s="9" t="str">
        <f t="shared" si="10"/>
        <v>No</v>
      </c>
    </row>
    <row r="59" spans="1:12" x14ac:dyDescent="0.2">
      <c r="A59" s="47" t="s">
        <v>1516</v>
      </c>
      <c r="B59" s="35" t="s">
        <v>217</v>
      </c>
      <c r="C59" s="48" t="s">
        <v>1744</v>
      </c>
      <c r="D59" s="45" t="str">
        <f t="shared" si="7"/>
        <v>N/A</v>
      </c>
      <c r="E59" s="48" t="s">
        <v>1744</v>
      </c>
      <c r="F59" s="45" t="str">
        <f t="shared" si="8"/>
        <v>N/A</v>
      </c>
      <c r="G59" s="48" t="s">
        <v>1744</v>
      </c>
      <c r="H59" s="45" t="str">
        <f t="shared" si="9"/>
        <v>N/A</v>
      </c>
      <c r="I59" s="12" t="s">
        <v>1744</v>
      </c>
      <c r="J59" s="12" t="s">
        <v>1744</v>
      </c>
      <c r="K59" s="46" t="s">
        <v>732</v>
      </c>
      <c r="L59" s="9" t="str">
        <f t="shared" si="10"/>
        <v>N/A</v>
      </c>
    </row>
    <row r="60" spans="1:12" x14ac:dyDescent="0.2">
      <c r="A60" s="47" t="s">
        <v>1517</v>
      </c>
      <c r="B60" s="35" t="s">
        <v>217</v>
      </c>
      <c r="C60" s="48">
        <v>288.39431916000001</v>
      </c>
      <c r="D60" s="45" t="str">
        <f t="shared" si="7"/>
        <v>N/A</v>
      </c>
      <c r="E60" s="48">
        <v>297.82966977000001</v>
      </c>
      <c r="F60" s="45" t="str">
        <f t="shared" si="8"/>
        <v>N/A</v>
      </c>
      <c r="G60" s="48">
        <v>0</v>
      </c>
      <c r="H60" s="45" t="str">
        <f t="shared" si="9"/>
        <v>N/A</v>
      </c>
      <c r="I60" s="12">
        <v>3.2719999999999998</v>
      </c>
      <c r="J60" s="12">
        <v>-100</v>
      </c>
      <c r="K60" s="46" t="s">
        <v>732</v>
      </c>
      <c r="L60" s="9" t="str">
        <f t="shared" si="10"/>
        <v>No</v>
      </c>
    </row>
    <row r="61" spans="1:12" x14ac:dyDescent="0.2">
      <c r="A61" s="47" t="s">
        <v>1518</v>
      </c>
      <c r="B61" s="35" t="s">
        <v>217</v>
      </c>
      <c r="C61" s="48" t="s">
        <v>1744</v>
      </c>
      <c r="D61" s="45" t="str">
        <f t="shared" si="7"/>
        <v>N/A</v>
      </c>
      <c r="E61" s="48" t="s">
        <v>1744</v>
      </c>
      <c r="F61" s="45" t="str">
        <f t="shared" si="8"/>
        <v>N/A</v>
      </c>
      <c r="G61" s="48" t="s">
        <v>1744</v>
      </c>
      <c r="H61" s="45" t="str">
        <f t="shared" si="9"/>
        <v>N/A</v>
      </c>
      <c r="I61" s="12" t="s">
        <v>1744</v>
      </c>
      <c r="J61" s="12" t="s">
        <v>1744</v>
      </c>
      <c r="K61" s="46" t="s">
        <v>732</v>
      </c>
      <c r="L61" s="9" t="str">
        <f t="shared" si="10"/>
        <v>N/A</v>
      </c>
    </row>
    <row r="62" spans="1:12" x14ac:dyDescent="0.2">
      <c r="A62" s="47" t="s">
        <v>1519</v>
      </c>
      <c r="B62" s="35" t="s">
        <v>217</v>
      </c>
      <c r="C62" s="48" t="s">
        <v>1744</v>
      </c>
      <c r="D62" s="45" t="str">
        <f t="shared" si="7"/>
        <v>N/A</v>
      </c>
      <c r="E62" s="48" t="s">
        <v>1744</v>
      </c>
      <c r="F62" s="45" t="str">
        <f t="shared" si="8"/>
        <v>N/A</v>
      </c>
      <c r="G62" s="48" t="s">
        <v>1744</v>
      </c>
      <c r="H62" s="45" t="str">
        <f t="shared" si="9"/>
        <v>N/A</v>
      </c>
      <c r="I62" s="12" t="s">
        <v>1744</v>
      </c>
      <c r="J62" s="12" t="s">
        <v>1744</v>
      </c>
      <c r="K62" s="46" t="s">
        <v>732</v>
      </c>
      <c r="L62" s="9" t="str">
        <f t="shared" si="10"/>
        <v>N/A</v>
      </c>
    </row>
    <row r="63" spans="1:12" ht="25.5" x14ac:dyDescent="0.2">
      <c r="A63" s="47" t="s">
        <v>1520</v>
      </c>
      <c r="B63" s="35" t="s">
        <v>217</v>
      </c>
      <c r="C63" s="48">
        <v>142.00143885</v>
      </c>
      <c r="D63" s="45" t="str">
        <f t="shared" si="7"/>
        <v>N/A</v>
      </c>
      <c r="E63" s="48">
        <v>137.41910632</v>
      </c>
      <c r="F63" s="45" t="str">
        <f t="shared" si="8"/>
        <v>N/A</v>
      </c>
      <c r="G63" s="48">
        <v>0</v>
      </c>
      <c r="H63" s="45" t="str">
        <f t="shared" si="9"/>
        <v>N/A</v>
      </c>
      <c r="I63" s="12">
        <v>-3.23</v>
      </c>
      <c r="J63" s="12">
        <v>-100</v>
      </c>
      <c r="K63" s="46" t="s">
        <v>732</v>
      </c>
      <c r="L63" s="9" t="str">
        <f t="shared" si="10"/>
        <v>No</v>
      </c>
    </row>
    <row r="64" spans="1:12" x14ac:dyDescent="0.2">
      <c r="A64" s="47" t="s">
        <v>1521</v>
      </c>
      <c r="B64" s="35" t="s">
        <v>217</v>
      </c>
      <c r="C64" s="48">
        <v>251.23859655999999</v>
      </c>
      <c r="D64" s="45" t="str">
        <f t="shared" si="7"/>
        <v>N/A</v>
      </c>
      <c r="E64" s="48">
        <v>270.19394026999998</v>
      </c>
      <c r="F64" s="45" t="str">
        <f t="shared" si="8"/>
        <v>N/A</v>
      </c>
      <c r="G64" s="48">
        <v>0</v>
      </c>
      <c r="H64" s="45" t="str">
        <f t="shared" si="9"/>
        <v>N/A</v>
      </c>
      <c r="I64" s="12">
        <v>7.5449999999999999</v>
      </c>
      <c r="J64" s="12">
        <v>-100</v>
      </c>
      <c r="K64" s="46" t="s">
        <v>732</v>
      </c>
      <c r="L64" s="9" t="str">
        <f t="shared" si="10"/>
        <v>No</v>
      </c>
    </row>
    <row r="65" spans="1:12" x14ac:dyDescent="0.2">
      <c r="A65" s="47" t="s">
        <v>1522</v>
      </c>
      <c r="B65" s="35" t="s">
        <v>217</v>
      </c>
      <c r="C65" s="48">
        <v>274.05579159000001</v>
      </c>
      <c r="D65" s="45" t="str">
        <f t="shared" si="7"/>
        <v>N/A</v>
      </c>
      <c r="E65" s="48">
        <v>269.04241028000001</v>
      </c>
      <c r="F65" s="45" t="str">
        <f t="shared" si="8"/>
        <v>N/A</v>
      </c>
      <c r="G65" s="48">
        <v>0</v>
      </c>
      <c r="H65" s="45" t="str">
        <f t="shared" si="9"/>
        <v>N/A</v>
      </c>
      <c r="I65" s="12">
        <v>-1.83</v>
      </c>
      <c r="J65" s="12">
        <v>-100</v>
      </c>
      <c r="K65" s="46" t="s">
        <v>732</v>
      </c>
      <c r="L65" s="9" t="str">
        <f t="shared" si="10"/>
        <v>No</v>
      </c>
    </row>
    <row r="66" spans="1:12" x14ac:dyDescent="0.2">
      <c r="A66" s="47" t="s">
        <v>1523</v>
      </c>
      <c r="B66" s="35" t="s">
        <v>217</v>
      </c>
      <c r="C66" s="48">
        <v>1225.4239461</v>
      </c>
      <c r="D66" s="45" t="str">
        <f t="shared" si="7"/>
        <v>N/A</v>
      </c>
      <c r="E66" s="48">
        <v>1091.4609342000001</v>
      </c>
      <c r="F66" s="45" t="str">
        <f t="shared" si="8"/>
        <v>N/A</v>
      </c>
      <c r="G66" s="48">
        <v>0</v>
      </c>
      <c r="H66" s="45" t="str">
        <f t="shared" si="9"/>
        <v>N/A</v>
      </c>
      <c r="I66" s="12">
        <v>-10.9</v>
      </c>
      <c r="J66" s="12">
        <v>-100</v>
      </c>
      <c r="K66" s="46" t="s">
        <v>732</v>
      </c>
      <c r="L66" s="9" t="str">
        <f t="shared" si="10"/>
        <v>No</v>
      </c>
    </row>
    <row r="67" spans="1:12" x14ac:dyDescent="0.2">
      <c r="A67" s="47" t="s">
        <v>1524</v>
      </c>
      <c r="B67" s="35" t="s">
        <v>217</v>
      </c>
      <c r="C67" s="48">
        <v>10959</v>
      </c>
      <c r="D67" s="45" t="str">
        <f t="shared" si="7"/>
        <v>N/A</v>
      </c>
      <c r="E67" s="48">
        <v>10942</v>
      </c>
      <c r="F67" s="45" t="str">
        <f t="shared" si="8"/>
        <v>N/A</v>
      </c>
      <c r="G67" s="48">
        <v>0</v>
      </c>
      <c r="H67" s="45" t="str">
        <f t="shared" si="9"/>
        <v>N/A</v>
      </c>
      <c r="I67" s="12">
        <v>-0.155</v>
      </c>
      <c r="J67" s="12">
        <v>-100</v>
      </c>
      <c r="K67" s="46" t="s">
        <v>732</v>
      </c>
      <c r="L67" s="9" t="str">
        <f t="shared" si="10"/>
        <v>No</v>
      </c>
    </row>
    <row r="68" spans="1:12" x14ac:dyDescent="0.2">
      <c r="A68" s="47" t="s">
        <v>1525</v>
      </c>
      <c r="B68" s="35" t="s">
        <v>217</v>
      </c>
      <c r="C68" s="48">
        <v>684.59522086000004</v>
      </c>
      <c r="D68" s="45" t="str">
        <f t="shared" si="7"/>
        <v>N/A</v>
      </c>
      <c r="E68" s="48">
        <v>675.37764145999995</v>
      </c>
      <c r="F68" s="45" t="str">
        <f t="shared" si="8"/>
        <v>N/A</v>
      </c>
      <c r="G68" s="48">
        <v>0</v>
      </c>
      <c r="H68" s="45" t="str">
        <f t="shared" si="9"/>
        <v>N/A</v>
      </c>
      <c r="I68" s="12">
        <v>-1.35</v>
      </c>
      <c r="J68" s="12">
        <v>-100</v>
      </c>
      <c r="K68" s="46" t="s">
        <v>732</v>
      </c>
      <c r="L68" s="9" t="str">
        <f t="shared" si="10"/>
        <v>No</v>
      </c>
    </row>
    <row r="69" spans="1:12" x14ac:dyDescent="0.2">
      <c r="A69" s="47" t="s">
        <v>1526</v>
      </c>
      <c r="B69" s="35" t="s">
        <v>217</v>
      </c>
      <c r="C69" s="48">
        <v>537.43409560999999</v>
      </c>
      <c r="D69" s="45" t="str">
        <f t="shared" si="7"/>
        <v>N/A</v>
      </c>
      <c r="E69" s="48">
        <v>498.84846146000001</v>
      </c>
      <c r="F69" s="45" t="str">
        <f t="shared" si="8"/>
        <v>N/A</v>
      </c>
      <c r="G69" s="48">
        <v>0</v>
      </c>
      <c r="H69" s="45" t="str">
        <f t="shared" si="9"/>
        <v>N/A</v>
      </c>
      <c r="I69" s="12">
        <v>-7.18</v>
      </c>
      <c r="J69" s="12">
        <v>-100</v>
      </c>
      <c r="K69" s="46" t="s">
        <v>732</v>
      </c>
      <c r="L69" s="9" t="str">
        <f t="shared" si="10"/>
        <v>No</v>
      </c>
    </row>
    <row r="70" spans="1:12" x14ac:dyDescent="0.2">
      <c r="A70" s="47" t="s">
        <v>1527</v>
      </c>
      <c r="B70" s="35" t="s">
        <v>217</v>
      </c>
      <c r="C70" s="48" t="s">
        <v>1744</v>
      </c>
      <c r="D70" s="45" t="str">
        <f t="shared" si="7"/>
        <v>N/A</v>
      </c>
      <c r="E70" s="48" t="s">
        <v>1744</v>
      </c>
      <c r="F70" s="45" t="str">
        <f t="shared" si="8"/>
        <v>N/A</v>
      </c>
      <c r="G70" s="48" t="s">
        <v>1744</v>
      </c>
      <c r="H70" s="45" t="str">
        <f t="shared" si="9"/>
        <v>N/A</v>
      </c>
      <c r="I70" s="12" t="s">
        <v>1744</v>
      </c>
      <c r="J70" s="12" t="s">
        <v>1744</v>
      </c>
      <c r="K70" s="46" t="s">
        <v>732</v>
      </c>
      <c r="L70" s="9" t="str">
        <f t="shared" si="10"/>
        <v>N/A</v>
      </c>
    </row>
    <row r="71" spans="1:12" ht="25.5" x14ac:dyDescent="0.2">
      <c r="A71" s="47" t="s">
        <v>1528</v>
      </c>
      <c r="B71" s="35" t="s">
        <v>217</v>
      </c>
      <c r="C71" s="48">
        <v>474.04448399</v>
      </c>
      <c r="D71" s="45" t="str">
        <f t="shared" si="7"/>
        <v>N/A</v>
      </c>
      <c r="E71" s="48">
        <v>429.73921970999999</v>
      </c>
      <c r="F71" s="45" t="str">
        <f t="shared" si="8"/>
        <v>N/A</v>
      </c>
      <c r="G71" s="48">
        <v>0</v>
      </c>
      <c r="H71" s="45" t="str">
        <f t="shared" si="9"/>
        <v>N/A</v>
      </c>
      <c r="I71" s="12">
        <v>-9.35</v>
      </c>
      <c r="J71" s="12">
        <v>-100</v>
      </c>
      <c r="K71" s="46" t="s">
        <v>732</v>
      </c>
      <c r="L71" s="9" t="str">
        <f t="shared" si="10"/>
        <v>No</v>
      </c>
    </row>
    <row r="72" spans="1:12" x14ac:dyDescent="0.2">
      <c r="A72" s="47" t="s">
        <v>1529</v>
      </c>
      <c r="B72" s="35" t="s">
        <v>217</v>
      </c>
      <c r="C72" s="48">
        <v>228.77090222000001</v>
      </c>
      <c r="D72" s="45" t="str">
        <f t="shared" si="7"/>
        <v>N/A</v>
      </c>
      <c r="E72" s="48">
        <v>240.21506915000001</v>
      </c>
      <c r="F72" s="45" t="str">
        <f t="shared" si="8"/>
        <v>N/A</v>
      </c>
      <c r="G72" s="48">
        <v>0</v>
      </c>
      <c r="H72" s="45" t="str">
        <f t="shared" si="9"/>
        <v>N/A</v>
      </c>
      <c r="I72" s="12">
        <v>5.0019999999999998</v>
      </c>
      <c r="J72" s="12">
        <v>-100</v>
      </c>
      <c r="K72" s="46" t="s">
        <v>732</v>
      </c>
      <c r="L72" s="9" t="str">
        <f t="shared" si="10"/>
        <v>No</v>
      </c>
    </row>
    <row r="73" spans="1:12" x14ac:dyDescent="0.2">
      <c r="A73" s="47" t="s">
        <v>1530</v>
      </c>
      <c r="B73" s="35" t="s">
        <v>217</v>
      </c>
      <c r="C73" s="48">
        <v>672.87679083</v>
      </c>
      <c r="D73" s="45" t="str">
        <f t="shared" si="7"/>
        <v>N/A</v>
      </c>
      <c r="E73" s="48">
        <v>674.36462530999995</v>
      </c>
      <c r="F73" s="45" t="str">
        <f t="shared" si="8"/>
        <v>N/A</v>
      </c>
      <c r="G73" s="48">
        <v>0</v>
      </c>
      <c r="H73" s="45" t="str">
        <f t="shared" si="9"/>
        <v>N/A</v>
      </c>
      <c r="I73" s="12">
        <v>0.22109999999999999</v>
      </c>
      <c r="J73" s="12">
        <v>-100</v>
      </c>
      <c r="K73" s="46" t="s">
        <v>732</v>
      </c>
      <c r="L73" s="9" t="str">
        <f t="shared" si="10"/>
        <v>No</v>
      </c>
    </row>
    <row r="74" spans="1:12" x14ac:dyDescent="0.2">
      <c r="A74" s="47" t="s">
        <v>1531</v>
      </c>
      <c r="B74" s="35" t="s">
        <v>217</v>
      </c>
      <c r="C74" s="48">
        <v>1027.820999</v>
      </c>
      <c r="D74" s="45" t="str">
        <f t="shared" si="7"/>
        <v>N/A</v>
      </c>
      <c r="E74" s="48">
        <v>1157.7119613</v>
      </c>
      <c r="F74" s="45" t="str">
        <f t="shared" si="8"/>
        <v>N/A</v>
      </c>
      <c r="G74" s="48">
        <v>0</v>
      </c>
      <c r="H74" s="45" t="str">
        <f t="shared" si="9"/>
        <v>N/A</v>
      </c>
      <c r="I74" s="12">
        <v>12.64</v>
      </c>
      <c r="J74" s="12">
        <v>-100</v>
      </c>
      <c r="K74" s="46" t="s">
        <v>732</v>
      </c>
      <c r="L74" s="9" t="str">
        <f t="shared" si="10"/>
        <v>No</v>
      </c>
    </row>
    <row r="75" spans="1:12" x14ac:dyDescent="0.2">
      <c r="A75" s="47" t="s">
        <v>1614</v>
      </c>
      <c r="B75" s="35" t="s">
        <v>217</v>
      </c>
      <c r="C75" s="48">
        <v>0</v>
      </c>
      <c r="D75" s="45" t="str">
        <f t="shared" ref="D75:D144" si="11">IF($B75="N/A","N/A",IF(C75&gt;10,"No",IF(C75&lt;-10,"No","Yes")))</f>
        <v>N/A</v>
      </c>
      <c r="E75" s="48">
        <v>0</v>
      </c>
      <c r="F75" s="45" t="str">
        <f t="shared" ref="F75:F144" si="12">IF($B75="N/A","N/A",IF(E75&gt;10,"No",IF(E75&lt;-10,"No","Yes")))</f>
        <v>N/A</v>
      </c>
      <c r="G75" s="48">
        <v>0</v>
      </c>
      <c r="H75" s="45" t="str">
        <f t="shared" ref="H75:H144" si="13">IF($B75="N/A","N/A",IF(G75&gt;10,"No",IF(G75&lt;-10,"No","Yes")))</f>
        <v>N/A</v>
      </c>
      <c r="I75" s="12" t="s">
        <v>1744</v>
      </c>
      <c r="J75" s="12" t="s">
        <v>1744</v>
      </c>
      <c r="K75" s="46" t="s">
        <v>732</v>
      </c>
      <c r="L75" s="9" t="str">
        <f t="shared" ref="L75:L135" si="14">IF(J75="Div by 0", "N/A", IF(K75="N/A","N/A", IF(J75&gt;VALUE(MID(K75,1,2)), "No", IF(J75&lt;-1*VALUE(MID(K75,1,2)), "No", "Yes"))))</f>
        <v>N/A</v>
      </c>
    </row>
    <row r="76" spans="1:12" x14ac:dyDescent="0.2">
      <c r="A76" s="47" t="s">
        <v>598</v>
      </c>
      <c r="B76" s="35" t="s">
        <v>217</v>
      </c>
      <c r="C76" s="36">
        <v>0</v>
      </c>
      <c r="D76" s="45" t="str">
        <f t="shared" si="11"/>
        <v>N/A</v>
      </c>
      <c r="E76" s="36">
        <v>0</v>
      </c>
      <c r="F76" s="45" t="str">
        <f t="shared" si="12"/>
        <v>N/A</v>
      </c>
      <c r="G76" s="36">
        <v>0</v>
      </c>
      <c r="H76" s="45" t="str">
        <f t="shared" si="13"/>
        <v>N/A</v>
      </c>
      <c r="I76" s="12" t="s">
        <v>1744</v>
      </c>
      <c r="J76" s="12" t="s">
        <v>1744</v>
      </c>
      <c r="K76" s="46" t="s">
        <v>732</v>
      </c>
      <c r="L76" s="9" t="str">
        <f t="shared" si="14"/>
        <v>N/A</v>
      </c>
    </row>
    <row r="77" spans="1:12" x14ac:dyDescent="0.2">
      <c r="A77" s="47" t="s">
        <v>1440</v>
      </c>
      <c r="B77" s="35" t="s">
        <v>217</v>
      </c>
      <c r="C77" s="48" t="s">
        <v>1744</v>
      </c>
      <c r="D77" s="45" t="str">
        <f t="shared" si="11"/>
        <v>N/A</v>
      </c>
      <c r="E77" s="48" t="s">
        <v>1744</v>
      </c>
      <c r="F77" s="45" t="str">
        <f t="shared" si="12"/>
        <v>N/A</v>
      </c>
      <c r="G77" s="48" t="s">
        <v>1744</v>
      </c>
      <c r="H77" s="45" t="str">
        <f t="shared" si="13"/>
        <v>N/A</v>
      </c>
      <c r="I77" s="12" t="s">
        <v>1744</v>
      </c>
      <c r="J77" s="12" t="s">
        <v>1744</v>
      </c>
      <c r="K77" s="46" t="s">
        <v>732</v>
      </c>
      <c r="L77" s="9" t="str">
        <f t="shared" si="14"/>
        <v>N/A</v>
      </c>
    </row>
    <row r="78" spans="1:12" x14ac:dyDescent="0.2">
      <c r="A78" s="47" t="s">
        <v>1441</v>
      </c>
      <c r="B78" s="35" t="s">
        <v>217</v>
      </c>
      <c r="C78" s="36" t="s">
        <v>1744</v>
      </c>
      <c r="D78" s="45" t="str">
        <f t="shared" si="11"/>
        <v>N/A</v>
      </c>
      <c r="E78" s="36" t="s">
        <v>1744</v>
      </c>
      <c r="F78" s="45" t="str">
        <f t="shared" si="12"/>
        <v>N/A</v>
      </c>
      <c r="G78" s="36" t="s">
        <v>1744</v>
      </c>
      <c r="H78" s="45" t="str">
        <f t="shared" si="13"/>
        <v>N/A</v>
      </c>
      <c r="I78" s="12" t="s">
        <v>1744</v>
      </c>
      <c r="J78" s="12" t="s">
        <v>1744</v>
      </c>
      <c r="K78" s="46" t="s">
        <v>732</v>
      </c>
      <c r="L78" s="9" t="str">
        <f t="shared" si="14"/>
        <v>N/A</v>
      </c>
    </row>
    <row r="79" spans="1:12" ht="25.5" x14ac:dyDescent="0.2">
      <c r="A79" s="47" t="s">
        <v>599</v>
      </c>
      <c r="B79" s="35" t="s">
        <v>217</v>
      </c>
      <c r="C79" s="48">
        <v>0</v>
      </c>
      <c r="D79" s="45" t="str">
        <f t="shared" si="11"/>
        <v>N/A</v>
      </c>
      <c r="E79" s="48">
        <v>0</v>
      </c>
      <c r="F79" s="45" t="str">
        <f t="shared" si="12"/>
        <v>N/A</v>
      </c>
      <c r="G79" s="48">
        <v>0</v>
      </c>
      <c r="H79" s="45" t="str">
        <f t="shared" si="13"/>
        <v>N/A</v>
      </c>
      <c r="I79" s="12" t="s">
        <v>1744</v>
      </c>
      <c r="J79" s="12" t="s">
        <v>1744</v>
      </c>
      <c r="K79" s="46" t="s">
        <v>732</v>
      </c>
      <c r="L79" s="9" t="str">
        <f t="shared" si="14"/>
        <v>N/A</v>
      </c>
    </row>
    <row r="80" spans="1:12" x14ac:dyDescent="0.2">
      <c r="A80" s="47" t="s">
        <v>600</v>
      </c>
      <c r="B80" s="35" t="s">
        <v>217</v>
      </c>
      <c r="C80" s="36">
        <v>0</v>
      </c>
      <c r="D80" s="45" t="str">
        <f t="shared" si="11"/>
        <v>N/A</v>
      </c>
      <c r="E80" s="36">
        <v>0</v>
      </c>
      <c r="F80" s="45" t="str">
        <f t="shared" si="12"/>
        <v>N/A</v>
      </c>
      <c r="G80" s="36">
        <v>0</v>
      </c>
      <c r="H80" s="45" t="str">
        <f t="shared" si="13"/>
        <v>N/A</v>
      </c>
      <c r="I80" s="12" t="s">
        <v>1744</v>
      </c>
      <c r="J80" s="12" t="s">
        <v>1744</v>
      </c>
      <c r="K80" s="46" t="s">
        <v>732</v>
      </c>
      <c r="L80" s="9" t="str">
        <f t="shared" si="14"/>
        <v>N/A</v>
      </c>
    </row>
    <row r="81" spans="1:12" x14ac:dyDescent="0.2">
      <c r="A81" s="47" t="s">
        <v>1442</v>
      </c>
      <c r="B81" s="35" t="s">
        <v>217</v>
      </c>
      <c r="C81" s="48" t="s">
        <v>1744</v>
      </c>
      <c r="D81" s="45" t="str">
        <f t="shared" si="11"/>
        <v>N/A</v>
      </c>
      <c r="E81" s="48" t="s">
        <v>1744</v>
      </c>
      <c r="F81" s="45" t="str">
        <f t="shared" si="12"/>
        <v>N/A</v>
      </c>
      <c r="G81" s="48" t="s">
        <v>1744</v>
      </c>
      <c r="H81" s="45" t="str">
        <f t="shared" si="13"/>
        <v>N/A</v>
      </c>
      <c r="I81" s="12" t="s">
        <v>1744</v>
      </c>
      <c r="J81" s="12" t="s">
        <v>1744</v>
      </c>
      <c r="K81" s="46" t="s">
        <v>732</v>
      </c>
      <c r="L81" s="9" t="str">
        <f t="shared" si="14"/>
        <v>N/A</v>
      </c>
    </row>
    <row r="82" spans="1:12" ht="25.5" x14ac:dyDescent="0.2">
      <c r="A82" s="47" t="s">
        <v>601</v>
      </c>
      <c r="B82" s="35" t="s">
        <v>217</v>
      </c>
      <c r="C82" s="48">
        <v>0</v>
      </c>
      <c r="D82" s="45" t="str">
        <f t="shared" si="11"/>
        <v>N/A</v>
      </c>
      <c r="E82" s="48">
        <v>0</v>
      </c>
      <c r="F82" s="45" t="str">
        <f t="shared" si="12"/>
        <v>N/A</v>
      </c>
      <c r="G82" s="48">
        <v>0</v>
      </c>
      <c r="H82" s="45" t="str">
        <f t="shared" si="13"/>
        <v>N/A</v>
      </c>
      <c r="I82" s="12" t="s">
        <v>1744</v>
      </c>
      <c r="J82" s="12" t="s">
        <v>1744</v>
      </c>
      <c r="K82" s="46" t="s">
        <v>732</v>
      </c>
      <c r="L82" s="9" t="str">
        <f t="shared" si="14"/>
        <v>N/A</v>
      </c>
    </row>
    <row r="83" spans="1:12" x14ac:dyDescent="0.2">
      <c r="A83" s="47" t="s">
        <v>602</v>
      </c>
      <c r="B83" s="35" t="s">
        <v>217</v>
      </c>
      <c r="C83" s="36">
        <v>0</v>
      </c>
      <c r="D83" s="45" t="str">
        <f t="shared" si="11"/>
        <v>N/A</v>
      </c>
      <c r="E83" s="36">
        <v>0</v>
      </c>
      <c r="F83" s="45" t="str">
        <f t="shared" si="12"/>
        <v>N/A</v>
      </c>
      <c r="G83" s="36">
        <v>0</v>
      </c>
      <c r="H83" s="45" t="str">
        <f t="shared" si="13"/>
        <v>N/A</v>
      </c>
      <c r="I83" s="12" t="s">
        <v>1744</v>
      </c>
      <c r="J83" s="12" t="s">
        <v>1744</v>
      </c>
      <c r="K83" s="46" t="s">
        <v>732</v>
      </c>
      <c r="L83" s="9" t="str">
        <f t="shared" si="14"/>
        <v>N/A</v>
      </c>
    </row>
    <row r="84" spans="1:12" ht="25.5" x14ac:dyDescent="0.2">
      <c r="A84" s="4" t="s">
        <v>1443</v>
      </c>
      <c r="B84" s="35" t="s">
        <v>217</v>
      </c>
      <c r="C84" s="48" t="s">
        <v>1744</v>
      </c>
      <c r="D84" s="45" t="str">
        <f t="shared" si="11"/>
        <v>N/A</v>
      </c>
      <c r="E84" s="48" t="s">
        <v>1744</v>
      </c>
      <c r="F84" s="45" t="str">
        <f t="shared" si="12"/>
        <v>N/A</v>
      </c>
      <c r="G84" s="48" t="s">
        <v>1744</v>
      </c>
      <c r="H84" s="45" t="str">
        <f t="shared" si="13"/>
        <v>N/A</v>
      </c>
      <c r="I84" s="12" t="s">
        <v>1744</v>
      </c>
      <c r="J84" s="12" t="s">
        <v>1744</v>
      </c>
      <c r="K84" s="46" t="s">
        <v>732</v>
      </c>
      <c r="L84" s="9" t="str">
        <f t="shared" si="14"/>
        <v>N/A</v>
      </c>
    </row>
    <row r="85" spans="1:12" x14ac:dyDescent="0.2">
      <c r="A85" s="4" t="s">
        <v>603</v>
      </c>
      <c r="B85" s="35" t="s">
        <v>217</v>
      </c>
      <c r="C85" s="48">
        <v>0</v>
      </c>
      <c r="D85" s="45" t="str">
        <f t="shared" si="11"/>
        <v>N/A</v>
      </c>
      <c r="E85" s="48">
        <v>0</v>
      </c>
      <c r="F85" s="45" t="str">
        <f t="shared" si="12"/>
        <v>N/A</v>
      </c>
      <c r="G85" s="48">
        <v>0</v>
      </c>
      <c r="H85" s="45" t="str">
        <f t="shared" si="13"/>
        <v>N/A</v>
      </c>
      <c r="I85" s="12" t="s">
        <v>1744</v>
      </c>
      <c r="J85" s="12" t="s">
        <v>1744</v>
      </c>
      <c r="K85" s="46" t="s">
        <v>732</v>
      </c>
      <c r="L85" s="9" t="str">
        <f t="shared" si="14"/>
        <v>N/A</v>
      </c>
    </row>
    <row r="86" spans="1:12" x14ac:dyDescent="0.2">
      <c r="A86" s="4" t="s">
        <v>604</v>
      </c>
      <c r="B86" s="35" t="s">
        <v>217</v>
      </c>
      <c r="C86" s="36">
        <v>0</v>
      </c>
      <c r="D86" s="45" t="str">
        <f t="shared" si="11"/>
        <v>N/A</v>
      </c>
      <c r="E86" s="36">
        <v>0</v>
      </c>
      <c r="F86" s="45" t="str">
        <f t="shared" si="12"/>
        <v>N/A</v>
      </c>
      <c r="G86" s="36">
        <v>0</v>
      </c>
      <c r="H86" s="45" t="str">
        <f t="shared" si="13"/>
        <v>N/A</v>
      </c>
      <c r="I86" s="12" t="s">
        <v>1744</v>
      </c>
      <c r="J86" s="12" t="s">
        <v>1744</v>
      </c>
      <c r="K86" s="46" t="s">
        <v>732</v>
      </c>
      <c r="L86" s="9" t="str">
        <f t="shared" si="14"/>
        <v>N/A</v>
      </c>
    </row>
    <row r="87" spans="1:12" x14ac:dyDescent="0.2">
      <c r="A87" s="4" t="s">
        <v>1444</v>
      </c>
      <c r="B87" s="35" t="s">
        <v>217</v>
      </c>
      <c r="C87" s="48" t="s">
        <v>1744</v>
      </c>
      <c r="D87" s="45" t="str">
        <f t="shared" si="11"/>
        <v>N/A</v>
      </c>
      <c r="E87" s="48" t="s">
        <v>1744</v>
      </c>
      <c r="F87" s="45" t="str">
        <f t="shared" si="12"/>
        <v>N/A</v>
      </c>
      <c r="G87" s="48" t="s">
        <v>1744</v>
      </c>
      <c r="H87" s="45" t="str">
        <f t="shared" si="13"/>
        <v>N/A</v>
      </c>
      <c r="I87" s="12" t="s">
        <v>1744</v>
      </c>
      <c r="J87" s="12" t="s">
        <v>1744</v>
      </c>
      <c r="K87" s="46" t="s">
        <v>732</v>
      </c>
      <c r="L87" s="9" t="str">
        <f t="shared" si="14"/>
        <v>N/A</v>
      </c>
    </row>
    <row r="88" spans="1:12" x14ac:dyDescent="0.2">
      <c r="A88" s="47" t="s">
        <v>605</v>
      </c>
      <c r="B88" s="35" t="s">
        <v>217</v>
      </c>
      <c r="C88" s="48">
        <v>0</v>
      </c>
      <c r="D88" s="45" t="str">
        <f t="shared" si="11"/>
        <v>N/A</v>
      </c>
      <c r="E88" s="48">
        <v>0</v>
      </c>
      <c r="F88" s="45" t="str">
        <f t="shared" si="12"/>
        <v>N/A</v>
      </c>
      <c r="G88" s="48">
        <v>0</v>
      </c>
      <c r="H88" s="45" t="str">
        <f t="shared" si="13"/>
        <v>N/A</v>
      </c>
      <c r="I88" s="12" t="s">
        <v>1744</v>
      </c>
      <c r="J88" s="12" t="s">
        <v>1744</v>
      </c>
      <c r="K88" s="46" t="s">
        <v>732</v>
      </c>
      <c r="L88" s="9" t="str">
        <f t="shared" si="14"/>
        <v>N/A</v>
      </c>
    </row>
    <row r="89" spans="1:12" x14ac:dyDescent="0.2">
      <c r="A89" s="50" t="s">
        <v>606</v>
      </c>
      <c r="B89" s="36" t="s">
        <v>217</v>
      </c>
      <c r="C89" s="36">
        <v>0</v>
      </c>
      <c r="D89" s="45" t="str">
        <f t="shared" si="11"/>
        <v>N/A</v>
      </c>
      <c r="E89" s="36">
        <v>0</v>
      </c>
      <c r="F89" s="45" t="str">
        <f t="shared" si="12"/>
        <v>N/A</v>
      </c>
      <c r="G89" s="36">
        <v>0</v>
      </c>
      <c r="H89" s="45" t="str">
        <f t="shared" si="13"/>
        <v>N/A</v>
      </c>
      <c r="I89" s="12" t="s">
        <v>1744</v>
      </c>
      <c r="J89" s="12" t="s">
        <v>1744</v>
      </c>
      <c r="K89" s="51" t="s">
        <v>732</v>
      </c>
      <c r="L89" s="9" t="str">
        <f t="shared" si="14"/>
        <v>N/A</v>
      </c>
    </row>
    <row r="90" spans="1:12" x14ac:dyDescent="0.2">
      <c r="A90" s="47" t="s">
        <v>1445</v>
      </c>
      <c r="B90" s="35" t="s">
        <v>217</v>
      </c>
      <c r="C90" s="48" t="s">
        <v>1744</v>
      </c>
      <c r="D90" s="45" t="str">
        <f t="shared" si="11"/>
        <v>N/A</v>
      </c>
      <c r="E90" s="48" t="s">
        <v>1744</v>
      </c>
      <c r="F90" s="45" t="str">
        <f t="shared" si="12"/>
        <v>N/A</v>
      </c>
      <c r="G90" s="48" t="s">
        <v>1744</v>
      </c>
      <c r="H90" s="45" t="str">
        <f t="shared" si="13"/>
        <v>N/A</v>
      </c>
      <c r="I90" s="12" t="s">
        <v>1744</v>
      </c>
      <c r="J90" s="12" t="s">
        <v>1744</v>
      </c>
      <c r="K90" s="46" t="s">
        <v>732</v>
      </c>
      <c r="L90" s="9" t="str">
        <f t="shared" si="14"/>
        <v>N/A</v>
      </c>
    </row>
    <row r="91" spans="1:12" ht="25.5" x14ac:dyDescent="0.2">
      <c r="A91" s="47" t="s">
        <v>607</v>
      </c>
      <c r="B91" s="35" t="s">
        <v>217</v>
      </c>
      <c r="C91" s="48">
        <v>0</v>
      </c>
      <c r="D91" s="45" t="str">
        <f t="shared" si="11"/>
        <v>N/A</v>
      </c>
      <c r="E91" s="48">
        <v>0</v>
      </c>
      <c r="F91" s="45" t="str">
        <f t="shared" si="12"/>
        <v>N/A</v>
      </c>
      <c r="G91" s="48">
        <v>0</v>
      </c>
      <c r="H91" s="45" t="str">
        <f t="shared" si="13"/>
        <v>N/A</v>
      </c>
      <c r="I91" s="12" t="s">
        <v>1744</v>
      </c>
      <c r="J91" s="12" t="s">
        <v>1744</v>
      </c>
      <c r="K91" s="46" t="s">
        <v>732</v>
      </c>
      <c r="L91" s="9" t="str">
        <f t="shared" si="14"/>
        <v>N/A</v>
      </c>
    </row>
    <row r="92" spans="1:12" x14ac:dyDescent="0.2">
      <c r="A92" s="47" t="s">
        <v>608</v>
      </c>
      <c r="B92" s="35" t="s">
        <v>217</v>
      </c>
      <c r="C92" s="36">
        <v>0</v>
      </c>
      <c r="D92" s="45" t="str">
        <f t="shared" si="11"/>
        <v>N/A</v>
      </c>
      <c r="E92" s="36">
        <v>0</v>
      </c>
      <c r="F92" s="45" t="str">
        <f t="shared" si="12"/>
        <v>N/A</v>
      </c>
      <c r="G92" s="36">
        <v>0</v>
      </c>
      <c r="H92" s="45" t="str">
        <f t="shared" si="13"/>
        <v>N/A</v>
      </c>
      <c r="I92" s="12" t="s">
        <v>1744</v>
      </c>
      <c r="J92" s="12" t="s">
        <v>1744</v>
      </c>
      <c r="K92" s="46" t="s">
        <v>732</v>
      </c>
      <c r="L92" s="9" t="str">
        <f t="shared" si="14"/>
        <v>N/A</v>
      </c>
    </row>
    <row r="93" spans="1:12" x14ac:dyDescent="0.2">
      <c r="A93" s="47" t="s">
        <v>1446</v>
      </c>
      <c r="B93" s="35" t="s">
        <v>217</v>
      </c>
      <c r="C93" s="48" t="s">
        <v>1744</v>
      </c>
      <c r="D93" s="45" t="str">
        <f t="shared" si="11"/>
        <v>N/A</v>
      </c>
      <c r="E93" s="48" t="s">
        <v>1744</v>
      </c>
      <c r="F93" s="45" t="str">
        <f t="shared" si="12"/>
        <v>N/A</v>
      </c>
      <c r="G93" s="48" t="s">
        <v>1744</v>
      </c>
      <c r="H93" s="45" t="str">
        <f t="shared" si="13"/>
        <v>N/A</v>
      </c>
      <c r="I93" s="12" t="s">
        <v>1744</v>
      </c>
      <c r="J93" s="12" t="s">
        <v>1744</v>
      </c>
      <c r="K93" s="46" t="s">
        <v>732</v>
      </c>
      <c r="L93" s="9" t="str">
        <f t="shared" si="14"/>
        <v>N/A</v>
      </c>
    </row>
    <row r="94" spans="1:12" x14ac:dyDescent="0.2">
      <c r="A94" s="47" t="s">
        <v>609</v>
      </c>
      <c r="B94" s="35" t="s">
        <v>217</v>
      </c>
      <c r="C94" s="48">
        <v>0</v>
      </c>
      <c r="D94" s="45" t="str">
        <f t="shared" si="11"/>
        <v>N/A</v>
      </c>
      <c r="E94" s="48">
        <v>0</v>
      </c>
      <c r="F94" s="45" t="str">
        <f t="shared" si="12"/>
        <v>N/A</v>
      </c>
      <c r="G94" s="48">
        <v>0</v>
      </c>
      <c r="H94" s="45" t="str">
        <f t="shared" si="13"/>
        <v>N/A</v>
      </c>
      <c r="I94" s="12" t="s">
        <v>1744</v>
      </c>
      <c r="J94" s="12" t="s">
        <v>1744</v>
      </c>
      <c r="K94" s="46" t="s">
        <v>732</v>
      </c>
      <c r="L94" s="9" t="str">
        <f t="shared" si="14"/>
        <v>N/A</v>
      </c>
    </row>
    <row r="95" spans="1:12" x14ac:dyDescent="0.2">
      <c r="A95" s="47" t="s">
        <v>610</v>
      </c>
      <c r="B95" s="35" t="s">
        <v>217</v>
      </c>
      <c r="C95" s="36">
        <v>0</v>
      </c>
      <c r="D95" s="45" t="str">
        <f t="shared" si="11"/>
        <v>N/A</v>
      </c>
      <c r="E95" s="36">
        <v>0</v>
      </c>
      <c r="F95" s="45" t="str">
        <f t="shared" si="12"/>
        <v>N/A</v>
      </c>
      <c r="G95" s="36">
        <v>0</v>
      </c>
      <c r="H95" s="45" t="str">
        <f t="shared" si="13"/>
        <v>N/A</v>
      </c>
      <c r="I95" s="12" t="s">
        <v>1744</v>
      </c>
      <c r="J95" s="12" t="s">
        <v>1744</v>
      </c>
      <c r="K95" s="46" t="s">
        <v>732</v>
      </c>
      <c r="L95" s="9" t="str">
        <f t="shared" si="14"/>
        <v>N/A</v>
      </c>
    </row>
    <row r="96" spans="1:12" x14ac:dyDescent="0.2">
      <c r="A96" s="47" t="s">
        <v>1447</v>
      </c>
      <c r="B96" s="35" t="s">
        <v>217</v>
      </c>
      <c r="C96" s="48" t="s">
        <v>1744</v>
      </c>
      <c r="D96" s="45" t="str">
        <f t="shared" si="11"/>
        <v>N/A</v>
      </c>
      <c r="E96" s="48" t="s">
        <v>1744</v>
      </c>
      <c r="F96" s="45" t="str">
        <f t="shared" si="12"/>
        <v>N/A</v>
      </c>
      <c r="G96" s="48" t="s">
        <v>1744</v>
      </c>
      <c r="H96" s="45" t="str">
        <f t="shared" si="13"/>
        <v>N/A</v>
      </c>
      <c r="I96" s="12" t="s">
        <v>1744</v>
      </c>
      <c r="J96" s="12" t="s">
        <v>1744</v>
      </c>
      <c r="K96" s="46" t="s">
        <v>732</v>
      </c>
      <c r="L96" s="9" t="str">
        <f t="shared" si="14"/>
        <v>N/A</v>
      </c>
    </row>
    <row r="97" spans="1:12" ht="25.5" x14ac:dyDescent="0.2">
      <c r="A97" s="47" t="s">
        <v>611</v>
      </c>
      <c r="B97" s="35" t="s">
        <v>217</v>
      </c>
      <c r="C97" s="48">
        <v>0</v>
      </c>
      <c r="D97" s="45" t="str">
        <f t="shared" si="11"/>
        <v>N/A</v>
      </c>
      <c r="E97" s="48">
        <v>0</v>
      </c>
      <c r="F97" s="45" t="str">
        <f t="shared" si="12"/>
        <v>N/A</v>
      </c>
      <c r="G97" s="48">
        <v>0</v>
      </c>
      <c r="H97" s="45" t="str">
        <f t="shared" si="13"/>
        <v>N/A</v>
      </c>
      <c r="I97" s="12" t="s">
        <v>1744</v>
      </c>
      <c r="J97" s="12" t="s">
        <v>1744</v>
      </c>
      <c r="K97" s="46" t="s">
        <v>732</v>
      </c>
      <c r="L97" s="9" t="str">
        <f t="shared" si="14"/>
        <v>N/A</v>
      </c>
    </row>
    <row r="98" spans="1:12" x14ac:dyDescent="0.2">
      <c r="A98" s="47" t="s">
        <v>612</v>
      </c>
      <c r="B98" s="35" t="s">
        <v>217</v>
      </c>
      <c r="C98" s="36">
        <v>0</v>
      </c>
      <c r="D98" s="45" t="str">
        <f t="shared" si="11"/>
        <v>N/A</v>
      </c>
      <c r="E98" s="36">
        <v>0</v>
      </c>
      <c r="F98" s="45" t="str">
        <f t="shared" si="12"/>
        <v>N/A</v>
      </c>
      <c r="G98" s="36">
        <v>0</v>
      </c>
      <c r="H98" s="45" t="str">
        <f t="shared" si="13"/>
        <v>N/A</v>
      </c>
      <c r="I98" s="12" t="s">
        <v>1744</v>
      </c>
      <c r="J98" s="12" t="s">
        <v>1744</v>
      </c>
      <c r="K98" s="46" t="s">
        <v>732</v>
      </c>
      <c r="L98" s="9" t="str">
        <f t="shared" si="14"/>
        <v>N/A</v>
      </c>
    </row>
    <row r="99" spans="1:12" ht="25.5" x14ac:dyDescent="0.2">
      <c r="A99" s="47" t="s">
        <v>1448</v>
      </c>
      <c r="B99" s="35" t="s">
        <v>217</v>
      </c>
      <c r="C99" s="48" t="s">
        <v>1744</v>
      </c>
      <c r="D99" s="45" t="str">
        <f t="shared" si="11"/>
        <v>N/A</v>
      </c>
      <c r="E99" s="48" t="s">
        <v>1744</v>
      </c>
      <c r="F99" s="45" t="str">
        <f t="shared" si="12"/>
        <v>N/A</v>
      </c>
      <c r="G99" s="48" t="s">
        <v>1744</v>
      </c>
      <c r="H99" s="45" t="str">
        <f t="shared" si="13"/>
        <v>N/A</v>
      </c>
      <c r="I99" s="12" t="s">
        <v>1744</v>
      </c>
      <c r="J99" s="12" t="s">
        <v>1744</v>
      </c>
      <c r="K99" s="46" t="s">
        <v>732</v>
      </c>
      <c r="L99" s="9" t="str">
        <f t="shared" si="14"/>
        <v>N/A</v>
      </c>
    </row>
    <row r="100" spans="1:12" ht="25.5" x14ac:dyDescent="0.2">
      <c r="A100" s="47" t="s">
        <v>613</v>
      </c>
      <c r="B100" s="35" t="s">
        <v>217</v>
      </c>
      <c r="C100" s="48">
        <v>0</v>
      </c>
      <c r="D100" s="45" t="str">
        <f t="shared" si="11"/>
        <v>N/A</v>
      </c>
      <c r="E100" s="48">
        <v>0</v>
      </c>
      <c r="F100" s="45" t="str">
        <f t="shared" si="12"/>
        <v>N/A</v>
      </c>
      <c r="G100" s="48">
        <v>0</v>
      </c>
      <c r="H100" s="45" t="str">
        <f t="shared" si="13"/>
        <v>N/A</v>
      </c>
      <c r="I100" s="12" t="s">
        <v>1744</v>
      </c>
      <c r="J100" s="12" t="s">
        <v>1744</v>
      </c>
      <c r="K100" s="46" t="s">
        <v>732</v>
      </c>
      <c r="L100" s="9" t="str">
        <f t="shared" si="14"/>
        <v>N/A</v>
      </c>
    </row>
    <row r="101" spans="1:12" x14ac:dyDescent="0.2">
      <c r="A101" s="47" t="s">
        <v>614</v>
      </c>
      <c r="B101" s="35" t="s">
        <v>217</v>
      </c>
      <c r="C101" s="36">
        <v>0</v>
      </c>
      <c r="D101" s="45" t="str">
        <f t="shared" si="11"/>
        <v>N/A</v>
      </c>
      <c r="E101" s="36">
        <v>0</v>
      </c>
      <c r="F101" s="45" t="str">
        <f t="shared" si="12"/>
        <v>N/A</v>
      </c>
      <c r="G101" s="36">
        <v>0</v>
      </c>
      <c r="H101" s="45" t="str">
        <f t="shared" si="13"/>
        <v>N/A</v>
      </c>
      <c r="I101" s="12" t="s">
        <v>1744</v>
      </c>
      <c r="J101" s="12" t="s">
        <v>1744</v>
      </c>
      <c r="K101" s="46" t="s">
        <v>732</v>
      </c>
      <c r="L101" s="9" t="str">
        <f t="shared" si="14"/>
        <v>N/A</v>
      </c>
    </row>
    <row r="102" spans="1:12" x14ac:dyDescent="0.2">
      <c r="A102" s="47" t="s">
        <v>1449</v>
      </c>
      <c r="B102" s="35" t="s">
        <v>217</v>
      </c>
      <c r="C102" s="48" t="s">
        <v>1744</v>
      </c>
      <c r="D102" s="45" t="str">
        <f t="shared" si="11"/>
        <v>N/A</v>
      </c>
      <c r="E102" s="48" t="s">
        <v>1744</v>
      </c>
      <c r="F102" s="45" t="str">
        <f t="shared" si="12"/>
        <v>N/A</v>
      </c>
      <c r="G102" s="48" t="s">
        <v>1744</v>
      </c>
      <c r="H102" s="45" t="str">
        <f t="shared" si="13"/>
        <v>N/A</v>
      </c>
      <c r="I102" s="12" t="s">
        <v>1744</v>
      </c>
      <c r="J102" s="12" t="s">
        <v>1744</v>
      </c>
      <c r="K102" s="46" t="s">
        <v>732</v>
      </c>
      <c r="L102" s="9" t="str">
        <f t="shared" si="14"/>
        <v>N/A</v>
      </c>
    </row>
    <row r="103" spans="1:12" x14ac:dyDescent="0.2">
      <c r="A103" s="47" t="s">
        <v>615</v>
      </c>
      <c r="B103" s="35" t="s">
        <v>217</v>
      </c>
      <c r="C103" s="48">
        <v>0</v>
      </c>
      <c r="D103" s="45" t="str">
        <f t="shared" si="11"/>
        <v>N/A</v>
      </c>
      <c r="E103" s="48">
        <v>0</v>
      </c>
      <c r="F103" s="45" t="str">
        <f t="shared" si="12"/>
        <v>N/A</v>
      </c>
      <c r="G103" s="48">
        <v>0</v>
      </c>
      <c r="H103" s="45" t="str">
        <f t="shared" si="13"/>
        <v>N/A</v>
      </c>
      <c r="I103" s="12" t="s">
        <v>1744</v>
      </c>
      <c r="J103" s="12" t="s">
        <v>1744</v>
      </c>
      <c r="K103" s="46" t="s">
        <v>732</v>
      </c>
      <c r="L103" s="9" t="str">
        <f t="shared" si="14"/>
        <v>N/A</v>
      </c>
    </row>
    <row r="104" spans="1:12" x14ac:dyDescent="0.2">
      <c r="A104" s="47" t="s">
        <v>616</v>
      </c>
      <c r="B104" s="35" t="s">
        <v>217</v>
      </c>
      <c r="C104" s="36">
        <v>0</v>
      </c>
      <c r="D104" s="45" t="str">
        <f t="shared" si="11"/>
        <v>N/A</v>
      </c>
      <c r="E104" s="36">
        <v>0</v>
      </c>
      <c r="F104" s="45" t="str">
        <f t="shared" si="12"/>
        <v>N/A</v>
      </c>
      <c r="G104" s="36">
        <v>0</v>
      </c>
      <c r="H104" s="45" t="str">
        <f t="shared" si="13"/>
        <v>N/A</v>
      </c>
      <c r="I104" s="12" t="s">
        <v>1744</v>
      </c>
      <c r="J104" s="12" t="s">
        <v>1744</v>
      </c>
      <c r="K104" s="46" t="s">
        <v>732</v>
      </c>
      <c r="L104" s="9" t="str">
        <f t="shared" si="14"/>
        <v>N/A</v>
      </c>
    </row>
    <row r="105" spans="1:12" x14ac:dyDescent="0.2">
      <c r="A105" s="47" t="s">
        <v>1450</v>
      </c>
      <c r="B105" s="35" t="s">
        <v>217</v>
      </c>
      <c r="C105" s="48" t="s">
        <v>1744</v>
      </c>
      <c r="D105" s="45" t="str">
        <f t="shared" si="11"/>
        <v>N/A</v>
      </c>
      <c r="E105" s="48" t="s">
        <v>1744</v>
      </c>
      <c r="F105" s="45" t="str">
        <f t="shared" si="12"/>
        <v>N/A</v>
      </c>
      <c r="G105" s="48" t="s">
        <v>1744</v>
      </c>
      <c r="H105" s="45" t="str">
        <f t="shared" si="13"/>
        <v>N/A</v>
      </c>
      <c r="I105" s="12" t="s">
        <v>1744</v>
      </c>
      <c r="J105" s="12" t="s">
        <v>1744</v>
      </c>
      <c r="K105" s="46" t="s">
        <v>732</v>
      </c>
      <c r="L105" s="9" t="str">
        <f t="shared" si="14"/>
        <v>N/A</v>
      </c>
    </row>
    <row r="106" spans="1:12" ht="25.5" x14ac:dyDescent="0.2">
      <c r="A106" s="47" t="s">
        <v>617</v>
      </c>
      <c r="B106" s="35" t="s">
        <v>217</v>
      </c>
      <c r="C106" s="48">
        <v>0</v>
      </c>
      <c r="D106" s="45" t="str">
        <f t="shared" si="11"/>
        <v>N/A</v>
      </c>
      <c r="E106" s="48">
        <v>0</v>
      </c>
      <c r="F106" s="45" t="str">
        <f t="shared" si="12"/>
        <v>N/A</v>
      </c>
      <c r="G106" s="48">
        <v>0</v>
      </c>
      <c r="H106" s="45" t="str">
        <f t="shared" si="13"/>
        <v>N/A</v>
      </c>
      <c r="I106" s="12" t="s">
        <v>1744</v>
      </c>
      <c r="J106" s="12" t="s">
        <v>1744</v>
      </c>
      <c r="K106" s="46" t="s">
        <v>732</v>
      </c>
      <c r="L106" s="9" t="str">
        <f t="shared" si="14"/>
        <v>N/A</v>
      </c>
    </row>
    <row r="107" spans="1:12" x14ac:dyDescent="0.2">
      <c r="A107" s="47" t="s">
        <v>618</v>
      </c>
      <c r="B107" s="35" t="s">
        <v>217</v>
      </c>
      <c r="C107" s="36">
        <v>0</v>
      </c>
      <c r="D107" s="45" t="str">
        <f t="shared" si="11"/>
        <v>N/A</v>
      </c>
      <c r="E107" s="36">
        <v>0</v>
      </c>
      <c r="F107" s="45" t="str">
        <f t="shared" si="12"/>
        <v>N/A</v>
      </c>
      <c r="G107" s="36">
        <v>0</v>
      </c>
      <c r="H107" s="45" t="str">
        <f t="shared" si="13"/>
        <v>N/A</v>
      </c>
      <c r="I107" s="12" t="s">
        <v>1744</v>
      </c>
      <c r="J107" s="12" t="s">
        <v>1744</v>
      </c>
      <c r="K107" s="46" t="s">
        <v>732</v>
      </c>
      <c r="L107" s="9" t="str">
        <f t="shared" si="14"/>
        <v>N/A</v>
      </c>
    </row>
    <row r="108" spans="1:12" ht="25.5" x14ac:dyDescent="0.2">
      <c r="A108" s="47" t="s">
        <v>1451</v>
      </c>
      <c r="B108" s="35" t="s">
        <v>217</v>
      </c>
      <c r="C108" s="48" t="s">
        <v>1744</v>
      </c>
      <c r="D108" s="45" t="str">
        <f t="shared" si="11"/>
        <v>N/A</v>
      </c>
      <c r="E108" s="48" t="s">
        <v>1744</v>
      </c>
      <c r="F108" s="45" t="str">
        <f t="shared" si="12"/>
        <v>N/A</v>
      </c>
      <c r="G108" s="48" t="s">
        <v>1744</v>
      </c>
      <c r="H108" s="45" t="str">
        <f t="shared" si="13"/>
        <v>N/A</v>
      </c>
      <c r="I108" s="12" t="s">
        <v>1744</v>
      </c>
      <c r="J108" s="12" t="s">
        <v>1744</v>
      </c>
      <c r="K108" s="46" t="s">
        <v>732</v>
      </c>
      <c r="L108" s="9" t="str">
        <f t="shared" si="14"/>
        <v>N/A</v>
      </c>
    </row>
    <row r="109" spans="1:12" ht="25.5" x14ac:dyDescent="0.2">
      <c r="A109" s="47" t="s">
        <v>619</v>
      </c>
      <c r="B109" s="35" t="s">
        <v>217</v>
      </c>
      <c r="C109" s="48">
        <v>0</v>
      </c>
      <c r="D109" s="45" t="str">
        <f t="shared" si="11"/>
        <v>N/A</v>
      </c>
      <c r="E109" s="48">
        <v>0</v>
      </c>
      <c r="F109" s="45" t="str">
        <f t="shared" si="12"/>
        <v>N/A</v>
      </c>
      <c r="G109" s="48">
        <v>0</v>
      </c>
      <c r="H109" s="45" t="str">
        <f t="shared" si="13"/>
        <v>N/A</v>
      </c>
      <c r="I109" s="12" t="s">
        <v>1744</v>
      </c>
      <c r="J109" s="12" t="s">
        <v>1744</v>
      </c>
      <c r="K109" s="46" t="s">
        <v>732</v>
      </c>
      <c r="L109" s="9" t="str">
        <f t="shared" si="14"/>
        <v>N/A</v>
      </c>
    </row>
    <row r="110" spans="1:12" x14ac:dyDescent="0.2">
      <c r="A110" s="47" t="s">
        <v>620</v>
      </c>
      <c r="B110" s="35" t="s">
        <v>217</v>
      </c>
      <c r="C110" s="36">
        <v>0</v>
      </c>
      <c r="D110" s="45" t="str">
        <f t="shared" si="11"/>
        <v>N/A</v>
      </c>
      <c r="E110" s="36">
        <v>0</v>
      </c>
      <c r="F110" s="45" t="str">
        <f t="shared" si="12"/>
        <v>N/A</v>
      </c>
      <c r="G110" s="36">
        <v>0</v>
      </c>
      <c r="H110" s="45" t="str">
        <f t="shared" si="13"/>
        <v>N/A</v>
      </c>
      <c r="I110" s="12" t="s">
        <v>1744</v>
      </c>
      <c r="J110" s="12" t="s">
        <v>1744</v>
      </c>
      <c r="K110" s="46" t="s">
        <v>732</v>
      </c>
      <c r="L110" s="9" t="str">
        <f t="shared" si="14"/>
        <v>N/A</v>
      </c>
    </row>
    <row r="111" spans="1:12" x14ac:dyDescent="0.2">
      <c r="A111" s="47" t="s">
        <v>1452</v>
      </c>
      <c r="B111" s="35" t="s">
        <v>217</v>
      </c>
      <c r="C111" s="48" t="s">
        <v>1744</v>
      </c>
      <c r="D111" s="45" t="str">
        <f t="shared" si="11"/>
        <v>N/A</v>
      </c>
      <c r="E111" s="48" t="s">
        <v>1744</v>
      </c>
      <c r="F111" s="45" t="str">
        <f t="shared" si="12"/>
        <v>N/A</v>
      </c>
      <c r="G111" s="48" t="s">
        <v>1744</v>
      </c>
      <c r="H111" s="45" t="str">
        <f t="shared" si="13"/>
        <v>N/A</v>
      </c>
      <c r="I111" s="12" t="s">
        <v>1744</v>
      </c>
      <c r="J111" s="12" t="s">
        <v>1744</v>
      </c>
      <c r="K111" s="46" t="s">
        <v>732</v>
      </c>
      <c r="L111" s="9" t="str">
        <f t="shared" si="14"/>
        <v>N/A</v>
      </c>
    </row>
    <row r="112" spans="1:12" x14ac:dyDescent="0.2">
      <c r="A112" s="47" t="s">
        <v>621</v>
      </c>
      <c r="B112" s="35" t="s">
        <v>217</v>
      </c>
      <c r="C112" s="48">
        <v>210569255</v>
      </c>
      <c r="D112" s="45" t="str">
        <f t="shared" si="11"/>
        <v>N/A</v>
      </c>
      <c r="E112" s="48">
        <v>209214444</v>
      </c>
      <c r="F112" s="45" t="str">
        <f t="shared" si="12"/>
        <v>N/A</v>
      </c>
      <c r="G112" s="48">
        <v>0</v>
      </c>
      <c r="H112" s="45" t="str">
        <f t="shared" si="13"/>
        <v>N/A</v>
      </c>
      <c r="I112" s="12">
        <v>-0.64300000000000002</v>
      </c>
      <c r="J112" s="12">
        <v>-100</v>
      </c>
      <c r="K112" s="46" t="s">
        <v>732</v>
      </c>
      <c r="L112" s="9" t="str">
        <f t="shared" si="14"/>
        <v>No</v>
      </c>
    </row>
    <row r="113" spans="1:12" x14ac:dyDescent="0.2">
      <c r="A113" s="47" t="s">
        <v>622</v>
      </c>
      <c r="B113" s="35" t="s">
        <v>217</v>
      </c>
      <c r="C113" s="36">
        <v>210389</v>
      </c>
      <c r="D113" s="45" t="str">
        <f t="shared" si="11"/>
        <v>N/A</v>
      </c>
      <c r="E113" s="36">
        <v>217154</v>
      </c>
      <c r="F113" s="45" t="str">
        <f t="shared" si="12"/>
        <v>N/A</v>
      </c>
      <c r="G113" s="36">
        <v>0</v>
      </c>
      <c r="H113" s="45" t="str">
        <f t="shared" si="13"/>
        <v>N/A</v>
      </c>
      <c r="I113" s="12">
        <v>3.2149999999999999</v>
      </c>
      <c r="J113" s="12">
        <v>-100</v>
      </c>
      <c r="K113" s="46" t="s">
        <v>732</v>
      </c>
      <c r="L113" s="9" t="str">
        <f t="shared" si="14"/>
        <v>No</v>
      </c>
    </row>
    <row r="114" spans="1:12" x14ac:dyDescent="0.2">
      <c r="A114" s="47" t="s">
        <v>1453</v>
      </c>
      <c r="B114" s="35" t="s">
        <v>217</v>
      </c>
      <c r="C114" s="48">
        <v>1000.8567700999999</v>
      </c>
      <c r="D114" s="45" t="str">
        <f t="shared" si="11"/>
        <v>N/A</v>
      </c>
      <c r="E114" s="48">
        <v>963.43813146000002</v>
      </c>
      <c r="F114" s="45" t="str">
        <f t="shared" si="12"/>
        <v>N/A</v>
      </c>
      <c r="G114" s="48" t="s">
        <v>1744</v>
      </c>
      <c r="H114" s="45" t="str">
        <f t="shared" si="13"/>
        <v>N/A</v>
      </c>
      <c r="I114" s="12">
        <v>-3.74</v>
      </c>
      <c r="J114" s="12" t="s">
        <v>1744</v>
      </c>
      <c r="K114" s="46" t="s">
        <v>732</v>
      </c>
      <c r="L114" s="9" t="str">
        <f t="shared" si="14"/>
        <v>N/A</v>
      </c>
    </row>
    <row r="115" spans="1:12" ht="25.5" x14ac:dyDescent="0.2">
      <c r="A115" s="47" t="s">
        <v>623</v>
      </c>
      <c r="B115" s="35" t="s">
        <v>217</v>
      </c>
      <c r="C115" s="48">
        <v>0</v>
      </c>
      <c r="D115" s="45" t="str">
        <f t="shared" si="11"/>
        <v>N/A</v>
      </c>
      <c r="E115" s="48">
        <v>0</v>
      </c>
      <c r="F115" s="45" t="str">
        <f t="shared" si="12"/>
        <v>N/A</v>
      </c>
      <c r="G115" s="48">
        <v>0</v>
      </c>
      <c r="H115" s="45" t="str">
        <f t="shared" si="13"/>
        <v>N/A</v>
      </c>
      <c r="I115" s="12" t="s">
        <v>1744</v>
      </c>
      <c r="J115" s="12" t="s">
        <v>1744</v>
      </c>
      <c r="K115" s="46" t="s">
        <v>732</v>
      </c>
      <c r="L115" s="9" t="str">
        <f t="shared" si="14"/>
        <v>N/A</v>
      </c>
    </row>
    <row r="116" spans="1:12" x14ac:dyDescent="0.2">
      <c r="A116" s="50" t="s">
        <v>624</v>
      </c>
      <c r="B116" s="36" t="s">
        <v>217</v>
      </c>
      <c r="C116" s="36">
        <v>0</v>
      </c>
      <c r="D116" s="45" t="str">
        <f t="shared" si="11"/>
        <v>N/A</v>
      </c>
      <c r="E116" s="36">
        <v>0</v>
      </c>
      <c r="F116" s="45" t="str">
        <f t="shared" si="12"/>
        <v>N/A</v>
      </c>
      <c r="G116" s="36">
        <v>0</v>
      </c>
      <c r="H116" s="45" t="str">
        <f t="shared" si="13"/>
        <v>N/A</v>
      </c>
      <c r="I116" s="12" t="s">
        <v>1744</v>
      </c>
      <c r="J116" s="12" t="s">
        <v>1744</v>
      </c>
      <c r="K116" s="51" t="s">
        <v>732</v>
      </c>
      <c r="L116" s="9" t="str">
        <f t="shared" si="14"/>
        <v>N/A</v>
      </c>
    </row>
    <row r="117" spans="1:12" ht="25.5" x14ac:dyDescent="0.2">
      <c r="A117" s="47" t="s">
        <v>1454</v>
      </c>
      <c r="B117" s="35" t="s">
        <v>217</v>
      </c>
      <c r="C117" s="48" t="s">
        <v>1744</v>
      </c>
      <c r="D117" s="45" t="str">
        <f t="shared" si="11"/>
        <v>N/A</v>
      </c>
      <c r="E117" s="48" t="s">
        <v>1744</v>
      </c>
      <c r="F117" s="45" t="str">
        <f t="shared" si="12"/>
        <v>N/A</v>
      </c>
      <c r="G117" s="48" t="s">
        <v>1744</v>
      </c>
      <c r="H117" s="45" t="str">
        <f t="shared" si="13"/>
        <v>N/A</v>
      </c>
      <c r="I117" s="12" t="s">
        <v>1744</v>
      </c>
      <c r="J117" s="12" t="s">
        <v>1744</v>
      </c>
      <c r="K117" s="46" t="s">
        <v>732</v>
      </c>
      <c r="L117" s="9" t="str">
        <f t="shared" si="14"/>
        <v>N/A</v>
      </c>
    </row>
    <row r="118" spans="1:12" ht="25.5" x14ac:dyDescent="0.2">
      <c r="A118" s="47" t="s">
        <v>625</v>
      </c>
      <c r="B118" s="35" t="s">
        <v>217</v>
      </c>
      <c r="C118" s="48">
        <v>0</v>
      </c>
      <c r="D118" s="45" t="str">
        <f t="shared" si="11"/>
        <v>N/A</v>
      </c>
      <c r="E118" s="48">
        <v>0</v>
      </c>
      <c r="F118" s="45" t="str">
        <f t="shared" si="12"/>
        <v>N/A</v>
      </c>
      <c r="G118" s="48">
        <v>0</v>
      </c>
      <c r="H118" s="45" t="str">
        <f t="shared" si="13"/>
        <v>N/A</v>
      </c>
      <c r="I118" s="12" t="s">
        <v>1744</v>
      </c>
      <c r="J118" s="12" t="s">
        <v>1744</v>
      </c>
      <c r="K118" s="46" t="s">
        <v>732</v>
      </c>
      <c r="L118" s="9" t="str">
        <f t="shared" si="14"/>
        <v>N/A</v>
      </c>
    </row>
    <row r="119" spans="1:12" x14ac:dyDescent="0.2">
      <c r="A119" s="47" t="s">
        <v>626</v>
      </c>
      <c r="B119" s="35" t="s">
        <v>217</v>
      </c>
      <c r="C119" s="36">
        <v>0</v>
      </c>
      <c r="D119" s="45" t="str">
        <f t="shared" si="11"/>
        <v>N/A</v>
      </c>
      <c r="E119" s="36">
        <v>0</v>
      </c>
      <c r="F119" s="45" t="str">
        <f t="shared" si="12"/>
        <v>N/A</v>
      </c>
      <c r="G119" s="36">
        <v>0</v>
      </c>
      <c r="H119" s="45" t="str">
        <f t="shared" si="13"/>
        <v>N/A</v>
      </c>
      <c r="I119" s="12" t="s">
        <v>1744</v>
      </c>
      <c r="J119" s="12" t="s">
        <v>1744</v>
      </c>
      <c r="K119" s="46" t="s">
        <v>732</v>
      </c>
      <c r="L119" s="9" t="str">
        <f t="shared" si="14"/>
        <v>N/A</v>
      </c>
    </row>
    <row r="120" spans="1:12" ht="25.5" x14ac:dyDescent="0.2">
      <c r="A120" s="47" t="s">
        <v>1455</v>
      </c>
      <c r="B120" s="35" t="s">
        <v>217</v>
      </c>
      <c r="C120" s="48" t="s">
        <v>1744</v>
      </c>
      <c r="D120" s="45" t="str">
        <f t="shared" si="11"/>
        <v>N/A</v>
      </c>
      <c r="E120" s="48" t="s">
        <v>1744</v>
      </c>
      <c r="F120" s="45" t="str">
        <f t="shared" si="12"/>
        <v>N/A</v>
      </c>
      <c r="G120" s="48" t="s">
        <v>1744</v>
      </c>
      <c r="H120" s="45" t="str">
        <f t="shared" si="13"/>
        <v>N/A</v>
      </c>
      <c r="I120" s="12" t="s">
        <v>1744</v>
      </c>
      <c r="J120" s="12" t="s">
        <v>1744</v>
      </c>
      <c r="K120" s="46" t="s">
        <v>732</v>
      </c>
      <c r="L120" s="9" t="str">
        <f t="shared" si="14"/>
        <v>N/A</v>
      </c>
    </row>
    <row r="121" spans="1:12" ht="25.5" x14ac:dyDescent="0.2">
      <c r="A121" s="47" t="s">
        <v>627</v>
      </c>
      <c r="B121" s="35" t="s">
        <v>217</v>
      </c>
      <c r="C121" s="48">
        <v>0</v>
      </c>
      <c r="D121" s="45" t="str">
        <f t="shared" si="11"/>
        <v>N/A</v>
      </c>
      <c r="E121" s="48">
        <v>0</v>
      </c>
      <c r="F121" s="45" t="str">
        <f t="shared" si="12"/>
        <v>N/A</v>
      </c>
      <c r="G121" s="48">
        <v>0</v>
      </c>
      <c r="H121" s="45" t="str">
        <f t="shared" si="13"/>
        <v>N/A</v>
      </c>
      <c r="I121" s="12" t="s">
        <v>1744</v>
      </c>
      <c r="J121" s="12" t="s">
        <v>1744</v>
      </c>
      <c r="K121" s="46" t="s">
        <v>732</v>
      </c>
      <c r="L121" s="9" t="str">
        <f t="shared" si="14"/>
        <v>N/A</v>
      </c>
    </row>
    <row r="122" spans="1:12" x14ac:dyDescent="0.2">
      <c r="A122" s="47" t="s">
        <v>628</v>
      </c>
      <c r="B122" s="35" t="s">
        <v>217</v>
      </c>
      <c r="C122" s="36">
        <v>0</v>
      </c>
      <c r="D122" s="45" t="str">
        <f t="shared" si="11"/>
        <v>N/A</v>
      </c>
      <c r="E122" s="36">
        <v>0</v>
      </c>
      <c r="F122" s="45" t="str">
        <f t="shared" si="12"/>
        <v>N/A</v>
      </c>
      <c r="G122" s="36">
        <v>0</v>
      </c>
      <c r="H122" s="45" t="str">
        <f t="shared" si="13"/>
        <v>N/A</v>
      </c>
      <c r="I122" s="12" t="s">
        <v>1744</v>
      </c>
      <c r="J122" s="12" t="s">
        <v>1744</v>
      </c>
      <c r="K122" s="46" t="s">
        <v>732</v>
      </c>
      <c r="L122" s="9" t="str">
        <f t="shared" si="14"/>
        <v>N/A</v>
      </c>
    </row>
    <row r="123" spans="1:12" ht="25.5" x14ac:dyDescent="0.2">
      <c r="A123" s="47" t="s">
        <v>1456</v>
      </c>
      <c r="B123" s="35" t="s">
        <v>217</v>
      </c>
      <c r="C123" s="48" t="s">
        <v>1744</v>
      </c>
      <c r="D123" s="45" t="str">
        <f t="shared" si="11"/>
        <v>N/A</v>
      </c>
      <c r="E123" s="48" t="s">
        <v>1744</v>
      </c>
      <c r="F123" s="45" t="str">
        <f t="shared" si="12"/>
        <v>N/A</v>
      </c>
      <c r="G123" s="48" t="s">
        <v>1744</v>
      </c>
      <c r="H123" s="45" t="str">
        <f t="shared" si="13"/>
        <v>N/A</v>
      </c>
      <c r="I123" s="12" t="s">
        <v>1744</v>
      </c>
      <c r="J123" s="12" t="s">
        <v>1744</v>
      </c>
      <c r="K123" s="46" t="s">
        <v>732</v>
      </c>
      <c r="L123" s="9" t="str">
        <f t="shared" si="14"/>
        <v>N/A</v>
      </c>
    </row>
    <row r="124" spans="1:12" ht="25.5" x14ac:dyDescent="0.2">
      <c r="A124" s="47" t="s">
        <v>629</v>
      </c>
      <c r="B124" s="35" t="s">
        <v>217</v>
      </c>
      <c r="C124" s="48">
        <v>0</v>
      </c>
      <c r="D124" s="45" t="str">
        <f t="shared" si="11"/>
        <v>N/A</v>
      </c>
      <c r="E124" s="48">
        <v>0</v>
      </c>
      <c r="F124" s="45" t="str">
        <f t="shared" si="12"/>
        <v>N/A</v>
      </c>
      <c r="G124" s="48">
        <v>0</v>
      </c>
      <c r="H124" s="45" t="str">
        <f t="shared" si="13"/>
        <v>N/A</v>
      </c>
      <c r="I124" s="12" t="s">
        <v>1744</v>
      </c>
      <c r="J124" s="12" t="s">
        <v>1744</v>
      </c>
      <c r="K124" s="46" t="s">
        <v>732</v>
      </c>
      <c r="L124" s="9" t="str">
        <f t="shared" si="14"/>
        <v>N/A</v>
      </c>
    </row>
    <row r="125" spans="1:12" ht="25.5" x14ac:dyDescent="0.2">
      <c r="A125" s="47" t="s">
        <v>630</v>
      </c>
      <c r="B125" s="35" t="s">
        <v>217</v>
      </c>
      <c r="C125" s="36">
        <v>0</v>
      </c>
      <c r="D125" s="45" t="str">
        <f t="shared" si="11"/>
        <v>N/A</v>
      </c>
      <c r="E125" s="36">
        <v>0</v>
      </c>
      <c r="F125" s="45" t="str">
        <f t="shared" si="12"/>
        <v>N/A</v>
      </c>
      <c r="G125" s="36">
        <v>0</v>
      </c>
      <c r="H125" s="45" t="str">
        <f t="shared" si="13"/>
        <v>N/A</v>
      </c>
      <c r="I125" s="12" t="s">
        <v>1744</v>
      </c>
      <c r="J125" s="12" t="s">
        <v>1744</v>
      </c>
      <c r="K125" s="46" t="s">
        <v>732</v>
      </c>
      <c r="L125" s="9" t="str">
        <f t="shared" si="14"/>
        <v>N/A</v>
      </c>
    </row>
    <row r="126" spans="1:12" ht="25.5" x14ac:dyDescent="0.2">
      <c r="A126" s="47" t="s">
        <v>1457</v>
      </c>
      <c r="B126" s="35" t="s">
        <v>217</v>
      </c>
      <c r="C126" s="48" t="s">
        <v>1744</v>
      </c>
      <c r="D126" s="45" t="str">
        <f t="shared" si="11"/>
        <v>N/A</v>
      </c>
      <c r="E126" s="48" t="s">
        <v>1744</v>
      </c>
      <c r="F126" s="45" t="str">
        <f t="shared" si="12"/>
        <v>N/A</v>
      </c>
      <c r="G126" s="48" t="s">
        <v>1744</v>
      </c>
      <c r="H126" s="45" t="str">
        <f t="shared" si="13"/>
        <v>N/A</v>
      </c>
      <c r="I126" s="12" t="s">
        <v>1744</v>
      </c>
      <c r="J126" s="12" t="s">
        <v>1744</v>
      </c>
      <c r="K126" s="46" t="s">
        <v>732</v>
      </c>
      <c r="L126" s="9" t="str">
        <f t="shared" si="14"/>
        <v>N/A</v>
      </c>
    </row>
    <row r="127" spans="1:12" ht="25.5" x14ac:dyDescent="0.2">
      <c r="A127" s="47" t="s">
        <v>631</v>
      </c>
      <c r="B127" s="35" t="s">
        <v>217</v>
      </c>
      <c r="C127" s="48">
        <v>0</v>
      </c>
      <c r="D127" s="45" t="str">
        <f t="shared" si="11"/>
        <v>N/A</v>
      </c>
      <c r="E127" s="48">
        <v>0</v>
      </c>
      <c r="F127" s="45" t="str">
        <f t="shared" si="12"/>
        <v>N/A</v>
      </c>
      <c r="G127" s="48">
        <v>0</v>
      </c>
      <c r="H127" s="45" t="str">
        <f t="shared" si="13"/>
        <v>N/A</v>
      </c>
      <c r="I127" s="12" t="s">
        <v>1744</v>
      </c>
      <c r="J127" s="12" t="s">
        <v>1744</v>
      </c>
      <c r="K127" s="46" t="s">
        <v>732</v>
      </c>
      <c r="L127" s="9" t="str">
        <f t="shared" si="14"/>
        <v>N/A</v>
      </c>
    </row>
    <row r="128" spans="1:12" x14ac:dyDescent="0.2">
      <c r="A128" s="47" t="s">
        <v>632</v>
      </c>
      <c r="B128" s="35" t="s">
        <v>217</v>
      </c>
      <c r="C128" s="36">
        <v>0</v>
      </c>
      <c r="D128" s="45" t="str">
        <f t="shared" si="11"/>
        <v>N/A</v>
      </c>
      <c r="E128" s="36">
        <v>0</v>
      </c>
      <c r="F128" s="45" t="str">
        <f t="shared" si="12"/>
        <v>N/A</v>
      </c>
      <c r="G128" s="36">
        <v>0</v>
      </c>
      <c r="H128" s="45" t="str">
        <f t="shared" si="13"/>
        <v>N/A</v>
      </c>
      <c r="I128" s="12" t="s">
        <v>1744</v>
      </c>
      <c r="J128" s="12" t="s">
        <v>1744</v>
      </c>
      <c r="K128" s="46" t="s">
        <v>732</v>
      </c>
      <c r="L128" s="9" t="str">
        <f t="shared" si="14"/>
        <v>N/A</v>
      </c>
    </row>
    <row r="129" spans="1:12" ht="25.5" x14ac:dyDescent="0.2">
      <c r="A129" s="47" t="s">
        <v>1458</v>
      </c>
      <c r="B129" s="35" t="s">
        <v>217</v>
      </c>
      <c r="C129" s="48" t="s">
        <v>1744</v>
      </c>
      <c r="D129" s="45" t="str">
        <f t="shared" si="11"/>
        <v>N/A</v>
      </c>
      <c r="E129" s="48" t="s">
        <v>1744</v>
      </c>
      <c r="F129" s="45" t="str">
        <f t="shared" si="12"/>
        <v>N/A</v>
      </c>
      <c r="G129" s="48" t="s">
        <v>1744</v>
      </c>
      <c r="H129" s="45" t="str">
        <f t="shared" si="13"/>
        <v>N/A</v>
      </c>
      <c r="I129" s="12" t="s">
        <v>1744</v>
      </c>
      <c r="J129" s="12" t="s">
        <v>1744</v>
      </c>
      <c r="K129" s="46" t="s">
        <v>732</v>
      </c>
      <c r="L129" s="9" t="str">
        <f t="shared" si="14"/>
        <v>N/A</v>
      </c>
    </row>
    <row r="130" spans="1:12" ht="25.5" x14ac:dyDescent="0.2">
      <c r="A130" s="47" t="s">
        <v>633</v>
      </c>
      <c r="B130" s="35" t="s">
        <v>217</v>
      </c>
      <c r="C130" s="48">
        <v>0</v>
      </c>
      <c r="D130" s="45" t="str">
        <f t="shared" si="11"/>
        <v>N/A</v>
      </c>
      <c r="E130" s="48">
        <v>0</v>
      </c>
      <c r="F130" s="45" t="str">
        <f t="shared" si="12"/>
        <v>N/A</v>
      </c>
      <c r="G130" s="48">
        <v>0</v>
      </c>
      <c r="H130" s="45" t="str">
        <f t="shared" si="13"/>
        <v>N/A</v>
      </c>
      <c r="I130" s="12" t="s">
        <v>1744</v>
      </c>
      <c r="J130" s="12" t="s">
        <v>1744</v>
      </c>
      <c r="K130" s="46" t="s">
        <v>732</v>
      </c>
      <c r="L130" s="9" t="str">
        <f t="shared" si="14"/>
        <v>N/A</v>
      </c>
    </row>
    <row r="131" spans="1:12" x14ac:dyDescent="0.2">
      <c r="A131" s="47" t="s">
        <v>634</v>
      </c>
      <c r="B131" s="35" t="s">
        <v>217</v>
      </c>
      <c r="C131" s="36">
        <v>0</v>
      </c>
      <c r="D131" s="45" t="str">
        <f t="shared" si="11"/>
        <v>N/A</v>
      </c>
      <c r="E131" s="36">
        <v>0</v>
      </c>
      <c r="F131" s="45" t="str">
        <f t="shared" si="12"/>
        <v>N/A</v>
      </c>
      <c r="G131" s="36">
        <v>0</v>
      </c>
      <c r="H131" s="45" t="str">
        <f t="shared" si="13"/>
        <v>N/A</v>
      </c>
      <c r="I131" s="12" t="s">
        <v>1744</v>
      </c>
      <c r="J131" s="12" t="s">
        <v>1744</v>
      </c>
      <c r="K131" s="46" t="s">
        <v>732</v>
      </c>
      <c r="L131" s="9" t="str">
        <f t="shared" si="14"/>
        <v>N/A</v>
      </c>
    </row>
    <row r="132" spans="1:12" ht="25.5" x14ac:dyDescent="0.2">
      <c r="A132" s="47" t="s">
        <v>1459</v>
      </c>
      <c r="B132" s="35" t="s">
        <v>217</v>
      </c>
      <c r="C132" s="48" t="s">
        <v>1744</v>
      </c>
      <c r="D132" s="45" t="str">
        <f t="shared" si="11"/>
        <v>N/A</v>
      </c>
      <c r="E132" s="48" t="s">
        <v>1744</v>
      </c>
      <c r="F132" s="45" t="str">
        <f t="shared" si="12"/>
        <v>N/A</v>
      </c>
      <c r="G132" s="48" t="s">
        <v>1744</v>
      </c>
      <c r="H132" s="45" t="str">
        <f t="shared" si="13"/>
        <v>N/A</v>
      </c>
      <c r="I132" s="12" t="s">
        <v>1744</v>
      </c>
      <c r="J132" s="12" t="s">
        <v>1744</v>
      </c>
      <c r="K132" s="46" t="s">
        <v>732</v>
      </c>
      <c r="L132" s="9" t="str">
        <f t="shared" si="14"/>
        <v>N/A</v>
      </c>
    </row>
    <row r="133" spans="1:12" ht="25.5" x14ac:dyDescent="0.2">
      <c r="A133" s="47" t="s">
        <v>635</v>
      </c>
      <c r="B133" s="35" t="s">
        <v>217</v>
      </c>
      <c r="C133" s="48">
        <v>0</v>
      </c>
      <c r="D133" s="45" t="str">
        <f t="shared" si="11"/>
        <v>N/A</v>
      </c>
      <c r="E133" s="48">
        <v>0</v>
      </c>
      <c r="F133" s="45" t="str">
        <f t="shared" si="12"/>
        <v>N/A</v>
      </c>
      <c r="G133" s="48">
        <v>0</v>
      </c>
      <c r="H133" s="45" t="str">
        <f t="shared" si="13"/>
        <v>N/A</v>
      </c>
      <c r="I133" s="12" t="s">
        <v>1744</v>
      </c>
      <c r="J133" s="12" t="s">
        <v>1744</v>
      </c>
      <c r="K133" s="46" t="s">
        <v>732</v>
      </c>
      <c r="L133" s="9" t="str">
        <f t="shared" si="14"/>
        <v>N/A</v>
      </c>
    </row>
    <row r="134" spans="1:12" x14ac:dyDescent="0.2">
      <c r="A134" s="47" t="s">
        <v>636</v>
      </c>
      <c r="B134" s="35" t="s">
        <v>217</v>
      </c>
      <c r="C134" s="36">
        <v>0</v>
      </c>
      <c r="D134" s="45" t="str">
        <f t="shared" si="11"/>
        <v>N/A</v>
      </c>
      <c r="E134" s="36">
        <v>0</v>
      </c>
      <c r="F134" s="45" t="str">
        <f t="shared" si="12"/>
        <v>N/A</v>
      </c>
      <c r="G134" s="36">
        <v>0</v>
      </c>
      <c r="H134" s="45" t="str">
        <f t="shared" si="13"/>
        <v>N/A</v>
      </c>
      <c r="I134" s="12" t="s">
        <v>1744</v>
      </c>
      <c r="J134" s="12" t="s">
        <v>1744</v>
      </c>
      <c r="K134" s="46" t="s">
        <v>732</v>
      </c>
      <c r="L134" s="9" t="str">
        <f t="shared" si="14"/>
        <v>N/A</v>
      </c>
    </row>
    <row r="135" spans="1:12" x14ac:dyDescent="0.2">
      <c r="A135" s="47" t="s">
        <v>1460</v>
      </c>
      <c r="B135" s="35" t="s">
        <v>217</v>
      </c>
      <c r="C135" s="48" t="s">
        <v>1744</v>
      </c>
      <c r="D135" s="45" t="str">
        <f t="shared" si="11"/>
        <v>N/A</v>
      </c>
      <c r="E135" s="48" t="s">
        <v>1744</v>
      </c>
      <c r="F135" s="45" t="str">
        <f t="shared" si="12"/>
        <v>N/A</v>
      </c>
      <c r="G135" s="48" t="s">
        <v>1744</v>
      </c>
      <c r="H135" s="45" t="str">
        <f t="shared" si="13"/>
        <v>N/A</v>
      </c>
      <c r="I135" s="12" t="s">
        <v>1744</v>
      </c>
      <c r="J135" s="12" t="s">
        <v>1744</v>
      </c>
      <c r="K135" s="46" t="s">
        <v>732</v>
      </c>
      <c r="L135" s="9" t="str">
        <f t="shared" si="14"/>
        <v>N/A</v>
      </c>
    </row>
    <row r="136" spans="1:12" ht="25.5" x14ac:dyDescent="0.2">
      <c r="A136" s="47" t="s">
        <v>637</v>
      </c>
      <c r="B136" s="35" t="s">
        <v>217</v>
      </c>
      <c r="C136" s="48">
        <v>0</v>
      </c>
      <c r="D136" s="45" t="str">
        <f t="shared" si="11"/>
        <v>N/A</v>
      </c>
      <c r="E136" s="48">
        <v>0</v>
      </c>
      <c r="F136" s="45" t="str">
        <f t="shared" si="12"/>
        <v>N/A</v>
      </c>
      <c r="G136" s="48">
        <v>0</v>
      </c>
      <c r="H136" s="45" t="str">
        <f t="shared" si="13"/>
        <v>N/A</v>
      </c>
      <c r="I136" s="12" t="s">
        <v>1744</v>
      </c>
      <c r="J136" s="12" t="s">
        <v>1744</v>
      </c>
      <c r="K136" s="46" t="s">
        <v>732</v>
      </c>
      <c r="L136" s="9" t="str">
        <f>IF(J136="Div by 0", "N/A", IF(OR(J136="N/A",K136="N/A"),"N/A", IF(J136&gt;VALUE(MID(K136,1,2)), "No", IF(J136&lt;-1*VALUE(MID(K136,1,2)), "No", "Yes"))))</f>
        <v>N/A</v>
      </c>
    </row>
    <row r="137" spans="1:12" x14ac:dyDescent="0.2">
      <c r="A137" s="47" t="s">
        <v>638</v>
      </c>
      <c r="B137" s="35" t="s">
        <v>217</v>
      </c>
      <c r="C137" s="36">
        <v>0</v>
      </c>
      <c r="D137" s="45" t="str">
        <f t="shared" si="11"/>
        <v>N/A</v>
      </c>
      <c r="E137" s="36">
        <v>0</v>
      </c>
      <c r="F137" s="45" t="str">
        <f t="shared" si="12"/>
        <v>N/A</v>
      </c>
      <c r="G137" s="36">
        <v>0</v>
      </c>
      <c r="H137" s="45" t="str">
        <f t="shared" si="13"/>
        <v>N/A</v>
      </c>
      <c r="I137" s="12" t="s">
        <v>1744</v>
      </c>
      <c r="J137" s="12" t="s">
        <v>1744</v>
      </c>
      <c r="K137" s="46" t="s">
        <v>732</v>
      </c>
      <c r="L137" s="9" t="str">
        <f t="shared" ref="L137:L141" si="15">IF(J137="Div by 0", "N/A", IF(OR(J137="N/A",K137="N/A"),"N/A", IF(J137&gt;VALUE(MID(K137,1,2)), "No", IF(J137&lt;-1*VALUE(MID(K137,1,2)), "No", "Yes"))))</f>
        <v>N/A</v>
      </c>
    </row>
    <row r="138" spans="1:12" ht="25.5" x14ac:dyDescent="0.2">
      <c r="A138" s="47" t="s">
        <v>1461</v>
      </c>
      <c r="B138" s="35" t="s">
        <v>217</v>
      </c>
      <c r="C138" s="48" t="s">
        <v>1744</v>
      </c>
      <c r="D138" s="45" t="str">
        <f t="shared" si="11"/>
        <v>N/A</v>
      </c>
      <c r="E138" s="48" t="s">
        <v>1744</v>
      </c>
      <c r="F138" s="45" t="str">
        <f t="shared" si="12"/>
        <v>N/A</v>
      </c>
      <c r="G138" s="48" t="s">
        <v>1744</v>
      </c>
      <c r="H138" s="45" t="str">
        <f t="shared" si="13"/>
        <v>N/A</v>
      </c>
      <c r="I138" s="12" t="s">
        <v>1744</v>
      </c>
      <c r="J138" s="12" t="s">
        <v>1744</v>
      </c>
      <c r="K138" s="46" t="s">
        <v>732</v>
      </c>
      <c r="L138" s="9" t="str">
        <f t="shared" si="15"/>
        <v>N/A</v>
      </c>
    </row>
    <row r="139" spans="1:12" ht="25.5" x14ac:dyDescent="0.2">
      <c r="A139" s="47" t="s">
        <v>639</v>
      </c>
      <c r="B139" s="35" t="s">
        <v>217</v>
      </c>
      <c r="C139" s="48">
        <v>0</v>
      </c>
      <c r="D139" s="45" t="str">
        <f t="shared" si="11"/>
        <v>N/A</v>
      </c>
      <c r="E139" s="48">
        <v>0</v>
      </c>
      <c r="F139" s="45" t="str">
        <f t="shared" si="12"/>
        <v>N/A</v>
      </c>
      <c r="G139" s="48">
        <v>0</v>
      </c>
      <c r="H139" s="45" t="str">
        <f t="shared" si="13"/>
        <v>N/A</v>
      </c>
      <c r="I139" s="12" t="s">
        <v>1744</v>
      </c>
      <c r="J139" s="12" t="s">
        <v>1744</v>
      </c>
      <c r="K139" s="46" t="s">
        <v>732</v>
      </c>
      <c r="L139" s="9" t="str">
        <f t="shared" si="15"/>
        <v>N/A</v>
      </c>
    </row>
    <row r="140" spans="1:12" x14ac:dyDescent="0.2">
      <c r="A140" s="47" t="s">
        <v>640</v>
      </c>
      <c r="B140" s="35" t="s">
        <v>217</v>
      </c>
      <c r="C140" s="36">
        <v>0</v>
      </c>
      <c r="D140" s="45" t="str">
        <f t="shared" si="11"/>
        <v>N/A</v>
      </c>
      <c r="E140" s="36">
        <v>0</v>
      </c>
      <c r="F140" s="45" t="str">
        <f t="shared" si="12"/>
        <v>N/A</v>
      </c>
      <c r="G140" s="36">
        <v>0</v>
      </c>
      <c r="H140" s="45" t="str">
        <f t="shared" si="13"/>
        <v>N/A</v>
      </c>
      <c r="I140" s="12" t="s">
        <v>1744</v>
      </c>
      <c r="J140" s="12" t="s">
        <v>1744</v>
      </c>
      <c r="K140" s="46" t="s">
        <v>732</v>
      </c>
      <c r="L140" s="9" t="str">
        <f t="shared" si="15"/>
        <v>N/A</v>
      </c>
    </row>
    <row r="141" spans="1:12" ht="25.5" x14ac:dyDescent="0.2">
      <c r="A141" s="47" t="s">
        <v>1462</v>
      </c>
      <c r="B141" s="35" t="s">
        <v>217</v>
      </c>
      <c r="C141" s="48" t="s">
        <v>1744</v>
      </c>
      <c r="D141" s="45" t="str">
        <f t="shared" si="11"/>
        <v>N/A</v>
      </c>
      <c r="E141" s="48" t="s">
        <v>1744</v>
      </c>
      <c r="F141" s="45" t="str">
        <f t="shared" si="12"/>
        <v>N/A</v>
      </c>
      <c r="G141" s="48" t="s">
        <v>1744</v>
      </c>
      <c r="H141" s="45" t="str">
        <f t="shared" si="13"/>
        <v>N/A</v>
      </c>
      <c r="I141" s="12" t="s">
        <v>1744</v>
      </c>
      <c r="J141" s="12" t="s">
        <v>1744</v>
      </c>
      <c r="K141" s="46" t="s">
        <v>732</v>
      </c>
      <c r="L141" s="9" t="str">
        <f t="shared" si="15"/>
        <v>N/A</v>
      </c>
    </row>
    <row r="142" spans="1:12" ht="25.5" x14ac:dyDescent="0.2">
      <c r="A142" s="47" t="s">
        <v>641</v>
      </c>
      <c r="B142" s="35" t="s">
        <v>217</v>
      </c>
      <c r="C142" s="48">
        <v>0</v>
      </c>
      <c r="D142" s="45" t="str">
        <f t="shared" si="11"/>
        <v>N/A</v>
      </c>
      <c r="E142" s="48">
        <v>0</v>
      </c>
      <c r="F142" s="45" t="str">
        <f t="shared" si="12"/>
        <v>N/A</v>
      </c>
      <c r="G142" s="48">
        <v>0</v>
      </c>
      <c r="H142" s="45" t="str">
        <f t="shared" si="13"/>
        <v>N/A</v>
      </c>
      <c r="I142" s="12" t="s">
        <v>1744</v>
      </c>
      <c r="J142" s="12" t="s">
        <v>1744</v>
      </c>
      <c r="K142" s="46" t="s">
        <v>732</v>
      </c>
      <c r="L142" s="9" t="str">
        <f t="shared" ref="L142:L153" si="16">IF(J142="Div by 0", "N/A", IF(K142="N/A","N/A", IF(J142&gt;VALUE(MID(K142,1,2)), "No", IF(J142&lt;-1*VALUE(MID(K142,1,2)), "No", "Yes"))))</f>
        <v>N/A</v>
      </c>
    </row>
    <row r="143" spans="1:12" ht="25.5" x14ac:dyDescent="0.2">
      <c r="A143" s="47" t="s">
        <v>642</v>
      </c>
      <c r="B143" s="35" t="s">
        <v>217</v>
      </c>
      <c r="C143" s="36">
        <v>0</v>
      </c>
      <c r="D143" s="45" t="str">
        <f t="shared" si="11"/>
        <v>N/A</v>
      </c>
      <c r="E143" s="36">
        <v>0</v>
      </c>
      <c r="F143" s="45" t="str">
        <f t="shared" si="12"/>
        <v>N/A</v>
      </c>
      <c r="G143" s="36">
        <v>0</v>
      </c>
      <c r="H143" s="45" t="str">
        <f t="shared" si="13"/>
        <v>N/A</v>
      </c>
      <c r="I143" s="12" t="s">
        <v>1744</v>
      </c>
      <c r="J143" s="12" t="s">
        <v>1744</v>
      </c>
      <c r="K143" s="46" t="s">
        <v>732</v>
      </c>
      <c r="L143" s="9" t="str">
        <f t="shared" si="16"/>
        <v>N/A</v>
      </c>
    </row>
    <row r="144" spans="1:12" ht="25.5" x14ac:dyDescent="0.2">
      <c r="A144" s="47" t="s">
        <v>1463</v>
      </c>
      <c r="B144" s="35" t="s">
        <v>217</v>
      </c>
      <c r="C144" s="48" t="s">
        <v>1744</v>
      </c>
      <c r="D144" s="45" t="str">
        <f t="shared" si="11"/>
        <v>N/A</v>
      </c>
      <c r="E144" s="48" t="s">
        <v>1744</v>
      </c>
      <c r="F144" s="45" t="str">
        <f t="shared" si="12"/>
        <v>N/A</v>
      </c>
      <c r="G144" s="48" t="s">
        <v>1744</v>
      </c>
      <c r="H144" s="45" t="str">
        <f t="shared" si="13"/>
        <v>N/A</v>
      </c>
      <c r="I144" s="12" t="s">
        <v>1744</v>
      </c>
      <c r="J144" s="12" t="s">
        <v>1744</v>
      </c>
      <c r="K144" s="46" t="s">
        <v>732</v>
      </c>
      <c r="L144" s="9" t="str">
        <f t="shared" si="16"/>
        <v>N/A</v>
      </c>
    </row>
    <row r="145" spans="1:12" ht="25.5" x14ac:dyDescent="0.2">
      <c r="A145" s="47" t="s">
        <v>643</v>
      </c>
      <c r="B145" s="35" t="s">
        <v>217</v>
      </c>
      <c r="C145" s="48">
        <v>0</v>
      </c>
      <c r="D145" s="45" t="str">
        <f t="shared" ref="D145:D153" si="17">IF($B145="N/A","N/A",IF(C145&gt;10,"No",IF(C145&lt;-10,"No","Yes")))</f>
        <v>N/A</v>
      </c>
      <c r="E145" s="48">
        <v>0</v>
      </c>
      <c r="F145" s="45" t="str">
        <f t="shared" ref="F145:F153" si="18">IF($B145="N/A","N/A",IF(E145&gt;10,"No",IF(E145&lt;-10,"No","Yes")))</f>
        <v>N/A</v>
      </c>
      <c r="G145" s="48">
        <v>0</v>
      </c>
      <c r="H145" s="45" t="str">
        <f t="shared" ref="H145:H153" si="19">IF($B145="N/A","N/A",IF(G145&gt;10,"No",IF(G145&lt;-10,"No","Yes")))</f>
        <v>N/A</v>
      </c>
      <c r="I145" s="12" t="s">
        <v>1744</v>
      </c>
      <c r="J145" s="12" t="s">
        <v>1744</v>
      </c>
      <c r="K145" s="46" t="s">
        <v>732</v>
      </c>
      <c r="L145" s="9" t="str">
        <f t="shared" si="16"/>
        <v>N/A</v>
      </c>
    </row>
    <row r="146" spans="1:12" x14ac:dyDescent="0.2">
      <c r="A146" s="47" t="s">
        <v>644</v>
      </c>
      <c r="B146" s="35" t="s">
        <v>217</v>
      </c>
      <c r="C146" s="36">
        <v>0</v>
      </c>
      <c r="D146" s="45" t="str">
        <f t="shared" si="17"/>
        <v>N/A</v>
      </c>
      <c r="E146" s="36">
        <v>0</v>
      </c>
      <c r="F146" s="45" t="str">
        <f t="shared" si="18"/>
        <v>N/A</v>
      </c>
      <c r="G146" s="36">
        <v>0</v>
      </c>
      <c r="H146" s="45" t="str">
        <f t="shared" si="19"/>
        <v>N/A</v>
      </c>
      <c r="I146" s="12" t="s">
        <v>1744</v>
      </c>
      <c r="J146" s="12" t="s">
        <v>1744</v>
      </c>
      <c r="K146" s="46" t="s">
        <v>732</v>
      </c>
      <c r="L146" s="9" t="str">
        <f t="shared" si="16"/>
        <v>N/A</v>
      </c>
    </row>
    <row r="147" spans="1:12" ht="25.5" x14ac:dyDescent="0.2">
      <c r="A147" s="47" t="s">
        <v>1464</v>
      </c>
      <c r="B147" s="35" t="s">
        <v>217</v>
      </c>
      <c r="C147" s="48" t="s">
        <v>1744</v>
      </c>
      <c r="D147" s="45" t="str">
        <f t="shared" si="17"/>
        <v>N/A</v>
      </c>
      <c r="E147" s="48" t="s">
        <v>1744</v>
      </c>
      <c r="F147" s="45" t="str">
        <f t="shared" si="18"/>
        <v>N/A</v>
      </c>
      <c r="G147" s="48" t="s">
        <v>1744</v>
      </c>
      <c r="H147" s="45" t="str">
        <f t="shared" si="19"/>
        <v>N/A</v>
      </c>
      <c r="I147" s="12" t="s">
        <v>1744</v>
      </c>
      <c r="J147" s="12" t="s">
        <v>1744</v>
      </c>
      <c r="K147" s="46" t="s">
        <v>732</v>
      </c>
      <c r="L147" s="9" t="str">
        <f t="shared" si="16"/>
        <v>N/A</v>
      </c>
    </row>
    <row r="148" spans="1:12" ht="25.5" x14ac:dyDescent="0.2">
      <c r="A148" s="47" t="s">
        <v>645</v>
      </c>
      <c r="B148" s="35" t="s">
        <v>217</v>
      </c>
      <c r="C148" s="48">
        <v>0</v>
      </c>
      <c r="D148" s="45" t="str">
        <f t="shared" si="17"/>
        <v>N/A</v>
      </c>
      <c r="E148" s="48">
        <v>0</v>
      </c>
      <c r="F148" s="45" t="str">
        <f t="shared" si="18"/>
        <v>N/A</v>
      </c>
      <c r="G148" s="48">
        <v>0</v>
      </c>
      <c r="H148" s="45" t="str">
        <f t="shared" si="19"/>
        <v>N/A</v>
      </c>
      <c r="I148" s="12" t="s">
        <v>1744</v>
      </c>
      <c r="J148" s="12" t="s">
        <v>1744</v>
      </c>
      <c r="K148" s="46" t="s">
        <v>732</v>
      </c>
      <c r="L148" s="9" t="str">
        <f t="shared" si="16"/>
        <v>N/A</v>
      </c>
    </row>
    <row r="149" spans="1:12" x14ac:dyDescent="0.2">
      <c r="A149" s="47" t="s">
        <v>646</v>
      </c>
      <c r="B149" s="35" t="s">
        <v>217</v>
      </c>
      <c r="C149" s="36">
        <v>0</v>
      </c>
      <c r="D149" s="45" t="str">
        <f t="shared" si="17"/>
        <v>N/A</v>
      </c>
      <c r="E149" s="36">
        <v>0</v>
      </c>
      <c r="F149" s="45" t="str">
        <f t="shared" si="18"/>
        <v>N/A</v>
      </c>
      <c r="G149" s="36">
        <v>0</v>
      </c>
      <c r="H149" s="45" t="str">
        <f t="shared" si="19"/>
        <v>N/A</v>
      </c>
      <c r="I149" s="12" t="s">
        <v>1744</v>
      </c>
      <c r="J149" s="12" t="s">
        <v>1744</v>
      </c>
      <c r="K149" s="46" t="s">
        <v>732</v>
      </c>
      <c r="L149" s="9" t="str">
        <f t="shared" si="16"/>
        <v>N/A</v>
      </c>
    </row>
    <row r="150" spans="1:12" ht="25.5" x14ac:dyDescent="0.2">
      <c r="A150" s="47" t="s">
        <v>1465</v>
      </c>
      <c r="B150" s="35" t="s">
        <v>217</v>
      </c>
      <c r="C150" s="48" t="s">
        <v>1744</v>
      </c>
      <c r="D150" s="45" t="str">
        <f t="shared" si="17"/>
        <v>N/A</v>
      </c>
      <c r="E150" s="48" t="s">
        <v>1744</v>
      </c>
      <c r="F150" s="45" t="str">
        <f t="shared" si="18"/>
        <v>N/A</v>
      </c>
      <c r="G150" s="48" t="s">
        <v>1744</v>
      </c>
      <c r="H150" s="45" t="str">
        <f t="shared" si="19"/>
        <v>N/A</v>
      </c>
      <c r="I150" s="12" t="s">
        <v>1744</v>
      </c>
      <c r="J150" s="12" t="s">
        <v>1744</v>
      </c>
      <c r="K150" s="46" t="s">
        <v>732</v>
      </c>
      <c r="L150" s="9" t="str">
        <f t="shared" si="16"/>
        <v>N/A</v>
      </c>
    </row>
    <row r="151" spans="1:12" ht="25.5" x14ac:dyDescent="0.2">
      <c r="A151" s="47" t="s">
        <v>647</v>
      </c>
      <c r="B151" s="35" t="s">
        <v>217</v>
      </c>
      <c r="C151" s="48">
        <v>0</v>
      </c>
      <c r="D151" s="45" t="str">
        <f t="shared" si="17"/>
        <v>N/A</v>
      </c>
      <c r="E151" s="48">
        <v>0</v>
      </c>
      <c r="F151" s="45" t="str">
        <f t="shared" si="18"/>
        <v>N/A</v>
      </c>
      <c r="G151" s="48">
        <v>0</v>
      </c>
      <c r="H151" s="45" t="str">
        <f t="shared" si="19"/>
        <v>N/A</v>
      </c>
      <c r="I151" s="12" t="s">
        <v>1744</v>
      </c>
      <c r="J151" s="12" t="s">
        <v>1744</v>
      </c>
      <c r="K151" s="46" t="s">
        <v>732</v>
      </c>
      <c r="L151" s="9" t="str">
        <f t="shared" si="16"/>
        <v>N/A</v>
      </c>
    </row>
    <row r="152" spans="1:12" x14ac:dyDescent="0.2">
      <c r="A152" s="47" t="s">
        <v>648</v>
      </c>
      <c r="B152" s="35" t="s">
        <v>217</v>
      </c>
      <c r="C152" s="36">
        <v>0</v>
      </c>
      <c r="D152" s="45" t="str">
        <f t="shared" si="17"/>
        <v>N/A</v>
      </c>
      <c r="E152" s="36">
        <v>0</v>
      </c>
      <c r="F152" s="45" t="str">
        <f t="shared" si="18"/>
        <v>N/A</v>
      </c>
      <c r="G152" s="36">
        <v>0</v>
      </c>
      <c r="H152" s="45" t="str">
        <f t="shared" si="19"/>
        <v>N/A</v>
      </c>
      <c r="I152" s="12" t="s">
        <v>1744</v>
      </c>
      <c r="J152" s="12" t="s">
        <v>1744</v>
      </c>
      <c r="K152" s="46" t="s">
        <v>732</v>
      </c>
      <c r="L152" s="9" t="str">
        <f t="shared" si="16"/>
        <v>N/A</v>
      </c>
    </row>
    <row r="153" spans="1:12" ht="25.5" x14ac:dyDescent="0.2">
      <c r="A153" s="47" t="s">
        <v>1466</v>
      </c>
      <c r="B153" s="35" t="s">
        <v>217</v>
      </c>
      <c r="C153" s="48" t="s">
        <v>1744</v>
      </c>
      <c r="D153" s="45" t="str">
        <f t="shared" si="17"/>
        <v>N/A</v>
      </c>
      <c r="E153" s="48" t="s">
        <v>1744</v>
      </c>
      <c r="F153" s="45" t="str">
        <f t="shared" si="18"/>
        <v>N/A</v>
      </c>
      <c r="G153" s="48" t="s">
        <v>1744</v>
      </c>
      <c r="H153" s="45" t="str">
        <f t="shared" si="19"/>
        <v>N/A</v>
      </c>
      <c r="I153" s="12" t="s">
        <v>1744</v>
      </c>
      <c r="J153" s="12" t="s">
        <v>1744</v>
      </c>
      <c r="K153" s="46" t="s">
        <v>732</v>
      </c>
      <c r="L153" s="9" t="str">
        <f t="shared" si="16"/>
        <v>N/A</v>
      </c>
    </row>
    <row r="154" spans="1:12" x14ac:dyDescent="0.2">
      <c r="A154" s="47" t="s">
        <v>1532</v>
      </c>
      <c r="B154" s="35" t="s">
        <v>217</v>
      </c>
      <c r="C154" s="48">
        <v>0</v>
      </c>
      <c r="D154" s="45" t="str">
        <f t="shared" ref="D154:D173" si="20">IF($B154="N/A","N/A",IF(C154&gt;10,"No",IF(C154&lt;-10,"No","Yes")))</f>
        <v>N/A</v>
      </c>
      <c r="E154" s="48">
        <v>0</v>
      </c>
      <c r="F154" s="45" t="str">
        <f t="shared" ref="F154:F173" si="21">IF($B154="N/A","N/A",IF(E154&gt;10,"No",IF(E154&lt;-10,"No","Yes")))</f>
        <v>N/A</v>
      </c>
      <c r="G154" s="48">
        <v>0</v>
      </c>
      <c r="H154" s="45" t="str">
        <f t="shared" ref="H154:H173" si="22">IF($B154="N/A","N/A",IF(G154&gt;10,"No",IF(G154&lt;-10,"No","Yes")))</f>
        <v>N/A</v>
      </c>
      <c r="I154" s="12" t="s">
        <v>1744</v>
      </c>
      <c r="J154" s="12" t="s">
        <v>1744</v>
      </c>
      <c r="K154" s="46" t="s">
        <v>732</v>
      </c>
      <c r="L154" s="9" t="str">
        <f t="shared" ref="L154:L173" si="23">IF(J154="Div by 0", "N/A", IF(K154="N/A","N/A", IF(J154&gt;VALUE(MID(K154,1,2)), "No", IF(J154&lt;-1*VALUE(MID(K154,1,2)), "No", "Yes"))))</f>
        <v>N/A</v>
      </c>
    </row>
    <row r="155" spans="1:12" x14ac:dyDescent="0.2">
      <c r="A155" s="52" t="s">
        <v>1533</v>
      </c>
      <c r="B155" s="35" t="s">
        <v>217</v>
      </c>
      <c r="C155" s="48">
        <v>0</v>
      </c>
      <c r="D155" s="45" t="str">
        <f t="shared" si="20"/>
        <v>N/A</v>
      </c>
      <c r="E155" s="48">
        <v>0</v>
      </c>
      <c r="F155" s="45" t="str">
        <f t="shared" si="21"/>
        <v>N/A</v>
      </c>
      <c r="G155" s="48">
        <v>0</v>
      </c>
      <c r="H155" s="45" t="str">
        <f t="shared" si="22"/>
        <v>N/A</v>
      </c>
      <c r="I155" s="12" t="s">
        <v>1744</v>
      </c>
      <c r="J155" s="12" t="s">
        <v>1744</v>
      </c>
      <c r="K155" s="46" t="s">
        <v>732</v>
      </c>
      <c r="L155" s="9" t="str">
        <f t="shared" si="23"/>
        <v>N/A</v>
      </c>
    </row>
    <row r="156" spans="1:12" ht="25.5" x14ac:dyDescent="0.2">
      <c r="A156" s="52" t="s">
        <v>1534</v>
      </c>
      <c r="B156" s="35" t="s">
        <v>217</v>
      </c>
      <c r="C156" s="48">
        <v>0</v>
      </c>
      <c r="D156" s="45" t="str">
        <f t="shared" si="20"/>
        <v>N/A</v>
      </c>
      <c r="E156" s="48">
        <v>0</v>
      </c>
      <c r="F156" s="45" t="str">
        <f t="shared" si="21"/>
        <v>N/A</v>
      </c>
      <c r="G156" s="48">
        <v>0</v>
      </c>
      <c r="H156" s="45" t="str">
        <f t="shared" si="22"/>
        <v>N/A</v>
      </c>
      <c r="I156" s="12" t="s">
        <v>1744</v>
      </c>
      <c r="J156" s="12" t="s">
        <v>1744</v>
      </c>
      <c r="K156" s="46" t="s">
        <v>732</v>
      </c>
      <c r="L156" s="9" t="str">
        <f t="shared" si="23"/>
        <v>N/A</v>
      </c>
    </row>
    <row r="157" spans="1:12" x14ac:dyDescent="0.2">
      <c r="A157" s="52" t="s">
        <v>1535</v>
      </c>
      <c r="B157" s="35" t="s">
        <v>217</v>
      </c>
      <c r="C157" s="48">
        <v>0</v>
      </c>
      <c r="D157" s="45" t="str">
        <f t="shared" si="20"/>
        <v>N/A</v>
      </c>
      <c r="E157" s="48">
        <v>0</v>
      </c>
      <c r="F157" s="45" t="str">
        <f t="shared" si="21"/>
        <v>N/A</v>
      </c>
      <c r="G157" s="48">
        <v>0</v>
      </c>
      <c r="H157" s="45" t="str">
        <f t="shared" si="22"/>
        <v>N/A</v>
      </c>
      <c r="I157" s="12" t="s">
        <v>1744</v>
      </c>
      <c r="J157" s="12" t="s">
        <v>1744</v>
      </c>
      <c r="K157" s="46" t="s">
        <v>732</v>
      </c>
      <c r="L157" s="9" t="str">
        <f t="shared" si="23"/>
        <v>N/A</v>
      </c>
    </row>
    <row r="158" spans="1:12" x14ac:dyDescent="0.2">
      <c r="A158" s="52" t="s">
        <v>1536</v>
      </c>
      <c r="B158" s="35" t="s">
        <v>217</v>
      </c>
      <c r="C158" s="48">
        <v>0</v>
      </c>
      <c r="D158" s="45" t="str">
        <f t="shared" si="20"/>
        <v>N/A</v>
      </c>
      <c r="E158" s="48">
        <v>0</v>
      </c>
      <c r="F158" s="45" t="str">
        <f t="shared" si="21"/>
        <v>N/A</v>
      </c>
      <c r="G158" s="48">
        <v>0</v>
      </c>
      <c r="H158" s="45" t="str">
        <f t="shared" si="22"/>
        <v>N/A</v>
      </c>
      <c r="I158" s="12" t="s">
        <v>1744</v>
      </c>
      <c r="J158" s="12" t="s">
        <v>1744</v>
      </c>
      <c r="K158" s="46" t="s">
        <v>732</v>
      </c>
      <c r="L158" s="9" t="str">
        <f t="shared" si="23"/>
        <v>N/A</v>
      </c>
    </row>
    <row r="159" spans="1:12" x14ac:dyDescent="0.2">
      <c r="A159" s="47" t="s">
        <v>1537</v>
      </c>
      <c r="B159" s="35" t="s">
        <v>217</v>
      </c>
      <c r="C159" s="48">
        <v>0</v>
      </c>
      <c r="D159" s="45" t="str">
        <f t="shared" si="20"/>
        <v>N/A</v>
      </c>
      <c r="E159" s="48">
        <v>0</v>
      </c>
      <c r="F159" s="45" t="str">
        <f t="shared" si="21"/>
        <v>N/A</v>
      </c>
      <c r="G159" s="48">
        <v>0</v>
      </c>
      <c r="H159" s="45" t="str">
        <f t="shared" si="22"/>
        <v>N/A</v>
      </c>
      <c r="I159" s="12" t="s">
        <v>1744</v>
      </c>
      <c r="J159" s="12" t="s">
        <v>1744</v>
      </c>
      <c r="K159" s="46" t="s">
        <v>732</v>
      </c>
      <c r="L159" s="9" t="str">
        <f t="shared" si="23"/>
        <v>N/A</v>
      </c>
    </row>
    <row r="160" spans="1:12" x14ac:dyDescent="0.2">
      <c r="A160" s="52" t="s">
        <v>1538</v>
      </c>
      <c r="B160" s="35" t="s">
        <v>217</v>
      </c>
      <c r="C160" s="48">
        <v>0</v>
      </c>
      <c r="D160" s="45" t="str">
        <f t="shared" si="20"/>
        <v>N/A</v>
      </c>
      <c r="E160" s="48">
        <v>0</v>
      </c>
      <c r="F160" s="45" t="str">
        <f t="shared" si="21"/>
        <v>N/A</v>
      </c>
      <c r="G160" s="48">
        <v>0</v>
      </c>
      <c r="H160" s="45" t="str">
        <f t="shared" si="22"/>
        <v>N/A</v>
      </c>
      <c r="I160" s="12" t="s">
        <v>1744</v>
      </c>
      <c r="J160" s="12" t="s">
        <v>1744</v>
      </c>
      <c r="K160" s="46" t="s">
        <v>732</v>
      </c>
      <c r="L160" s="9" t="str">
        <f t="shared" si="23"/>
        <v>N/A</v>
      </c>
    </row>
    <row r="161" spans="1:12" ht="25.5" x14ac:dyDescent="0.2">
      <c r="A161" s="52" t="s">
        <v>1539</v>
      </c>
      <c r="B161" s="35" t="s">
        <v>217</v>
      </c>
      <c r="C161" s="48">
        <v>0</v>
      </c>
      <c r="D161" s="45" t="str">
        <f t="shared" si="20"/>
        <v>N/A</v>
      </c>
      <c r="E161" s="48">
        <v>0</v>
      </c>
      <c r="F161" s="45" t="str">
        <f t="shared" si="21"/>
        <v>N/A</v>
      </c>
      <c r="G161" s="48">
        <v>0</v>
      </c>
      <c r="H161" s="45" t="str">
        <f t="shared" si="22"/>
        <v>N/A</v>
      </c>
      <c r="I161" s="12" t="s">
        <v>1744</v>
      </c>
      <c r="J161" s="12" t="s">
        <v>1744</v>
      </c>
      <c r="K161" s="46" t="s">
        <v>732</v>
      </c>
      <c r="L161" s="9" t="str">
        <f t="shared" si="23"/>
        <v>N/A</v>
      </c>
    </row>
    <row r="162" spans="1:12" x14ac:dyDescent="0.2">
      <c r="A162" s="52" t="s">
        <v>1540</v>
      </c>
      <c r="B162" s="35" t="s">
        <v>217</v>
      </c>
      <c r="C162" s="48">
        <v>0</v>
      </c>
      <c r="D162" s="45" t="str">
        <f t="shared" si="20"/>
        <v>N/A</v>
      </c>
      <c r="E162" s="48">
        <v>0</v>
      </c>
      <c r="F162" s="45" t="str">
        <f t="shared" si="21"/>
        <v>N/A</v>
      </c>
      <c r="G162" s="48">
        <v>0</v>
      </c>
      <c r="H162" s="45" t="str">
        <f t="shared" si="22"/>
        <v>N/A</v>
      </c>
      <c r="I162" s="12" t="s">
        <v>1744</v>
      </c>
      <c r="J162" s="12" t="s">
        <v>1744</v>
      </c>
      <c r="K162" s="46" t="s">
        <v>732</v>
      </c>
      <c r="L162" s="9" t="str">
        <f t="shared" si="23"/>
        <v>N/A</v>
      </c>
    </row>
    <row r="163" spans="1:12" x14ac:dyDescent="0.2">
      <c r="A163" s="52" t="s">
        <v>1541</v>
      </c>
      <c r="B163" s="35" t="s">
        <v>217</v>
      </c>
      <c r="C163" s="48">
        <v>0</v>
      </c>
      <c r="D163" s="45" t="str">
        <f t="shared" si="20"/>
        <v>N/A</v>
      </c>
      <c r="E163" s="48">
        <v>0</v>
      </c>
      <c r="F163" s="45" t="str">
        <f t="shared" si="21"/>
        <v>N/A</v>
      </c>
      <c r="G163" s="48">
        <v>0</v>
      </c>
      <c r="H163" s="45" t="str">
        <f t="shared" si="22"/>
        <v>N/A</v>
      </c>
      <c r="I163" s="12" t="s">
        <v>1744</v>
      </c>
      <c r="J163" s="12" t="s">
        <v>1744</v>
      </c>
      <c r="K163" s="46" t="s">
        <v>732</v>
      </c>
      <c r="L163" s="9" t="str">
        <f t="shared" si="23"/>
        <v>N/A</v>
      </c>
    </row>
    <row r="164" spans="1:12" x14ac:dyDescent="0.2">
      <c r="A164" s="47" t="s">
        <v>1542</v>
      </c>
      <c r="B164" s="35" t="s">
        <v>217</v>
      </c>
      <c r="C164" s="48">
        <v>657.72472418999996</v>
      </c>
      <c r="D164" s="45" t="str">
        <f t="shared" si="20"/>
        <v>N/A</v>
      </c>
      <c r="E164" s="48">
        <v>645.82525026999997</v>
      </c>
      <c r="F164" s="45" t="str">
        <f t="shared" si="21"/>
        <v>N/A</v>
      </c>
      <c r="G164" s="48">
        <v>0</v>
      </c>
      <c r="H164" s="45" t="str">
        <f t="shared" si="22"/>
        <v>N/A</v>
      </c>
      <c r="I164" s="12">
        <v>-1.81</v>
      </c>
      <c r="J164" s="12">
        <v>-100</v>
      </c>
      <c r="K164" s="46" t="s">
        <v>732</v>
      </c>
      <c r="L164" s="9" t="str">
        <f t="shared" si="23"/>
        <v>No</v>
      </c>
    </row>
    <row r="165" spans="1:12" x14ac:dyDescent="0.2">
      <c r="A165" s="52" t="s">
        <v>1543</v>
      </c>
      <c r="B165" s="35" t="s">
        <v>217</v>
      </c>
      <c r="C165" s="48">
        <v>119.70751826999999</v>
      </c>
      <c r="D165" s="45" t="str">
        <f t="shared" si="20"/>
        <v>N/A</v>
      </c>
      <c r="E165" s="48">
        <v>118.98435713000001</v>
      </c>
      <c r="F165" s="45" t="str">
        <f t="shared" si="21"/>
        <v>N/A</v>
      </c>
      <c r="G165" s="48">
        <v>0</v>
      </c>
      <c r="H165" s="45" t="str">
        <f t="shared" si="22"/>
        <v>N/A</v>
      </c>
      <c r="I165" s="12">
        <v>-0.60399999999999998</v>
      </c>
      <c r="J165" s="12">
        <v>-100</v>
      </c>
      <c r="K165" s="46" t="s">
        <v>732</v>
      </c>
      <c r="L165" s="9" t="str">
        <f t="shared" si="23"/>
        <v>No</v>
      </c>
    </row>
    <row r="166" spans="1:12" x14ac:dyDescent="0.2">
      <c r="A166" s="52" t="s">
        <v>1544</v>
      </c>
      <c r="B166" s="35" t="s">
        <v>217</v>
      </c>
      <c r="C166" s="48">
        <v>1787.3542548</v>
      </c>
      <c r="D166" s="45" t="str">
        <f t="shared" si="20"/>
        <v>N/A</v>
      </c>
      <c r="E166" s="48">
        <v>1706.0178100000001</v>
      </c>
      <c r="F166" s="45" t="str">
        <f t="shared" si="21"/>
        <v>N/A</v>
      </c>
      <c r="G166" s="48">
        <v>0</v>
      </c>
      <c r="H166" s="45" t="str">
        <f t="shared" si="22"/>
        <v>N/A</v>
      </c>
      <c r="I166" s="12">
        <v>-4.55</v>
      </c>
      <c r="J166" s="12">
        <v>-100</v>
      </c>
      <c r="K166" s="46" t="s">
        <v>732</v>
      </c>
      <c r="L166" s="9" t="str">
        <f t="shared" si="23"/>
        <v>No</v>
      </c>
    </row>
    <row r="167" spans="1:12" x14ac:dyDescent="0.2">
      <c r="A167" s="52" t="s">
        <v>1545</v>
      </c>
      <c r="B167" s="35" t="s">
        <v>217</v>
      </c>
      <c r="C167" s="48">
        <v>288.39431916000001</v>
      </c>
      <c r="D167" s="45" t="str">
        <f t="shared" si="20"/>
        <v>N/A</v>
      </c>
      <c r="E167" s="48">
        <v>297.82966977000001</v>
      </c>
      <c r="F167" s="45" t="str">
        <f t="shared" si="21"/>
        <v>N/A</v>
      </c>
      <c r="G167" s="48">
        <v>0</v>
      </c>
      <c r="H167" s="45" t="str">
        <f t="shared" si="22"/>
        <v>N/A</v>
      </c>
      <c r="I167" s="12">
        <v>3.2719999999999998</v>
      </c>
      <c r="J167" s="12">
        <v>-100</v>
      </c>
      <c r="K167" s="46" t="s">
        <v>732</v>
      </c>
      <c r="L167" s="9" t="str">
        <f t="shared" si="23"/>
        <v>No</v>
      </c>
    </row>
    <row r="168" spans="1:12" x14ac:dyDescent="0.2">
      <c r="A168" s="52" t="s">
        <v>1546</v>
      </c>
      <c r="B168" s="35" t="s">
        <v>217</v>
      </c>
      <c r="C168" s="48">
        <v>684.59522086000004</v>
      </c>
      <c r="D168" s="45" t="str">
        <f t="shared" si="20"/>
        <v>N/A</v>
      </c>
      <c r="E168" s="48">
        <v>675.37764145999995</v>
      </c>
      <c r="F168" s="45" t="str">
        <f t="shared" si="21"/>
        <v>N/A</v>
      </c>
      <c r="G168" s="48">
        <v>0</v>
      </c>
      <c r="H168" s="45" t="str">
        <f t="shared" si="22"/>
        <v>N/A</v>
      </c>
      <c r="I168" s="12">
        <v>-1.35</v>
      </c>
      <c r="J168" s="12">
        <v>-100</v>
      </c>
      <c r="K168" s="46" t="s">
        <v>732</v>
      </c>
      <c r="L168" s="9" t="str">
        <f t="shared" si="23"/>
        <v>No</v>
      </c>
    </row>
    <row r="169" spans="1:12" x14ac:dyDescent="0.2">
      <c r="A169" s="47" t="s">
        <v>1547</v>
      </c>
      <c r="B169" s="35" t="s">
        <v>217</v>
      </c>
      <c r="C169" s="48">
        <v>0</v>
      </c>
      <c r="D169" s="45" t="str">
        <f t="shared" si="20"/>
        <v>N/A</v>
      </c>
      <c r="E169" s="48">
        <v>0</v>
      </c>
      <c r="F169" s="45" t="str">
        <f t="shared" si="21"/>
        <v>N/A</v>
      </c>
      <c r="G169" s="48">
        <v>0</v>
      </c>
      <c r="H169" s="45" t="str">
        <f t="shared" si="22"/>
        <v>N/A</v>
      </c>
      <c r="I169" s="12" t="s">
        <v>1744</v>
      </c>
      <c r="J169" s="12" t="s">
        <v>1744</v>
      </c>
      <c r="K169" s="46" t="s">
        <v>732</v>
      </c>
      <c r="L169" s="9" t="str">
        <f t="shared" si="23"/>
        <v>N/A</v>
      </c>
    </row>
    <row r="170" spans="1:12" x14ac:dyDescent="0.2">
      <c r="A170" s="52" t="s">
        <v>1548</v>
      </c>
      <c r="B170" s="35" t="s">
        <v>217</v>
      </c>
      <c r="C170" s="48">
        <v>0</v>
      </c>
      <c r="D170" s="45" t="str">
        <f t="shared" si="20"/>
        <v>N/A</v>
      </c>
      <c r="E170" s="48">
        <v>0</v>
      </c>
      <c r="F170" s="45" t="str">
        <f t="shared" si="21"/>
        <v>N/A</v>
      </c>
      <c r="G170" s="48">
        <v>0</v>
      </c>
      <c r="H170" s="45" t="str">
        <f t="shared" si="22"/>
        <v>N/A</v>
      </c>
      <c r="I170" s="12" t="s">
        <v>1744</v>
      </c>
      <c r="J170" s="12" t="s">
        <v>1744</v>
      </c>
      <c r="K170" s="46" t="s">
        <v>732</v>
      </c>
      <c r="L170" s="9" t="str">
        <f t="shared" si="23"/>
        <v>N/A</v>
      </c>
    </row>
    <row r="171" spans="1:12" x14ac:dyDescent="0.2">
      <c r="A171" s="52" t="s">
        <v>1549</v>
      </c>
      <c r="B171" s="35" t="s">
        <v>217</v>
      </c>
      <c r="C171" s="48">
        <v>0</v>
      </c>
      <c r="D171" s="45" t="str">
        <f t="shared" si="20"/>
        <v>N/A</v>
      </c>
      <c r="E171" s="48">
        <v>0</v>
      </c>
      <c r="F171" s="45" t="str">
        <f t="shared" si="21"/>
        <v>N/A</v>
      </c>
      <c r="G171" s="48">
        <v>0</v>
      </c>
      <c r="H171" s="45" t="str">
        <f t="shared" si="22"/>
        <v>N/A</v>
      </c>
      <c r="I171" s="12" t="s">
        <v>1744</v>
      </c>
      <c r="J171" s="12" t="s">
        <v>1744</v>
      </c>
      <c r="K171" s="46" t="s">
        <v>732</v>
      </c>
      <c r="L171" s="9" t="str">
        <f t="shared" si="23"/>
        <v>N/A</v>
      </c>
    </row>
    <row r="172" spans="1:12" x14ac:dyDescent="0.2">
      <c r="A172" s="52" t="s">
        <v>1550</v>
      </c>
      <c r="B172" s="35" t="s">
        <v>217</v>
      </c>
      <c r="C172" s="48">
        <v>0</v>
      </c>
      <c r="D172" s="45" t="str">
        <f t="shared" si="20"/>
        <v>N/A</v>
      </c>
      <c r="E172" s="48">
        <v>0</v>
      </c>
      <c r="F172" s="45" t="str">
        <f t="shared" si="21"/>
        <v>N/A</v>
      </c>
      <c r="G172" s="48">
        <v>0</v>
      </c>
      <c r="H172" s="45" t="str">
        <f t="shared" si="22"/>
        <v>N/A</v>
      </c>
      <c r="I172" s="12" t="s">
        <v>1744</v>
      </c>
      <c r="J172" s="12" t="s">
        <v>1744</v>
      </c>
      <c r="K172" s="46" t="s">
        <v>732</v>
      </c>
      <c r="L172" s="9" t="str">
        <f t="shared" si="23"/>
        <v>N/A</v>
      </c>
    </row>
    <row r="173" spans="1:12" x14ac:dyDescent="0.2">
      <c r="A173" s="52" t="s">
        <v>1551</v>
      </c>
      <c r="B173" s="35" t="s">
        <v>217</v>
      </c>
      <c r="C173" s="48">
        <v>0</v>
      </c>
      <c r="D173" s="45" t="str">
        <f t="shared" si="20"/>
        <v>N/A</v>
      </c>
      <c r="E173" s="48">
        <v>0</v>
      </c>
      <c r="F173" s="45" t="str">
        <f t="shared" si="21"/>
        <v>N/A</v>
      </c>
      <c r="G173" s="48">
        <v>0</v>
      </c>
      <c r="H173" s="45" t="str">
        <f t="shared" si="22"/>
        <v>N/A</v>
      </c>
      <c r="I173" s="12" t="s">
        <v>1744</v>
      </c>
      <c r="J173" s="12" t="s">
        <v>1744</v>
      </c>
      <c r="K173" s="46" t="s">
        <v>732</v>
      </c>
      <c r="L173" s="9" t="str">
        <f t="shared" si="23"/>
        <v>N/A</v>
      </c>
    </row>
    <row r="174" spans="1:12" x14ac:dyDescent="0.2">
      <c r="A174" s="47" t="s">
        <v>372</v>
      </c>
      <c r="B174" s="35" t="s">
        <v>217</v>
      </c>
      <c r="C174" s="8">
        <v>0</v>
      </c>
      <c r="D174" s="45" t="str">
        <f t="shared" ref="D174:D203" si="24">IF($B174="N/A","N/A",IF(C174&gt;10,"No",IF(C174&lt;-10,"No","Yes")))</f>
        <v>N/A</v>
      </c>
      <c r="E174" s="8">
        <v>0</v>
      </c>
      <c r="F174" s="45" t="str">
        <f t="shared" ref="F174:F203" si="25">IF($B174="N/A","N/A",IF(E174&gt;10,"No",IF(E174&lt;-10,"No","Yes")))</f>
        <v>N/A</v>
      </c>
      <c r="G174" s="8">
        <v>0</v>
      </c>
      <c r="H174" s="45" t="str">
        <f t="shared" ref="H174:H203" si="26">IF($B174="N/A","N/A",IF(G174&gt;10,"No",IF(G174&lt;-10,"No","Yes")))</f>
        <v>N/A</v>
      </c>
      <c r="I174" s="12" t="s">
        <v>1744</v>
      </c>
      <c r="J174" s="12" t="s">
        <v>1744</v>
      </c>
      <c r="K174" s="46" t="s">
        <v>732</v>
      </c>
      <c r="L174" s="9" t="str">
        <f t="shared" ref="L174:L203" si="27">IF(J174="Div by 0", "N/A", IF(K174="N/A","N/A", IF(J174&gt;VALUE(MID(K174,1,2)), "No", IF(J174&lt;-1*VALUE(MID(K174,1,2)), "No", "Yes"))))</f>
        <v>N/A</v>
      </c>
    </row>
    <row r="175" spans="1:12" x14ac:dyDescent="0.2">
      <c r="A175" s="52" t="s">
        <v>483</v>
      </c>
      <c r="B175" s="35" t="s">
        <v>217</v>
      </c>
      <c r="C175" s="8">
        <v>0</v>
      </c>
      <c r="D175" s="45" t="str">
        <f t="shared" si="24"/>
        <v>N/A</v>
      </c>
      <c r="E175" s="8">
        <v>0</v>
      </c>
      <c r="F175" s="45" t="str">
        <f t="shared" si="25"/>
        <v>N/A</v>
      </c>
      <c r="G175" s="8">
        <v>0</v>
      </c>
      <c r="H175" s="45" t="str">
        <f t="shared" si="26"/>
        <v>N/A</v>
      </c>
      <c r="I175" s="12" t="s">
        <v>1744</v>
      </c>
      <c r="J175" s="12" t="s">
        <v>1744</v>
      </c>
      <c r="K175" s="46" t="s">
        <v>732</v>
      </c>
      <c r="L175" s="9" t="str">
        <f t="shared" si="27"/>
        <v>N/A</v>
      </c>
    </row>
    <row r="176" spans="1:12" x14ac:dyDescent="0.2">
      <c r="A176" s="52" t="s">
        <v>484</v>
      </c>
      <c r="B176" s="35" t="s">
        <v>217</v>
      </c>
      <c r="C176" s="8">
        <v>0</v>
      </c>
      <c r="D176" s="45" t="str">
        <f t="shared" si="24"/>
        <v>N/A</v>
      </c>
      <c r="E176" s="8">
        <v>0</v>
      </c>
      <c r="F176" s="45" t="str">
        <f t="shared" si="25"/>
        <v>N/A</v>
      </c>
      <c r="G176" s="8">
        <v>0</v>
      </c>
      <c r="H176" s="45" t="str">
        <f t="shared" si="26"/>
        <v>N/A</v>
      </c>
      <c r="I176" s="12" t="s">
        <v>1744</v>
      </c>
      <c r="J176" s="12" t="s">
        <v>1744</v>
      </c>
      <c r="K176" s="46" t="s">
        <v>732</v>
      </c>
      <c r="L176" s="9" t="str">
        <f t="shared" si="27"/>
        <v>N/A</v>
      </c>
    </row>
    <row r="177" spans="1:12" x14ac:dyDescent="0.2">
      <c r="A177" s="52" t="s">
        <v>485</v>
      </c>
      <c r="B177" s="35" t="s">
        <v>217</v>
      </c>
      <c r="C177" s="8">
        <v>0</v>
      </c>
      <c r="D177" s="45" t="str">
        <f t="shared" si="24"/>
        <v>N/A</v>
      </c>
      <c r="E177" s="8">
        <v>0</v>
      </c>
      <c r="F177" s="45" t="str">
        <f t="shared" si="25"/>
        <v>N/A</v>
      </c>
      <c r="G177" s="8">
        <v>0</v>
      </c>
      <c r="H177" s="45" t="str">
        <f t="shared" si="26"/>
        <v>N/A</v>
      </c>
      <c r="I177" s="12" t="s">
        <v>1744</v>
      </c>
      <c r="J177" s="12" t="s">
        <v>1744</v>
      </c>
      <c r="K177" s="46" t="s">
        <v>732</v>
      </c>
      <c r="L177" s="9" t="str">
        <f t="shared" si="27"/>
        <v>N/A</v>
      </c>
    </row>
    <row r="178" spans="1:12" x14ac:dyDescent="0.2">
      <c r="A178" s="52" t="s">
        <v>486</v>
      </c>
      <c r="B178" s="35" t="s">
        <v>217</v>
      </c>
      <c r="C178" s="8">
        <v>0</v>
      </c>
      <c r="D178" s="45" t="str">
        <f t="shared" si="24"/>
        <v>N/A</v>
      </c>
      <c r="E178" s="8">
        <v>0</v>
      </c>
      <c r="F178" s="45" t="str">
        <f t="shared" si="25"/>
        <v>N/A</v>
      </c>
      <c r="G178" s="8">
        <v>0</v>
      </c>
      <c r="H178" s="45" t="str">
        <f t="shared" si="26"/>
        <v>N/A</v>
      </c>
      <c r="I178" s="12" t="s">
        <v>1744</v>
      </c>
      <c r="J178" s="12" t="s">
        <v>1744</v>
      </c>
      <c r="K178" s="46" t="s">
        <v>732</v>
      </c>
      <c r="L178" s="9" t="str">
        <f t="shared" si="27"/>
        <v>N/A</v>
      </c>
    </row>
    <row r="179" spans="1:12" x14ac:dyDescent="0.2">
      <c r="A179" s="47" t="s">
        <v>1552</v>
      </c>
      <c r="B179" s="35" t="s">
        <v>217</v>
      </c>
      <c r="C179" s="8">
        <v>0</v>
      </c>
      <c r="D179" s="45" t="str">
        <f t="shared" si="24"/>
        <v>N/A</v>
      </c>
      <c r="E179" s="8">
        <v>0</v>
      </c>
      <c r="F179" s="45" t="str">
        <f t="shared" si="25"/>
        <v>N/A</v>
      </c>
      <c r="G179" s="8">
        <v>0</v>
      </c>
      <c r="H179" s="45" t="str">
        <f t="shared" si="26"/>
        <v>N/A</v>
      </c>
      <c r="I179" s="12" t="s">
        <v>1744</v>
      </c>
      <c r="J179" s="12" t="s">
        <v>1744</v>
      </c>
      <c r="K179" s="46" t="s">
        <v>732</v>
      </c>
      <c r="L179" s="9" t="str">
        <f t="shared" si="27"/>
        <v>N/A</v>
      </c>
    </row>
    <row r="180" spans="1:12" x14ac:dyDescent="0.2">
      <c r="A180" s="52" t="s">
        <v>1553</v>
      </c>
      <c r="B180" s="35" t="s">
        <v>217</v>
      </c>
      <c r="C180" s="8">
        <v>0</v>
      </c>
      <c r="D180" s="45" t="str">
        <f t="shared" si="24"/>
        <v>N/A</v>
      </c>
      <c r="E180" s="8">
        <v>0</v>
      </c>
      <c r="F180" s="45" t="str">
        <f t="shared" si="25"/>
        <v>N/A</v>
      </c>
      <c r="G180" s="8">
        <v>0</v>
      </c>
      <c r="H180" s="45" t="str">
        <f t="shared" si="26"/>
        <v>N/A</v>
      </c>
      <c r="I180" s="12" t="s">
        <v>1744</v>
      </c>
      <c r="J180" s="12" t="s">
        <v>1744</v>
      </c>
      <c r="K180" s="46" t="s">
        <v>732</v>
      </c>
      <c r="L180" s="9" t="str">
        <f t="shared" si="27"/>
        <v>N/A</v>
      </c>
    </row>
    <row r="181" spans="1:12" x14ac:dyDescent="0.2">
      <c r="A181" s="52" t="s">
        <v>1554</v>
      </c>
      <c r="B181" s="35" t="s">
        <v>217</v>
      </c>
      <c r="C181" s="8">
        <v>0</v>
      </c>
      <c r="D181" s="45" t="str">
        <f t="shared" si="24"/>
        <v>N/A</v>
      </c>
      <c r="E181" s="8">
        <v>0</v>
      </c>
      <c r="F181" s="45" t="str">
        <f t="shared" si="25"/>
        <v>N/A</v>
      </c>
      <c r="G181" s="8">
        <v>0</v>
      </c>
      <c r="H181" s="45" t="str">
        <f t="shared" si="26"/>
        <v>N/A</v>
      </c>
      <c r="I181" s="12" t="s">
        <v>1744</v>
      </c>
      <c r="J181" s="12" t="s">
        <v>1744</v>
      </c>
      <c r="K181" s="46" t="s">
        <v>732</v>
      </c>
      <c r="L181" s="9" t="str">
        <f t="shared" si="27"/>
        <v>N/A</v>
      </c>
    </row>
    <row r="182" spans="1:12" x14ac:dyDescent="0.2">
      <c r="A182" s="52" t="s">
        <v>1555</v>
      </c>
      <c r="B182" s="35" t="s">
        <v>217</v>
      </c>
      <c r="C182" s="8">
        <v>0</v>
      </c>
      <c r="D182" s="45" t="str">
        <f t="shared" si="24"/>
        <v>N/A</v>
      </c>
      <c r="E182" s="8">
        <v>0</v>
      </c>
      <c r="F182" s="45" t="str">
        <f t="shared" si="25"/>
        <v>N/A</v>
      </c>
      <c r="G182" s="8">
        <v>0</v>
      </c>
      <c r="H182" s="45" t="str">
        <f t="shared" si="26"/>
        <v>N/A</v>
      </c>
      <c r="I182" s="12" t="s">
        <v>1744</v>
      </c>
      <c r="J182" s="12" t="s">
        <v>1744</v>
      </c>
      <c r="K182" s="46" t="s">
        <v>732</v>
      </c>
      <c r="L182" s="9" t="str">
        <f t="shared" si="27"/>
        <v>N/A</v>
      </c>
    </row>
    <row r="183" spans="1:12" x14ac:dyDescent="0.2">
      <c r="A183" s="52" t="s">
        <v>1556</v>
      </c>
      <c r="B183" s="35" t="s">
        <v>217</v>
      </c>
      <c r="C183" s="8">
        <v>0</v>
      </c>
      <c r="D183" s="45" t="str">
        <f t="shared" si="24"/>
        <v>N/A</v>
      </c>
      <c r="E183" s="8">
        <v>0</v>
      </c>
      <c r="F183" s="45" t="str">
        <f t="shared" si="25"/>
        <v>N/A</v>
      </c>
      <c r="G183" s="8">
        <v>0</v>
      </c>
      <c r="H183" s="45" t="str">
        <f t="shared" si="26"/>
        <v>N/A</v>
      </c>
      <c r="I183" s="12" t="s">
        <v>1744</v>
      </c>
      <c r="J183" s="12" t="s">
        <v>1744</v>
      </c>
      <c r="K183" s="46" t="s">
        <v>732</v>
      </c>
      <c r="L183" s="9" t="str">
        <f t="shared" si="27"/>
        <v>N/A</v>
      </c>
    </row>
    <row r="184" spans="1:12" x14ac:dyDescent="0.2">
      <c r="A184" s="47" t="s">
        <v>97</v>
      </c>
      <c r="B184" s="35" t="s">
        <v>217</v>
      </c>
      <c r="C184" s="8">
        <v>65.716168772000003</v>
      </c>
      <c r="D184" s="45" t="str">
        <f t="shared" si="24"/>
        <v>N/A</v>
      </c>
      <c r="E184" s="8">
        <v>67.033391058000007</v>
      </c>
      <c r="F184" s="45" t="str">
        <f t="shared" si="25"/>
        <v>N/A</v>
      </c>
      <c r="G184" s="8">
        <v>0</v>
      </c>
      <c r="H184" s="45" t="str">
        <f t="shared" si="26"/>
        <v>N/A</v>
      </c>
      <c r="I184" s="12">
        <v>2.004</v>
      </c>
      <c r="J184" s="12">
        <v>-100</v>
      </c>
      <c r="K184" s="46" t="s">
        <v>732</v>
      </c>
      <c r="L184" s="9" t="str">
        <f t="shared" si="27"/>
        <v>No</v>
      </c>
    </row>
    <row r="185" spans="1:12" x14ac:dyDescent="0.2">
      <c r="A185" s="52" t="s">
        <v>487</v>
      </c>
      <c r="B185" s="35" t="s">
        <v>217</v>
      </c>
      <c r="C185" s="8">
        <v>49.937347719999998</v>
      </c>
      <c r="D185" s="45" t="str">
        <f t="shared" si="24"/>
        <v>N/A</v>
      </c>
      <c r="E185" s="8">
        <v>52.329828444999997</v>
      </c>
      <c r="F185" s="45" t="str">
        <f t="shared" si="25"/>
        <v>N/A</v>
      </c>
      <c r="G185" s="8">
        <v>0</v>
      </c>
      <c r="H185" s="45" t="str">
        <f t="shared" si="26"/>
        <v>N/A</v>
      </c>
      <c r="I185" s="12">
        <v>4.7910000000000004</v>
      </c>
      <c r="J185" s="12">
        <v>-100</v>
      </c>
      <c r="K185" s="46" t="s">
        <v>732</v>
      </c>
      <c r="L185" s="9" t="str">
        <f t="shared" si="27"/>
        <v>No</v>
      </c>
    </row>
    <row r="186" spans="1:12" x14ac:dyDescent="0.2">
      <c r="A186" s="52" t="s">
        <v>488</v>
      </c>
      <c r="B186" s="35" t="s">
        <v>217</v>
      </c>
      <c r="C186" s="8">
        <v>72.298664508000002</v>
      </c>
      <c r="D186" s="45" t="str">
        <f t="shared" si="24"/>
        <v>N/A</v>
      </c>
      <c r="E186" s="8">
        <v>73.187357610000007</v>
      </c>
      <c r="F186" s="45" t="str">
        <f t="shared" si="25"/>
        <v>N/A</v>
      </c>
      <c r="G186" s="8">
        <v>0</v>
      </c>
      <c r="H186" s="45" t="str">
        <f t="shared" si="26"/>
        <v>N/A</v>
      </c>
      <c r="I186" s="12">
        <v>1.2290000000000001</v>
      </c>
      <c r="J186" s="12">
        <v>-100</v>
      </c>
      <c r="K186" s="46" t="s">
        <v>732</v>
      </c>
      <c r="L186" s="9" t="str">
        <f t="shared" si="27"/>
        <v>No</v>
      </c>
    </row>
    <row r="187" spans="1:12" x14ac:dyDescent="0.2">
      <c r="A187" s="52" t="s">
        <v>489</v>
      </c>
      <c r="B187" s="35" t="s">
        <v>217</v>
      </c>
      <c r="C187" s="8">
        <v>61.973526784000001</v>
      </c>
      <c r="D187" s="45" t="str">
        <f t="shared" si="24"/>
        <v>N/A</v>
      </c>
      <c r="E187" s="8">
        <v>63.034137901000001</v>
      </c>
      <c r="F187" s="45" t="str">
        <f t="shared" si="25"/>
        <v>N/A</v>
      </c>
      <c r="G187" s="8">
        <v>0</v>
      </c>
      <c r="H187" s="45" t="str">
        <f t="shared" si="26"/>
        <v>N/A</v>
      </c>
      <c r="I187" s="12">
        <v>1.7110000000000001</v>
      </c>
      <c r="J187" s="12">
        <v>-100</v>
      </c>
      <c r="K187" s="46" t="s">
        <v>732</v>
      </c>
      <c r="L187" s="9" t="str">
        <f t="shared" si="27"/>
        <v>No</v>
      </c>
    </row>
    <row r="188" spans="1:12" x14ac:dyDescent="0.2">
      <c r="A188" s="52" t="s">
        <v>490</v>
      </c>
      <c r="B188" s="35" t="s">
        <v>217</v>
      </c>
      <c r="C188" s="8">
        <v>71.332787291000002</v>
      </c>
      <c r="D188" s="45" t="str">
        <f t="shared" si="24"/>
        <v>N/A</v>
      </c>
      <c r="E188" s="8">
        <v>72.774132191999996</v>
      </c>
      <c r="F188" s="45" t="str">
        <f t="shared" si="25"/>
        <v>N/A</v>
      </c>
      <c r="G188" s="8">
        <v>0</v>
      </c>
      <c r="H188" s="45" t="str">
        <f t="shared" si="26"/>
        <v>N/A</v>
      </c>
      <c r="I188" s="12">
        <v>2.0209999999999999</v>
      </c>
      <c r="J188" s="12">
        <v>-100</v>
      </c>
      <c r="K188" s="46" t="s">
        <v>732</v>
      </c>
      <c r="L188" s="9" t="str">
        <f t="shared" si="27"/>
        <v>No</v>
      </c>
    </row>
    <row r="189" spans="1:12" x14ac:dyDescent="0.2">
      <c r="A189" s="47" t="s">
        <v>118</v>
      </c>
      <c r="B189" s="35" t="s">
        <v>217</v>
      </c>
      <c r="C189" s="8">
        <v>0</v>
      </c>
      <c r="D189" s="45" t="str">
        <f t="shared" si="24"/>
        <v>N/A</v>
      </c>
      <c r="E189" s="8">
        <v>0</v>
      </c>
      <c r="F189" s="45" t="str">
        <f t="shared" si="25"/>
        <v>N/A</v>
      </c>
      <c r="G189" s="8">
        <v>0</v>
      </c>
      <c r="H189" s="45" t="str">
        <f t="shared" si="26"/>
        <v>N/A</v>
      </c>
      <c r="I189" s="12" t="s">
        <v>1744</v>
      </c>
      <c r="J189" s="12" t="s">
        <v>1744</v>
      </c>
      <c r="K189" s="46" t="s">
        <v>732</v>
      </c>
      <c r="L189" s="9" t="str">
        <f t="shared" si="27"/>
        <v>N/A</v>
      </c>
    </row>
    <row r="190" spans="1:12" x14ac:dyDescent="0.2">
      <c r="A190" s="52" t="s">
        <v>491</v>
      </c>
      <c r="B190" s="35" t="s">
        <v>217</v>
      </c>
      <c r="C190" s="8">
        <v>0</v>
      </c>
      <c r="D190" s="45" t="str">
        <f t="shared" si="24"/>
        <v>N/A</v>
      </c>
      <c r="E190" s="8">
        <v>0</v>
      </c>
      <c r="F190" s="45" t="str">
        <f t="shared" si="25"/>
        <v>N/A</v>
      </c>
      <c r="G190" s="8">
        <v>0</v>
      </c>
      <c r="H190" s="45" t="str">
        <f t="shared" si="26"/>
        <v>N/A</v>
      </c>
      <c r="I190" s="12" t="s">
        <v>1744</v>
      </c>
      <c r="J190" s="12" t="s">
        <v>1744</v>
      </c>
      <c r="K190" s="46" t="s">
        <v>732</v>
      </c>
      <c r="L190" s="9" t="str">
        <f t="shared" si="27"/>
        <v>N/A</v>
      </c>
    </row>
    <row r="191" spans="1:12" x14ac:dyDescent="0.2">
      <c r="A191" s="52" t="s">
        <v>492</v>
      </c>
      <c r="B191" s="35" t="s">
        <v>217</v>
      </c>
      <c r="C191" s="8">
        <v>0</v>
      </c>
      <c r="D191" s="45" t="str">
        <f t="shared" si="24"/>
        <v>N/A</v>
      </c>
      <c r="E191" s="8">
        <v>0</v>
      </c>
      <c r="F191" s="45" t="str">
        <f t="shared" si="25"/>
        <v>N/A</v>
      </c>
      <c r="G191" s="8">
        <v>0</v>
      </c>
      <c r="H191" s="45" t="str">
        <f t="shared" si="26"/>
        <v>N/A</v>
      </c>
      <c r="I191" s="12" t="s">
        <v>1744</v>
      </c>
      <c r="J191" s="12" t="s">
        <v>1744</v>
      </c>
      <c r="K191" s="46" t="s">
        <v>732</v>
      </c>
      <c r="L191" s="9" t="str">
        <f t="shared" si="27"/>
        <v>N/A</v>
      </c>
    </row>
    <row r="192" spans="1:12" x14ac:dyDescent="0.2">
      <c r="A192" s="52" t="s">
        <v>493</v>
      </c>
      <c r="B192" s="35" t="s">
        <v>217</v>
      </c>
      <c r="C192" s="8">
        <v>0</v>
      </c>
      <c r="D192" s="45" t="str">
        <f t="shared" si="24"/>
        <v>N/A</v>
      </c>
      <c r="E192" s="8">
        <v>0</v>
      </c>
      <c r="F192" s="45" t="str">
        <f t="shared" si="25"/>
        <v>N/A</v>
      </c>
      <c r="G192" s="8">
        <v>0</v>
      </c>
      <c r="H192" s="45" t="str">
        <f t="shared" si="26"/>
        <v>N/A</v>
      </c>
      <c r="I192" s="12" t="s">
        <v>1744</v>
      </c>
      <c r="J192" s="12" t="s">
        <v>1744</v>
      </c>
      <c r="K192" s="46" t="s">
        <v>732</v>
      </c>
      <c r="L192" s="9" t="str">
        <f t="shared" si="27"/>
        <v>N/A</v>
      </c>
    </row>
    <row r="193" spans="1:12" x14ac:dyDescent="0.2">
      <c r="A193" s="52" t="s">
        <v>494</v>
      </c>
      <c r="B193" s="35" t="s">
        <v>217</v>
      </c>
      <c r="C193" s="8">
        <v>0</v>
      </c>
      <c r="D193" s="45" t="str">
        <f t="shared" si="24"/>
        <v>N/A</v>
      </c>
      <c r="E193" s="8">
        <v>0</v>
      </c>
      <c r="F193" s="45" t="str">
        <f t="shared" si="25"/>
        <v>N/A</v>
      </c>
      <c r="G193" s="8">
        <v>0</v>
      </c>
      <c r="H193" s="45" t="str">
        <f t="shared" si="26"/>
        <v>N/A</v>
      </c>
      <c r="I193" s="12" t="s">
        <v>1744</v>
      </c>
      <c r="J193" s="12" t="s">
        <v>1744</v>
      </c>
      <c r="K193" s="46" t="s">
        <v>732</v>
      </c>
      <c r="L193" s="9" t="str">
        <f t="shared" si="27"/>
        <v>N/A</v>
      </c>
    </row>
    <row r="194" spans="1:12" x14ac:dyDescent="0.2">
      <c r="A194" s="47" t="s">
        <v>1557</v>
      </c>
      <c r="B194" s="35" t="s">
        <v>217</v>
      </c>
      <c r="C194" s="36" t="s">
        <v>1744</v>
      </c>
      <c r="D194" s="45" t="str">
        <f t="shared" si="24"/>
        <v>N/A</v>
      </c>
      <c r="E194" s="36" t="s">
        <v>1744</v>
      </c>
      <c r="F194" s="45" t="str">
        <f t="shared" si="25"/>
        <v>N/A</v>
      </c>
      <c r="G194" s="36" t="s">
        <v>1744</v>
      </c>
      <c r="H194" s="45" t="str">
        <f t="shared" si="26"/>
        <v>N/A</v>
      </c>
      <c r="I194" s="12" t="s">
        <v>1744</v>
      </c>
      <c r="J194" s="12" t="s">
        <v>1744</v>
      </c>
      <c r="K194" s="46" t="s">
        <v>732</v>
      </c>
      <c r="L194" s="9" t="str">
        <f t="shared" si="27"/>
        <v>N/A</v>
      </c>
    </row>
    <row r="195" spans="1:12" x14ac:dyDescent="0.2">
      <c r="A195" s="52" t="s">
        <v>1558</v>
      </c>
      <c r="B195" s="35" t="s">
        <v>217</v>
      </c>
      <c r="C195" s="36" t="s">
        <v>1744</v>
      </c>
      <c r="D195" s="45" t="str">
        <f t="shared" si="24"/>
        <v>N/A</v>
      </c>
      <c r="E195" s="36" t="s">
        <v>1744</v>
      </c>
      <c r="F195" s="45" t="str">
        <f t="shared" si="25"/>
        <v>N/A</v>
      </c>
      <c r="G195" s="36" t="s">
        <v>1744</v>
      </c>
      <c r="H195" s="45" t="str">
        <f t="shared" si="26"/>
        <v>N/A</v>
      </c>
      <c r="I195" s="12" t="s">
        <v>1744</v>
      </c>
      <c r="J195" s="12" t="s">
        <v>1744</v>
      </c>
      <c r="K195" s="46" t="s">
        <v>732</v>
      </c>
      <c r="L195" s="9" t="str">
        <f t="shared" si="27"/>
        <v>N/A</v>
      </c>
    </row>
    <row r="196" spans="1:12" x14ac:dyDescent="0.2">
      <c r="A196" s="52" t="s">
        <v>1559</v>
      </c>
      <c r="B196" s="35" t="s">
        <v>217</v>
      </c>
      <c r="C196" s="36" t="s">
        <v>1744</v>
      </c>
      <c r="D196" s="45" t="str">
        <f t="shared" si="24"/>
        <v>N/A</v>
      </c>
      <c r="E196" s="36" t="s">
        <v>1744</v>
      </c>
      <c r="F196" s="45" t="str">
        <f t="shared" si="25"/>
        <v>N/A</v>
      </c>
      <c r="G196" s="36" t="s">
        <v>1744</v>
      </c>
      <c r="H196" s="45" t="str">
        <f t="shared" si="26"/>
        <v>N/A</v>
      </c>
      <c r="I196" s="12" t="s">
        <v>1744</v>
      </c>
      <c r="J196" s="12" t="s">
        <v>1744</v>
      </c>
      <c r="K196" s="46" t="s">
        <v>732</v>
      </c>
      <c r="L196" s="9" t="str">
        <f t="shared" si="27"/>
        <v>N/A</v>
      </c>
    </row>
    <row r="197" spans="1:12" x14ac:dyDescent="0.2">
      <c r="A197" s="52" t="s">
        <v>1560</v>
      </c>
      <c r="B197" s="35" t="s">
        <v>217</v>
      </c>
      <c r="C197" s="36" t="s">
        <v>1744</v>
      </c>
      <c r="D197" s="45" t="str">
        <f t="shared" si="24"/>
        <v>N/A</v>
      </c>
      <c r="E197" s="36" t="s">
        <v>1744</v>
      </c>
      <c r="F197" s="45" t="str">
        <f t="shared" si="25"/>
        <v>N/A</v>
      </c>
      <c r="G197" s="36" t="s">
        <v>1744</v>
      </c>
      <c r="H197" s="45" t="str">
        <f t="shared" si="26"/>
        <v>N/A</v>
      </c>
      <c r="I197" s="12" t="s">
        <v>1744</v>
      </c>
      <c r="J197" s="12" t="s">
        <v>1744</v>
      </c>
      <c r="K197" s="46" t="s">
        <v>732</v>
      </c>
      <c r="L197" s="9" t="str">
        <f t="shared" si="27"/>
        <v>N/A</v>
      </c>
    </row>
    <row r="198" spans="1:12" x14ac:dyDescent="0.2">
      <c r="A198" s="52" t="s">
        <v>1561</v>
      </c>
      <c r="B198" s="35" t="s">
        <v>217</v>
      </c>
      <c r="C198" s="36" t="s">
        <v>1744</v>
      </c>
      <c r="D198" s="45" t="str">
        <f t="shared" si="24"/>
        <v>N/A</v>
      </c>
      <c r="E198" s="36" t="s">
        <v>1744</v>
      </c>
      <c r="F198" s="45" t="str">
        <f t="shared" si="25"/>
        <v>N/A</v>
      </c>
      <c r="G198" s="36" t="s">
        <v>1744</v>
      </c>
      <c r="H198" s="45" t="str">
        <f t="shared" si="26"/>
        <v>N/A</v>
      </c>
      <c r="I198" s="12" t="s">
        <v>1744</v>
      </c>
      <c r="J198" s="12" t="s">
        <v>1744</v>
      </c>
      <c r="K198" s="46" t="s">
        <v>732</v>
      </c>
      <c r="L198" s="9" t="str">
        <f t="shared" si="27"/>
        <v>N/A</v>
      </c>
    </row>
    <row r="199" spans="1:12" x14ac:dyDescent="0.2">
      <c r="A199" s="47" t="s">
        <v>1562</v>
      </c>
      <c r="B199" s="35" t="s">
        <v>217</v>
      </c>
      <c r="C199" s="36" t="s">
        <v>1744</v>
      </c>
      <c r="D199" s="45" t="str">
        <f t="shared" si="24"/>
        <v>N/A</v>
      </c>
      <c r="E199" s="36" t="s">
        <v>1744</v>
      </c>
      <c r="F199" s="45" t="str">
        <f t="shared" si="25"/>
        <v>N/A</v>
      </c>
      <c r="G199" s="36" t="s">
        <v>1744</v>
      </c>
      <c r="H199" s="45" t="str">
        <f t="shared" si="26"/>
        <v>N/A</v>
      </c>
      <c r="I199" s="12" t="s">
        <v>1744</v>
      </c>
      <c r="J199" s="12" t="s">
        <v>1744</v>
      </c>
      <c r="K199" s="46" t="s">
        <v>732</v>
      </c>
      <c r="L199" s="9" t="str">
        <f t="shared" si="27"/>
        <v>N/A</v>
      </c>
    </row>
    <row r="200" spans="1:12" x14ac:dyDescent="0.2">
      <c r="A200" s="52" t="s">
        <v>1563</v>
      </c>
      <c r="B200" s="35" t="s">
        <v>217</v>
      </c>
      <c r="C200" s="36" t="s">
        <v>1744</v>
      </c>
      <c r="D200" s="45" t="str">
        <f t="shared" si="24"/>
        <v>N/A</v>
      </c>
      <c r="E200" s="36" t="s">
        <v>1744</v>
      </c>
      <c r="F200" s="45" t="str">
        <f t="shared" si="25"/>
        <v>N/A</v>
      </c>
      <c r="G200" s="36" t="s">
        <v>1744</v>
      </c>
      <c r="H200" s="45" t="str">
        <f t="shared" si="26"/>
        <v>N/A</v>
      </c>
      <c r="I200" s="12" t="s">
        <v>1744</v>
      </c>
      <c r="J200" s="12" t="s">
        <v>1744</v>
      </c>
      <c r="K200" s="46" t="s">
        <v>732</v>
      </c>
      <c r="L200" s="9" t="str">
        <f t="shared" si="27"/>
        <v>N/A</v>
      </c>
    </row>
    <row r="201" spans="1:12" x14ac:dyDescent="0.2">
      <c r="A201" s="52" t="s">
        <v>1564</v>
      </c>
      <c r="B201" s="35" t="s">
        <v>217</v>
      </c>
      <c r="C201" s="36" t="s">
        <v>1744</v>
      </c>
      <c r="D201" s="45" t="str">
        <f t="shared" si="24"/>
        <v>N/A</v>
      </c>
      <c r="E201" s="36" t="s">
        <v>1744</v>
      </c>
      <c r="F201" s="45" t="str">
        <f t="shared" si="25"/>
        <v>N/A</v>
      </c>
      <c r="G201" s="36" t="s">
        <v>1744</v>
      </c>
      <c r="H201" s="45" t="str">
        <f t="shared" si="26"/>
        <v>N/A</v>
      </c>
      <c r="I201" s="12" t="s">
        <v>1744</v>
      </c>
      <c r="J201" s="12" t="s">
        <v>1744</v>
      </c>
      <c r="K201" s="46" t="s">
        <v>732</v>
      </c>
      <c r="L201" s="9" t="str">
        <f t="shared" si="27"/>
        <v>N/A</v>
      </c>
    </row>
    <row r="202" spans="1:12" x14ac:dyDescent="0.2">
      <c r="A202" s="52" t="s">
        <v>1565</v>
      </c>
      <c r="B202" s="35" t="s">
        <v>217</v>
      </c>
      <c r="C202" s="36" t="s">
        <v>1744</v>
      </c>
      <c r="D202" s="45" t="str">
        <f t="shared" si="24"/>
        <v>N/A</v>
      </c>
      <c r="E202" s="36" t="s">
        <v>1744</v>
      </c>
      <c r="F202" s="45" t="str">
        <f t="shared" si="25"/>
        <v>N/A</v>
      </c>
      <c r="G202" s="36" t="s">
        <v>1744</v>
      </c>
      <c r="H202" s="45" t="str">
        <f t="shared" si="26"/>
        <v>N/A</v>
      </c>
      <c r="I202" s="12" t="s">
        <v>1744</v>
      </c>
      <c r="J202" s="12" t="s">
        <v>1744</v>
      </c>
      <c r="K202" s="46" t="s">
        <v>732</v>
      </c>
      <c r="L202" s="9" t="str">
        <f t="shared" si="27"/>
        <v>N/A</v>
      </c>
    </row>
    <row r="203" spans="1:12" x14ac:dyDescent="0.2">
      <c r="A203" s="52" t="s">
        <v>1566</v>
      </c>
      <c r="B203" s="35" t="s">
        <v>217</v>
      </c>
      <c r="C203" s="36" t="s">
        <v>1744</v>
      </c>
      <c r="D203" s="45" t="str">
        <f t="shared" si="24"/>
        <v>N/A</v>
      </c>
      <c r="E203" s="36" t="s">
        <v>1744</v>
      </c>
      <c r="F203" s="45" t="str">
        <f t="shared" si="25"/>
        <v>N/A</v>
      </c>
      <c r="G203" s="36" t="s">
        <v>1744</v>
      </c>
      <c r="H203" s="45" t="str">
        <f t="shared" si="26"/>
        <v>N/A</v>
      </c>
      <c r="I203" s="12" t="s">
        <v>1744</v>
      </c>
      <c r="J203" s="12" t="s">
        <v>1744</v>
      </c>
      <c r="K203" s="46" t="s">
        <v>732</v>
      </c>
      <c r="L203" s="9" t="str">
        <f t="shared" si="27"/>
        <v>N/A</v>
      </c>
    </row>
    <row r="204" spans="1:12" x14ac:dyDescent="0.2">
      <c r="A204" s="47" t="s">
        <v>127</v>
      </c>
      <c r="B204" s="35" t="s">
        <v>217</v>
      </c>
      <c r="C204" s="36">
        <v>0</v>
      </c>
      <c r="D204" s="45" t="str">
        <f t="shared" ref="D204:D214" si="28">IF($B204="N/A","N/A",IF(C204&gt;10,"No",IF(C204&lt;-10,"No","Yes")))</f>
        <v>N/A</v>
      </c>
      <c r="E204" s="36">
        <v>0</v>
      </c>
      <c r="F204" s="45" t="str">
        <f t="shared" ref="F204:F214" si="29">IF($B204="N/A","N/A",IF(E204&gt;10,"No",IF(E204&lt;-10,"No","Yes")))</f>
        <v>N/A</v>
      </c>
      <c r="G204" s="36">
        <v>0</v>
      </c>
      <c r="H204" s="45" t="str">
        <f t="shared" ref="H204:H214" si="30">IF($B204="N/A","N/A",IF(G204&gt;10,"No",IF(G204&lt;-10,"No","Yes")))</f>
        <v>N/A</v>
      </c>
      <c r="I204" s="12" t="s">
        <v>1744</v>
      </c>
      <c r="J204" s="12" t="s">
        <v>1744</v>
      </c>
      <c r="K204" s="14" t="s">
        <v>217</v>
      </c>
      <c r="L204" s="9" t="str">
        <f t="shared" ref="L204:L214" si="31">IF(J204="Div by 0", "N/A", IF(K204="N/A","N/A", IF(J204&gt;VALUE(MID(K204,1,2)), "No", IF(J204&lt;-1*VALUE(MID(K204,1,2)), "No", "Yes"))))</f>
        <v>N/A</v>
      </c>
    </row>
    <row r="205" spans="1:12" x14ac:dyDescent="0.2">
      <c r="A205" s="47" t="s">
        <v>128</v>
      </c>
      <c r="B205" s="35" t="s">
        <v>217</v>
      </c>
      <c r="C205" s="36">
        <v>11</v>
      </c>
      <c r="D205" s="45" t="str">
        <f t="shared" si="28"/>
        <v>N/A</v>
      </c>
      <c r="E205" s="36">
        <v>11</v>
      </c>
      <c r="F205" s="45" t="str">
        <f t="shared" si="29"/>
        <v>N/A</v>
      </c>
      <c r="G205" s="36">
        <v>0</v>
      </c>
      <c r="H205" s="45" t="str">
        <f t="shared" si="30"/>
        <v>N/A</v>
      </c>
      <c r="I205" s="12">
        <v>100</v>
      </c>
      <c r="J205" s="12">
        <v>-100</v>
      </c>
      <c r="K205" s="14" t="s">
        <v>217</v>
      </c>
      <c r="L205" s="9" t="str">
        <f t="shared" si="31"/>
        <v>N/A</v>
      </c>
    </row>
    <row r="206" spans="1:12" ht="25.5" x14ac:dyDescent="0.2">
      <c r="A206" s="47" t="s">
        <v>1615</v>
      </c>
      <c r="B206" s="35" t="s">
        <v>217</v>
      </c>
      <c r="C206" s="36">
        <v>0</v>
      </c>
      <c r="D206" s="45" t="str">
        <f t="shared" si="28"/>
        <v>N/A</v>
      </c>
      <c r="E206" s="36">
        <v>0</v>
      </c>
      <c r="F206" s="45" t="str">
        <f t="shared" si="29"/>
        <v>N/A</v>
      </c>
      <c r="G206" s="36">
        <v>0</v>
      </c>
      <c r="H206" s="45" t="str">
        <f t="shared" si="30"/>
        <v>N/A</v>
      </c>
      <c r="I206" s="12" t="s">
        <v>1744</v>
      </c>
      <c r="J206" s="12" t="s">
        <v>1744</v>
      </c>
      <c r="K206" s="14" t="s">
        <v>217</v>
      </c>
      <c r="L206" s="9" t="str">
        <f t="shared" si="31"/>
        <v>N/A</v>
      </c>
    </row>
    <row r="207" spans="1:12" ht="25.5" x14ac:dyDescent="0.2">
      <c r="A207" s="47" t="s">
        <v>1567</v>
      </c>
      <c r="B207" s="35" t="s">
        <v>217</v>
      </c>
      <c r="C207" s="36">
        <v>0</v>
      </c>
      <c r="D207" s="45" t="str">
        <f t="shared" si="28"/>
        <v>N/A</v>
      </c>
      <c r="E207" s="36">
        <v>0</v>
      </c>
      <c r="F207" s="45" t="str">
        <f t="shared" si="29"/>
        <v>N/A</v>
      </c>
      <c r="G207" s="36">
        <v>0</v>
      </c>
      <c r="H207" s="45" t="str">
        <f t="shared" si="30"/>
        <v>N/A</v>
      </c>
      <c r="I207" s="12" t="s">
        <v>1744</v>
      </c>
      <c r="J207" s="12" t="s">
        <v>1744</v>
      </c>
      <c r="K207" s="14" t="s">
        <v>217</v>
      </c>
      <c r="L207" s="9" t="str">
        <f t="shared" si="31"/>
        <v>N/A</v>
      </c>
    </row>
    <row r="208" spans="1:12" x14ac:dyDescent="0.2">
      <c r="A208" s="47" t="s">
        <v>1616</v>
      </c>
      <c r="B208" s="35" t="s">
        <v>217</v>
      </c>
      <c r="C208" s="36">
        <v>11</v>
      </c>
      <c r="D208" s="45" t="str">
        <f t="shared" si="28"/>
        <v>N/A</v>
      </c>
      <c r="E208" s="36">
        <v>11</v>
      </c>
      <c r="F208" s="45" t="str">
        <f t="shared" si="29"/>
        <v>N/A</v>
      </c>
      <c r="G208" s="36">
        <v>0</v>
      </c>
      <c r="H208" s="45" t="str">
        <f t="shared" si="30"/>
        <v>N/A</v>
      </c>
      <c r="I208" s="12">
        <v>42.86</v>
      </c>
      <c r="J208" s="12">
        <v>-100</v>
      </c>
      <c r="K208" s="14" t="s">
        <v>217</v>
      </c>
      <c r="L208" s="9" t="str">
        <f t="shared" si="31"/>
        <v>N/A</v>
      </c>
    </row>
    <row r="209" spans="1:12" x14ac:dyDescent="0.2">
      <c r="A209" s="47" t="s">
        <v>1617</v>
      </c>
      <c r="B209" s="35" t="s">
        <v>217</v>
      </c>
      <c r="C209" s="36">
        <v>0</v>
      </c>
      <c r="D209" s="45" t="str">
        <f t="shared" si="28"/>
        <v>N/A</v>
      </c>
      <c r="E209" s="36">
        <v>0</v>
      </c>
      <c r="F209" s="45" t="str">
        <f t="shared" si="29"/>
        <v>N/A</v>
      </c>
      <c r="G209" s="36">
        <v>0</v>
      </c>
      <c r="H209" s="45" t="str">
        <f t="shared" si="30"/>
        <v>N/A</v>
      </c>
      <c r="I209" s="12" t="s">
        <v>1744</v>
      </c>
      <c r="J209" s="12" t="s">
        <v>1744</v>
      </c>
      <c r="K209" s="14" t="s">
        <v>217</v>
      </c>
      <c r="L209" s="9" t="str">
        <f t="shared" si="31"/>
        <v>N/A</v>
      </c>
    </row>
    <row r="210" spans="1:12" x14ac:dyDescent="0.2">
      <c r="A210" s="47" t="s">
        <v>125</v>
      </c>
      <c r="B210" s="35" t="s">
        <v>217</v>
      </c>
      <c r="C210" s="48">
        <v>961814</v>
      </c>
      <c r="D210" s="45" t="str">
        <f t="shared" si="28"/>
        <v>N/A</v>
      </c>
      <c r="E210" s="48">
        <v>510628</v>
      </c>
      <c r="F210" s="45" t="str">
        <f t="shared" si="29"/>
        <v>N/A</v>
      </c>
      <c r="G210" s="48">
        <v>0</v>
      </c>
      <c r="H210" s="45" t="str">
        <f t="shared" si="30"/>
        <v>N/A</v>
      </c>
      <c r="I210" s="12">
        <v>-46.9</v>
      </c>
      <c r="J210" s="12">
        <v>-100</v>
      </c>
      <c r="K210" s="14" t="s">
        <v>217</v>
      </c>
      <c r="L210" s="9" t="str">
        <f t="shared" si="31"/>
        <v>N/A</v>
      </c>
    </row>
    <row r="211" spans="1:12" x14ac:dyDescent="0.2">
      <c r="A211" s="47" t="s">
        <v>1618</v>
      </c>
      <c r="B211" s="35" t="s">
        <v>217</v>
      </c>
      <c r="C211" s="48">
        <v>0</v>
      </c>
      <c r="D211" s="45" t="str">
        <f t="shared" si="28"/>
        <v>N/A</v>
      </c>
      <c r="E211" s="48">
        <v>0</v>
      </c>
      <c r="F211" s="45" t="str">
        <f t="shared" si="29"/>
        <v>N/A</v>
      </c>
      <c r="G211" s="48">
        <v>0</v>
      </c>
      <c r="H211" s="45" t="str">
        <f t="shared" si="30"/>
        <v>N/A</v>
      </c>
      <c r="I211" s="12" t="s">
        <v>1744</v>
      </c>
      <c r="J211" s="12" t="s">
        <v>1744</v>
      </c>
      <c r="K211" s="14" t="s">
        <v>217</v>
      </c>
      <c r="L211" s="9" t="str">
        <f t="shared" si="31"/>
        <v>N/A</v>
      </c>
    </row>
    <row r="212" spans="1:12" x14ac:dyDescent="0.2">
      <c r="A212" s="47" t="s">
        <v>1568</v>
      </c>
      <c r="B212" s="35" t="s">
        <v>217</v>
      </c>
      <c r="C212" s="48">
        <v>0</v>
      </c>
      <c r="D212" s="45" t="str">
        <f t="shared" si="28"/>
        <v>N/A</v>
      </c>
      <c r="E212" s="48">
        <v>0</v>
      </c>
      <c r="F212" s="45" t="str">
        <f t="shared" si="29"/>
        <v>N/A</v>
      </c>
      <c r="G212" s="48">
        <v>0</v>
      </c>
      <c r="H212" s="45" t="str">
        <f t="shared" si="30"/>
        <v>N/A</v>
      </c>
      <c r="I212" s="12" t="s">
        <v>1744</v>
      </c>
      <c r="J212" s="12" t="s">
        <v>1744</v>
      </c>
      <c r="K212" s="14" t="s">
        <v>217</v>
      </c>
      <c r="L212" s="9" t="str">
        <f t="shared" si="31"/>
        <v>N/A</v>
      </c>
    </row>
    <row r="213" spans="1:12" x14ac:dyDescent="0.2">
      <c r="A213" s="47" t="s">
        <v>1619</v>
      </c>
      <c r="B213" s="35" t="s">
        <v>217</v>
      </c>
      <c r="C213" s="48">
        <v>961814</v>
      </c>
      <c r="D213" s="45" t="str">
        <f t="shared" si="28"/>
        <v>N/A</v>
      </c>
      <c r="E213" s="48">
        <v>510628</v>
      </c>
      <c r="F213" s="45" t="str">
        <f t="shared" si="29"/>
        <v>N/A</v>
      </c>
      <c r="G213" s="48">
        <v>0</v>
      </c>
      <c r="H213" s="45" t="str">
        <f t="shared" si="30"/>
        <v>N/A</v>
      </c>
      <c r="I213" s="12">
        <v>-46.9</v>
      </c>
      <c r="J213" s="12">
        <v>-100</v>
      </c>
      <c r="K213" s="14" t="s">
        <v>217</v>
      </c>
      <c r="L213" s="9" t="str">
        <f t="shared" si="31"/>
        <v>N/A</v>
      </c>
    </row>
    <row r="214" spans="1:12" x14ac:dyDescent="0.2">
      <c r="A214" s="52" t="s">
        <v>1620</v>
      </c>
      <c r="B214" s="35" t="s">
        <v>217</v>
      </c>
      <c r="C214" s="48">
        <v>0</v>
      </c>
      <c r="D214" s="45" t="str">
        <f t="shared" si="28"/>
        <v>N/A</v>
      </c>
      <c r="E214" s="48">
        <v>0</v>
      </c>
      <c r="F214" s="45" t="str">
        <f t="shared" si="29"/>
        <v>N/A</v>
      </c>
      <c r="G214" s="48">
        <v>0</v>
      </c>
      <c r="H214" s="45" t="str">
        <f t="shared" si="30"/>
        <v>N/A</v>
      </c>
      <c r="I214" s="12" t="s">
        <v>1744</v>
      </c>
      <c r="J214" s="12" t="s">
        <v>1744</v>
      </c>
      <c r="K214" s="14" t="s">
        <v>217</v>
      </c>
      <c r="L214" s="9" t="str">
        <f t="shared" si="31"/>
        <v>N/A</v>
      </c>
    </row>
    <row r="215" spans="1:12" ht="25.5" x14ac:dyDescent="0.2">
      <c r="A215" s="47" t="s">
        <v>1382</v>
      </c>
      <c r="B215" s="35" t="s">
        <v>217</v>
      </c>
      <c r="C215" s="48">
        <v>3654720</v>
      </c>
      <c r="D215" s="45" t="str">
        <f t="shared" ref="D215:D229" si="32">IF($B215="N/A","N/A",IF(C215&gt;10,"No",IF(C215&lt;-10,"No","Yes")))</f>
        <v>N/A</v>
      </c>
      <c r="E215" s="48">
        <v>3727232</v>
      </c>
      <c r="F215" s="45" t="str">
        <f t="shared" ref="F215:F229" si="33">IF($B215="N/A","N/A",IF(E215&gt;10,"No",IF(E215&lt;-10,"No","Yes")))</f>
        <v>N/A</v>
      </c>
      <c r="G215" s="48">
        <v>0</v>
      </c>
      <c r="H215" s="45" t="str">
        <f t="shared" ref="H215:H229" si="34">IF($B215="N/A","N/A",IF(G215&gt;10,"No",IF(G215&lt;-10,"No","Yes")))</f>
        <v>N/A</v>
      </c>
      <c r="I215" s="12">
        <v>1.984</v>
      </c>
      <c r="J215" s="12">
        <v>-100</v>
      </c>
      <c r="K215" s="46" t="s">
        <v>732</v>
      </c>
      <c r="L215" s="9" t="str">
        <f t="shared" ref="L215:L229" si="35">IF(J215="Div by 0", "N/A", IF(K215="N/A","N/A", IF(J215&gt;VALUE(MID(K215,1,2)), "No", IF(J215&lt;-1*VALUE(MID(K215,1,2)), "No", "Yes"))))</f>
        <v>No</v>
      </c>
    </row>
    <row r="216" spans="1:12" x14ac:dyDescent="0.2">
      <c r="A216" s="47" t="s">
        <v>649</v>
      </c>
      <c r="B216" s="35" t="s">
        <v>217</v>
      </c>
      <c r="C216" s="36">
        <v>20270</v>
      </c>
      <c r="D216" s="45" t="str">
        <f t="shared" si="32"/>
        <v>N/A</v>
      </c>
      <c r="E216" s="36">
        <v>20728</v>
      </c>
      <c r="F216" s="45" t="str">
        <f t="shared" si="33"/>
        <v>N/A</v>
      </c>
      <c r="G216" s="36">
        <v>0</v>
      </c>
      <c r="H216" s="45" t="str">
        <f t="shared" si="34"/>
        <v>N/A</v>
      </c>
      <c r="I216" s="12">
        <v>2.2589999999999999</v>
      </c>
      <c r="J216" s="12">
        <v>-100</v>
      </c>
      <c r="K216" s="46" t="s">
        <v>732</v>
      </c>
      <c r="L216" s="9" t="str">
        <f t="shared" si="35"/>
        <v>No</v>
      </c>
    </row>
    <row r="217" spans="1:12" ht="25.5" x14ac:dyDescent="0.2">
      <c r="A217" s="47" t="s">
        <v>1383</v>
      </c>
      <c r="B217" s="35" t="s">
        <v>217</v>
      </c>
      <c r="C217" s="48">
        <v>180.30192403000001</v>
      </c>
      <c r="D217" s="45" t="str">
        <f t="shared" si="32"/>
        <v>N/A</v>
      </c>
      <c r="E217" s="48">
        <v>179.81628714999999</v>
      </c>
      <c r="F217" s="45" t="str">
        <f t="shared" si="33"/>
        <v>N/A</v>
      </c>
      <c r="G217" s="48" t="s">
        <v>1744</v>
      </c>
      <c r="H217" s="45" t="str">
        <f t="shared" si="34"/>
        <v>N/A</v>
      </c>
      <c r="I217" s="12">
        <v>-0.26900000000000002</v>
      </c>
      <c r="J217" s="12" t="s">
        <v>1744</v>
      </c>
      <c r="K217" s="46" t="s">
        <v>732</v>
      </c>
      <c r="L217" s="9" t="str">
        <f t="shared" si="35"/>
        <v>N/A</v>
      </c>
    </row>
    <row r="218" spans="1:12" ht="25.5" x14ac:dyDescent="0.2">
      <c r="A218" s="47" t="s">
        <v>1384</v>
      </c>
      <c r="B218" s="35" t="s">
        <v>217</v>
      </c>
      <c r="C218" s="48">
        <v>0</v>
      </c>
      <c r="D218" s="45" t="str">
        <f t="shared" si="32"/>
        <v>N/A</v>
      </c>
      <c r="E218" s="48">
        <v>0</v>
      </c>
      <c r="F218" s="45" t="str">
        <f t="shared" si="33"/>
        <v>N/A</v>
      </c>
      <c r="G218" s="48">
        <v>0</v>
      </c>
      <c r="H218" s="45" t="str">
        <f t="shared" si="34"/>
        <v>N/A</v>
      </c>
      <c r="I218" s="12" t="s">
        <v>1744</v>
      </c>
      <c r="J218" s="12" t="s">
        <v>1744</v>
      </c>
      <c r="K218" s="46" t="s">
        <v>732</v>
      </c>
      <c r="L218" s="9" t="str">
        <f t="shared" si="35"/>
        <v>N/A</v>
      </c>
    </row>
    <row r="219" spans="1:12" x14ac:dyDescent="0.2">
      <c r="A219" s="47" t="s">
        <v>516</v>
      </c>
      <c r="B219" s="35" t="s">
        <v>217</v>
      </c>
      <c r="C219" s="36">
        <v>0</v>
      </c>
      <c r="D219" s="45" t="str">
        <f t="shared" si="32"/>
        <v>N/A</v>
      </c>
      <c r="E219" s="36">
        <v>0</v>
      </c>
      <c r="F219" s="45" t="str">
        <f t="shared" si="33"/>
        <v>N/A</v>
      </c>
      <c r="G219" s="36">
        <v>0</v>
      </c>
      <c r="H219" s="45" t="str">
        <f t="shared" si="34"/>
        <v>N/A</v>
      </c>
      <c r="I219" s="12" t="s">
        <v>1744</v>
      </c>
      <c r="J219" s="12" t="s">
        <v>1744</v>
      </c>
      <c r="K219" s="46" t="s">
        <v>732</v>
      </c>
      <c r="L219" s="9" t="str">
        <f t="shared" si="35"/>
        <v>N/A</v>
      </c>
    </row>
    <row r="220" spans="1:12" ht="25.5" x14ac:dyDescent="0.2">
      <c r="A220" s="47" t="s">
        <v>1385</v>
      </c>
      <c r="B220" s="35" t="s">
        <v>217</v>
      </c>
      <c r="C220" s="48" t="s">
        <v>1744</v>
      </c>
      <c r="D220" s="45" t="str">
        <f t="shared" si="32"/>
        <v>N/A</v>
      </c>
      <c r="E220" s="48" t="s">
        <v>1744</v>
      </c>
      <c r="F220" s="45" t="str">
        <f t="shared" si="33"/>
        <v>N/A</v>
      </c>
      <c r="G220" s="48" t="s">
        <v>1744</v>
      </c>
      <c r="H220" s="45" t="str">
        <f t="shared" si="34"/>
        <v>N/A</v>
      </c>
      <c r="I220" s="12" t="s">
        <v>1744</v>
      </c>
      <c r="J220" s="12" t="s">
        <v>1744</v>
      </c>
      <c r="K220" s="46" t="s">
        <v>732</v>
      </c>
      <c r="L220" s="9" t="str">
        <f t="shared" si="35"/>
        <v>N/A</v>
      </c>
    </row>
    <row r="221" spans="1:12" ht="25.5" x14ac:dyDescent="0.2">
      <c r="A221" s="47" t="s">
        <v>1386</v>
      </c>
      <c r="B221" s="35" t="s">
        <v>217</v>
      </c>
      <c r="C221" s="48">
        <v>0</v>
      </c>
      <c r="D221" s="45" t="str">
        <f t="shared" si="32"/>
        <v>N/A</v>
      </c>
      <c r="E221" s="48">
        <v>0</v>
      </c>
      <c r="F221" s="45" t="str">
        <f t="shared" si="33"/>
        <v>N/A</v>
      </c>
      <c r="G221" s="48">
        <v>0</v>
      </c>
      <c r="H221" s="45" t="str">
        <f t="shared" si="34"/>
        <v>N/A</v>
      </c>
      <c r="I221" s="12" t="s">
        <v>1744</v>
      </c>
      <c r="J221" s="12" t="s">
        <v>1744</v>
      </c>
      <c r="K221" s="46" t="s">
        <v>732</v>
      </c>
      <c r="L221" s="9" t="str">
        <f t="shared" si="35"/>
        <v>N/A</v>
      </c>
    </row>
    <row r="222" spans="1:12" x14ac:dyDescent="0.2">
      <c r="A222" s="47" t="s">
        <v>517</v>
      </c>
      <c r="B222" s="35" t="s">
        <v>217</v>
      </c>
      <c r="C222" s="36">
        <v>0</v>
      </c>
      <c r="D222" s="45" t="str">
        <f t="shared" si="32"/>
        <v>N/A</v>
      </c>
      <c r="E222" s="36">
        <v>0</v>
      </c>
      <c r="F222" s="45" t="str">
        <f t="shared" si="33"/>
        <v>N/A</v>
      </c>
      <c r="G222" s="36">
        <v>0</v>
      </c>
      <c r="H222" s="45" t="str">
        <f t="shared" si="34"/>
        <v>N/A</v>
      </c>
      <c r="I222" s="12" t="s">
        <v>1744</v>
      </c>
      <c r="J222" s="12" t="s">
        <v>1744</v>
      </c>
      <c r="K222" s="46" t="s">
        <v>732</v>
      </c>
      <c r="L222" s="9" t="str">
        <f t="shared" si="35"/>
        <v>N/A</v>
      </c>
    </row>
    <row r="223" spans="1:12" ht="25.5" x14ac:dyDescent="0.2">
      <c r="A223" s="47" t="s">
        <v>1387</v>
      </c>
      <c r="B223" s="35" t="s">
        <v>217</v>
      </c>
      <c r="C223" s="48" t="s">
        <v>1744</v>
      </c>
      <c r="D223" s="45" t="str">
        <f t="shared" si="32"/>
        <v>N/A</v>
      </c>
      <c r="E223" s="48" t="s">
        <v>1744</v>
      </c>
      <c r="F223" s="45" t="str">
        <f t="shared" si="33"/>
        <v>N/A</v>
      </c>
      <c r="G223" s="48" t="s">
        <v>1744</v>
      </c>
      <c r="H223" s="45" t="str">
        <f t="shared" si="34"/>
        <v>N/A</v>
      </c>
      <c r="I223" s="12" t="s">
        <v>1744</v>
      </c>
      <c r="J223" s="12" t="s">
        <v>1744</v>
      </c>
      <c r="K223" s="46" t="s">
        <v>732</v>
      </c>
      <c r="L223" s="9" t="str">
        <f t="shared" si="35"/>
        <v>N/A</v>
      </c>
    </row>
    <row r="224" spans="1:12" ht="25.5" x14ac:dyDescent="0.2">
      <c r="A224" s="47" t="s">
        <v>1388</v>
      </c>
      <c r="B224" s="35" t="s">
        <v>217</v>
      </c>
      <c r="C224" s="48">
        <v>406189</v>
      </c>
      <c r="D224" s="45" t="str">
        <f t="shared" si="32"/>
        <v>N/A</v>
      </c>
      <c r="E224" s="48">
        <v>397308</v>
      </c>
      <c r="F224" s="45" t="str">
        <f t="shared" si="33"/>
        <v>N/A</v>
      </c>
      <c r="G224" s="48">
        <v>0</v>
      </c>
      <c r="H224" s="45" t="str">
        <f t="shared" si="34"/>
        <v>N/A</v>
      </c>
      <c r="I224" s="12">
        <v>-2.19</v>
      </c>
      <c r="J224" s="12">
        <v>-100</v>
      </c>
      <c r="K224" s="46" t="s">
        <v>732</v>
      </c>
      <c r="L224" s="9" t="str">
        <f t="shared" si="35"/>
        <v>No</v>
      </c>
    </row>
    <row r="225" spans="1:12" x14ac:dyDescent="0.2">
      <c r="A225" s="47" t="s">
        <v>518</v>
      </c>
      <c r="B225" s="35" t="s">
        <v>217</v>
      </c>
      <c r="C225" s="36">
        <v>987</v>
      </c>
      <c r="D225" s="45" t="str">
        <f t="shared" si="32"/>
        <v>N/A</v>
      </c>
      <c r="E225" s="36">
        <v>962</v>
      </c>
      <c r="F225" s="45" t="str">
        <f t="shared" si="33"/>
        <v>N/A</v>
      </c>
      <c r="G225" s="36">
        <v>0</v>
      </c>
      <c r="H225" s="45" t="str">
        <f t="shared" si="34"/>
        <v>N/A</v>
      </c>
      <c r="I225" s="12">
        <v>-2.5299999999999998</v>
      </c>
      <c r="J225" s="12">
        <v>-100</v>
      </c>
      <c r="K225" s="46" t="s">
        <v>732</v>
      </c>
      <c r="L225" s="9" t="str">
        <f t="shared" si="35"/>
        <v>No</v>
      </c>
    </row>
    <row r="226" spans="1:12" ht="25.5" x14ac:dyDescent="0.2">
      <c r="A226" s="47" t="s">
        <v>1389</v>
      </c>
      <c r="B226" s="35" t="s">
        <v>217</v>
      </c>
      <c r="C226" s="48">
        <v>411.53900708999998</v>
      </c>
      <c r="D226" s="45" t="str">
        <f t="shared" si="32"/>
        <v>N/A</v>
      </c>
      <c r="E226" s="48">
        <v>413.00207899999998</v>
      </c>
      <c r="F226" s="45" t="str">
        <f t="shared" si="33"/>
        <v>N/A</v>
      </c>
      <c r="G226" s="48" t="s">
        <v>1744</v>
      </c>
      <c r="H226" s="45" t="str">
        <f t="shared" si="34"/>
        <v>N/A</v>
      </c>
      <c r="I226" s="12">
        <v>0.35549999999999998</v>
      </c>
      <c r="J226" s="12" t="s">
        <v>1744</v>
      </c>
      <c r="K226" s="46" t="s">
        <v>732</v>
      </c>
      <c r="L226" s="9" t="str">
        <f t="shared" si="35"/>
        <v>N/A</v>
      </c>
    </row>
    <row r="227" spans="1:12" ht="25.5" x14ac:dyDescent="0.2">
      <c r="A227" s="47" t="s">
        <v>1390</v>
      </c>
      <c r="B227" s="35" t="s">
        <v>217</v>
      </c>
      <c r="C227" s="48">
        <v>0</v>
      </c>
      <c r="D227" s="45" t="str">
        <f t="shared" si="32"/>
        <v>N/A</v>
      </c>
      <c r="E227" s="48">
        <v>0</v>
      </c>
      <c r="F227" s="45" t="str">
        <f t="shared" si="33"/>
        <v>N/A</v>
      </c>
      <c r="G227" s="48">
        <v>0</v>
      </c>
      <c r="H227" s="45" t="str">
        <f t="shared" si="34"/>
        <v>N/A</v>
      </c>
      <c r="I227" s="12" t="s">
        <v>1744</v>
      </c>
      <c r="J227" s="12" t="s">
        <v>1744</v>
      </c>
      <c r="K227" s="46" t="s">
        <v>732</v>
      </c>
      <c r="L227" s="9" t="str">
        <f t="shared" si="35"/>
        <v>N/A</v>
      </c>
    </row>
    <row r="228" spans="1:12" ht="25.5" x14ac:dyDescent="0.2">
      <c r="A228" s="47" t="s">
        <v>519</v>
      </c>
      <c r="B228" s="35" t="s">
        <v>217</v>
      </c>
      <c r="C228" s="36">
        <v>0</v>
      </c>
      <c r="D228" s="45" t="str">
        <f t="shared" si="32"/>
        <v>N/A</v>
      </c>
      <c r="E228" s="36">
        <v>0</v>
      </c>
      <c r="F228" s="45" t="str">
        <f t="shared" si="33"/>
        <v>N/A</v>
      </c>
      <c r="G228" s="36">
        <v>0</v>
      </c>
      <c r="H228" s="45" t="str">
        <f t="shared" si="34"/>
        <v>N/A</v>
      </c>
      <c r="I228" s="12" t="s">
        <v>1744</v>
      </c>
      <c r="J228" s="12" t="s">
        <v>1744</v>
      </c>
      <c r="K228" s="46" t="s">
        <v>732</v>
      </c>
      <c r="L228" s="9" t="str">
        <f t="shared" si="35"/>
        <v>N/A</v>
      </c>
    </row>
    <row r="229" spans="1:12" ht="25.5" x14ac:dyDescent="0.2">
      <c r="A229" s="47" t="s">
        <v>1391</v>
      </c>
      <c r="B229" s="35" t="s">
        <v>217</v>
      </c>
      <c r="C229" s="48" t="s">
        <v>1744</v>
      </c>
      <c r="D229" s="45" t="str">
        <f t="shared" si="32"/>
        <v>N/A</v>
      </c>
      <c r="E229" s="48" t="s">
        <v>1744</v>
      </c>
      <c r="F229" s="45" t="str">
        <f t="shared" si="33"/>
        <v>N/A</v>
      </c>
      <c r="G229" s="48" t="s">
        <v>1744</v>
      </c>
      <c r="H229" s="45" t="str">
        <f t="shared" si="34"/>
        <v>N/A</v>
      </c>
      <c r="I229" s="12" t="s">
        <v>1744</v>
      </c>
      <c r="J229" s="12" t="s">
        <v>1744</v>
      </c>
      <c r="K229" s="46" t="s">
        <v>732</v>
      </c>
      <c r="L229" s="9" t="str">
        <f t="shared" si="35"/>
        <v>N/A</v>
      </c>
    </row>
    <row r="230" spans="1:12" x14ac:dyDescent="0.2">
      <c r="A230" s="4" t="s">
        <v>1392</v>
      </c>
      <c r="B230" s="35" t="s">
        <v>217</v>
      </c>
      <c r="C230" s="53" t="s">
        <v>1744</v>
      </c>
      <c r="D230" s="45" t="str">
        <f t="shared" ref="D230:D253" si="36">IF($B230="N/A","N/A",IF(C230&gt;10,"No",IF(C230&lt;-10,"No","Yes")))</f>
        <v>N/A</v>
      </c>
      <c r="E230" s="53" t="s">
        <v>1744</v>
      </c>
      <c r="F230" s="45" t="str">
        <f t="shared" ref="F230:F253" si="37">IF($B230="N/A","N/A",IF(E230&gt;10,"No",IF(E230&lt;-10,"No","Yes")))</f>
        <v>N/A</v>
      </c>
      <c r="G230" s="53" t="s">
        <v>1744</v>
      </c>
      <c r="H230" s="45" t="str">
        <f t="shared" ref="H230:H253" si="38">IF($B230="N/A","N/A",IF(G230&gt;10,"No",IF(G230&lt;-10,"No","Yes")))</f>
        <v>N/A</v>
      </c>
      <c r="I230" s="12" t="s">
        <v>1744</v>
      </c>
      <c r="J230" s="12" t="s">
        <v>1744</v>
      </c>
      <c r="K230" s="46" t="s">
        <v>732</v>
      </c>
      <c r="L230" s="9" t="str">
        <f t="shared" ref="L230:L253" si="39">IF(J230="Div by 0", "N/A", IF(K230="N/A","N/A", IF(J230&gt;VALUE(MID(K230,1,2)), "No", IF(J230&lt;-1*VALUE(MID(K230,1,2)), "No", "Yes"))))</f>
        <v>N/A</v>
      </c>
    </row>
    <row r="231" spans="1:12" x14ac:dyDescent="0.2">
      <c r="A231" s="4" t="s">
        <v>1569</v>
      </c>
      <c r="B231" s="35" t="s">
        <v>217</v>
      </c>
      <c r="C231" s="51" t="s">
        <v>1744</v>
      </c>
      <c r="D231" s="51" t="str">
        <f t="shared" si="36"/>
        <v>N/A</v>
      </c>
      <c r="E231" s="51" t="s">
        <v>1744</v>
      </c>
      <c r="F231" s="51" t="str">
        <f t="shared" si="37"/>
        <v>N/A</v>
      </c>
      <c r="G231" s="51" t="s">
        <v>1744</v>
      </c>
      <c r="H231" s="45" t="str">
        <f t="shared" si="38"/>
        <v>N/A</v>
      </c>
      <c r="I231" s="12" t="s">
        <v>1744</v>
      </c>
      <c r="J231" s="12" t="s">
        <v>1744</v>
      </c>
      <c r="K231" s="46" t="s">
        <v>732</v>
      </c>
      <c r="L231" s="9" t="str">
        <f t="shared" si="39"/>
        <v>N/A</v>
      </c>
    </row>
    <row r="232" spans="1:12" x14ac:dyDescent="0.2">
      <c r="A232" s="4" t="s">
        <v>1570</v>
      </c>
      <c r="B232" s="35" t="s">
        <v>217</v>
      </c>
      <c r="C232" s="53" t="s">
        <v>1744</v>
      </c>
      <c r="D232" s="45" t="str">
        <f t="shared" si="36"/>
        <v>N/A</v>
      </c>
      <c r="E232" s="53" t="s">
        <v>1744</v>
      </c>
      <c r="F232" s="45" t="str">
        <f t="shared" si="37"/>
        <v>N/A</v>
      </c>
      <c r="G232" s="53" t="s">
        <v>1744</v>
      </c>
      <c r="H232" s="45" t="str">
        <f t="shared" si="38"/>
        <v>N/A</v>
      </c>
      <c r="I232" s="12" t="s">
        <v>1744</v>
      </c>
      <c r="J232" s="12" t="s">
        <v>1744</v>
      </c>
      <c r="K232" s="46" t="s">
        <v>732</v>
      </c>
      <c r="L232" s="9" t="str">
        <f t="shared" si="39"/>
        <v>N/A</v>
      </c>
    </row>
    <row r="233" spans="1:12" x14ac:dyDescent="0.2">
      <c r="A233" s="54" t="s">
        <v>1571</v>
      </c>
      <c r="B233" s="35" t="s">
        <v>217</v>
      </c>
      <c r="C233" s="53" t="s">
        <v>1744</v>
      </c>
      <c r="D233" s="45" t="str">
        <f t="shared" si="36"/>
        <v>N/A</v>
      </c>
      <c r="E233" s="53" t="s">
        <v>1744</v>
      </c>
      <c r="F233" s="45" t="str">
        <f t="shared" si="37"/>
        <v>N/A</v>
      </c>
      <c r="G233" s="53" t="s">
        <v>1744</v>
      </c>
      <c r="H233" s="45" t="str">
        <f t="shared" si="38"/>
        <v>N/A</v>
      </c>
      <c r="I233" s="12" t="s">
        <v>1744</v>
      </c>
      <c r="J233" s="12" t="s">
        <v>1744</v>
      </c>
      <c r="K233" s="46" t="s">
        <v>732</v>
      </c>
      <c r="L233" s="9" t="str">
        <f t="shared" si="39"/>
        <v>N/A</v>
      </c>
    </row>
    <row r="234" spans="1:12" x14ac:dyDescent="0.2">
      <c r="A234" s="54" t="s">
        <v>1572</v>
      </c>
      <c r="B234" s="35" t="s">
        <v>217</v>
      </c>
      <c r="C234" s="53" t="s">
        <v>1744</v>
      </c>
      <c r="D234" s="45" t="str">
        <f t="shared" si="36"/>
        <v>N/A</v>
      </c>
      <c r="E234" s="53" t="s">
        <v>1744</v>
      </c>
      <c r="F234" s="45" t="str">
        <f t="shared" si="37"/>
        <v>N/A</v>
      </c>
      <c r="G234" s="53" t="s">
        <v>1744</v>
      </c>
      <c r="H234" s="45" t="str">
        <f t="shared" si="38"/>
        <v>N/A</v>
      </c>
      <c r="I234" s="12" t="s">
        <v>1744</v>
      </c>
      <c r="J234" s="12" t="s">
        <v>1744</v>
      </c>
      <c r="K234" s="46" t="s">
        <v>732</v>
      </c>
      <c r="L234" s="9" t="str">
        <f t="shared" si="39"/>
        <v>N/A</v>
      </c>
    </row>
    <row r="235" spans="1:12" x14ac:dyDescent="0.2">
      <c r="A235" s="54" t="s">
        <v>1573</v>
      </c>
      <c r="B235" s="35" t="s">
        <v>217</v>
      </c>
      <c r="C235" s="53" t="s">
        <v>1744</v>
      </c>
      <c r="D235" s="45" t="str">
        <f t="shared" si="36"/>
        <v>N/A</v>
      </c>
      <c r="E235" s="53" t="s">
        <v>1744</v>
      </c>
      <c r="F235" s="45" t="str">
        <f t="shared" si="37"/>
        <v>N/A</v>
      </c>
      <c r="G235" s="53" t="s">
        <v>1744</v>
      </c>
      <c r="H235" s="45" t="str">
        <f t="shared" si="38"/>
        <v>N/A</v>
      </c>
      <c r="I235" s="12" t="s">
        <v>1744</v>
      </c>
      <c r="J235" s="12" t="s">
        <v>1744</v>
      </c>
      <c r="K235" s="46" t="s">
        <v>732</v>
      </c>
      <c r="L235" s="9" t="str">
        <f t="shared" si="39"/>
        <v>N/A</v>
      </c>
    </row>
    <row r="236" spans="1:12" x14ac:dyDescent="0.2">
      <c r="A236" s="54" t="s">
        <v>1574</v>
      </c>
      <c r="B236" s="35" t="s">
        <v>217</v>
      </c>
      <c r="C236" s="53" t="s">
        <v>1744</v>
      </c>
      <c r="D236" s="45" t="str">
        <f t="shared" si="36"/>
        <v>N/A</v>
      </c>
      <c r="E236" s="53" t="s">
        <v>1744</v>
      </c>
      <c r="F236" s="45" t="str">
        <f t="shared" si="37"/>
        <v>N/A</v>
      </c>
      <c r="G236" s="53" t="s">
        <v>1744</v>
      </c>
      <c r="H236" s="45" t="str">
        <f t="shared" si="38"/>
        <v>N/A</v>
      </c>
      <c r="I236" s="12" t="s">
        <v>1744</v>
      </c>
      <c r="J236" s="12" t="s">
        <v>1744</v>
      </c>
      <c r="K236" s="46" t="s">
        <v>732</v>
      </c>
      <c r="L236" s="9" t="str">
        <f t="shared" si="39"/>
        <v>N/A</v>
      </c>
    </row>
    <row r="237" spans="1:12" x14ac:dyDescent="0.2">
      <c r="A237" s="47" t="s">
        <v>1575</v>
      </c>
      <c r="B237" s="35" t="s">
        <v>217</v>
      </c>
      <c r="C237" s="45">
        <v>0</v>
      </c>
      <c r="D237" s="45" t="str">
        <f t="shared" si="36"/>
        <v>N/A</v>
      </c>
      <c r="E237" s="45">
        <v>0</v>
      </c>
      <c r="F237" s="45" t="str">
        <f t="shared" si="37"/>
        <v>N/A</v>
      </c>
      <c r="G237" s="45">
        <v>0</v>
      </c>
      <c r="H237" s="45" t="str">
        <f t="shared" si="38"/>
        <v>N/A</v>
      </c>
      <c r="I237" s="12" t="s">
        <v>1744</v>
      </c>
      <c r="J237" s="12" t="s">
        <v>1744</v>
      </c>
      <c r="K237" s="46" t="s">
        <v>732</v>
      </c>
      <c r="L237" s="9" t="str">
        <f t="shared" si="39"/>
        <v>N/A</v>
      </c>
    </row>
    <row r="238" spans="1:12" x14ac:dyDescent="0.2">
      <c r="A238" s="52" t="s">
        <v>1576</v>
      </c>
      <c r="B238" s="35" t="s">
        <v>217</v>
      </c>
      <c r="C238" s="45">
        <v>0</v>
      </c>
      <c r="D238" s="45" t="str">
        <f t="shared" si="36"/>
        <v>N/A</v>
      </c>
      <c r="E238" s="45">
        <v>0</v>
      </c>
      <c r="F238" s="45" t="str">
        <f t="shared" si="37"/>
        <v>N/A</v>
      </c>
      <c r="G238" s="45">
        <v>0</v>
      </c>
      <c r="H238" s="45" t="str">
        <f t="shared" si="38"/>
        <v>N/A</v>
      </c>
      <c r="I238" s="12" t="s">
        <v>1744</v>
      </c>
      <c r="J238" s="12" t="s">
        <v>1744</v>
      </c>
      <c r="K238" s="46" t="s">
        <v>732</v>
      </c>
      <c r="L238" s="9" t="str">
        <f t="shared" si="39"/>
        <v>N/A</v>
      </c>
    </row>
    <row r="239" spans="1:12" x14ac:dyDescent="0.2">
      <c r="A239" s="52" t="s">
        <v>1577</v>
      </c>
      <c r="B239" s="35" t="s">
        <v>217</v>
      </c>
      <c r="C239" s="45">
        <v>0</v>
      </c>
      <c r="D239" s="45" t="str">
        <f t="shared" si="36"/>
        <v>N/A</v>
      </c>
      <c r="E239" s="45">
        <v>0</v>
      </c>
      <c r="F239" s="45" t="str">
        <f t="shared" si="37"/>
        <v>N/A</v>
      </c>
      <c r="G239" s="45">
        <v>0</v>
      </c>
      <c r="H239" s="45" t="str">
        <f t="shared" si="38"/>
        <v>N/A</v>
      </c>
      <c r="I239" s="12" t="s">
        <v>1744</v>
      </c>
      <c r="J239" s="12" t="s">
        <v>1744</v>
      </c>
      <c r="K239" s="46" t="s">
        <v>732</v>
      </c>
      <c r="L239" s="9" t="str">
        <f t="shared" si="39"/>
        <v>N/A</v>
      </c>
    </row>
    <row r="240" spans="1:12" x14ac:dyDescent="0.2">
      <c r="A240" s="52" t="s">
        <v>1578</v>
      </c>
      <c r="B240" s="35" t="s">
        <v>217</v>
      </c>
      <c r="C240" s="45">
        <v>0</v>
      </c>
      <c r="D240" s="45" t="str">
        <f t="shared" si="36"/>
        <v>N/A</v>
      </c>
      <c r="E240" s="45">
        <v>0</v>
      </c>
      <c r="F240" s="45" t="str">
        <f t="shared" si="37"/>
        <v>N/A</v>
      </c>
      <c r="G240" s="45">
        <v>0</v>
      </c>
      <c r="H240" s="45" t="str">
        <f t="shared" si="38"/>
        <v>N/A</v>
      </c>
      <c r="I240" s="12" t="s">
        <v>1744</v>
      </c>
      <c r="J240" s="12" t="s">
        <v>1744</v>
      </c>
      <c r="K240" s="46" t="s">
        <v>732</v>
      </c>
      <c r="L240" s="9" t="str">
        <f t="shared" si="39"/>
        <v>N/A</v>
      </c>
    </row>
    <row r="241" spans="1:12" x14ac:dyDescent="0.2">
      <c r="A241" s="52" t="s">
        <v>1579</v>
      </c>
      <c r="B241" s="35" t="s">
        <v>217</v>
      </c>
      <c r="C241" s="45">
        <v>0</v>
      </c>
      <c r="D241" s="45" t="str">
        <f t="shared" si="36"/>
        <v>N/A</v>
      </c>
      <c r="E241" s="45">
        <v>0</v>
      </c>
      <c r="F241" s="45" t="str">
        <f t="shared" si="37"/>
        <v>N/A</v>
      </c>
      <c r="G241" s="45">
        <v>0</v>
      </c>
      <c r="H241" s="45" t="str">
        <f t="shared" si="38"/>
        <v>N/A</v>
      </c>
      <c r="I241" s="12" t="s">
        <v>1744</v>
      </c>
      <c r="J241" s="12" t="s">
        <v>1744</v>
      </c>
      <c r="K241" s="46" t="s">
        <v>732</v>
      </c>
      <c r="L241" s="9" t="str">
        <f t="shared" si="39"/>
        <v>N/A</v>
      </c>
    </row>
    <row r="242" spans="1:12" ht="25.5" x14ac:dyDescent="0.2">
      <c r="A242" s="4" t="s">
        <v>1404</v>
      </c>
      <c r="B242" s="35" t="s">
        <v>217</v>
      </c>
      <c r="C242" s="53" t="s">
        <v>1744</v>
      </c>
      <c r="D242" s="45" t="str">
        <f t="shared" si="36"/>
        <v>N/A</v>
      </c>
      <c r="E242" s="53" t="s">
        <v>1744</v>
      </c>
      <c r="F242" s="45" t="str">
        <f t="shared" si="37"/>
        <v>N/A</v>
      </c>
      <c r="G242" s="53" t="s">
        <v>1744</v>
      </c>
      <c r="H242" s="45" t="str">
        <f t="shared" si="38"/>
        <v>N/A</v>
      </c>
      <c r="I242" s="12" t="s">
        <v>1744</v>
      </c>
      <c r="J242" s="12" t="s">
        <v>1744</v>
      </c>
      <c r="K242" s="46" t="s">
        <v>732</v>
      </c>
      <c r="L242" s="9" t="str">
        <f t="shared" si="39"/>
        <v>N/A</v>
      </c>
    </row>
    <row r="243" spans="1:12" x14ac:dyDescent="0.2">
      <c r="A243" s="4" t="s">
        <v>1580</v>
      </c>
      <c r="B243" s="35" t="s">
        <v>217</v>
      </c>
      <c r="C243" s="51" t="s">
        <v>1744</v>
      </c>
      <c r="D243" s="51" t="str">
        <f t="shared" si="36"/>
        <v>N/A</v>
      </c>
      <c r="E243" s="51" t="s">
        <v>1744</v>
      </c>
      <c r="F243" s="51" t="str">
        <f t="shared" si="37"/>
        <v>N/A</v>
      </c>
      <c r="G243" s="51" t="s">
        <v>1744</v>
      </c>
      <c r="H243" s="45" t="str">
        <f t="shared" si="38"/>
        <v>N/A</v>
      </c>
      <c r="I243" s="12" t="s">
        <v>1744</v>
      </c>
      <c r="J243" s="12" t="s">
        <v>1744</v>
      </c>
      <c r="K243" s="46" t="s">
        <v>732</v>
      </c>
      <c r="L243" s="9" t="str">
        <f t="shared" si="39"/>
        <v>N/A</v>
      </c>
    </row>
    <row r="244" spans="1:12" ht="25.5" x14ac:dyDescent="0.2">
      <c r="A244" s="4" t="s">
        <v>1581</v>
      </c>
      <c r="B244" s="35" t="s">
        <v>217</v>
      </c>
      <c r="C244" s="53" t="s">
        <v>1744</v>
      </c>
      <c r="D244" s="45" t="str">
        <f t="shared" si="36"/>
        <v>N/A</v>
      </c>
      <c r="E244" s="53" t="s">
        <v>1744</v>
      </c>
      <c r="F244" s="45" t="str">
        <f t="shared" si="37"/>
        <v>N/A</v>
      </c>
      <c r="G244" s="53" t="s">
        <v>1744</v>
      </c>
      <c r="H244" s="45" t="str">
        <f t="shared" si="38"/>
        <v>N/A</v>
      </c>
      <c r="I244" s="12" t="s">
        <v>1744</v>
      </c>
      <c r="J244" s="12" t="s">
        <v>1744</v>
      </c>
      <c r="K244" s="46" t="s">
        <v>732</v>
      </c>
      <c r="L244" s="9" t="str">
        <f t="shared" si="39"/>
        <v>N/A</v>
      </c>
    </row>
    <row r="245" spans="1:12" ht="25.5" x14ac:dyDescent="0.2">
      <c r="A245" s="54" t="s">
        <v>1582</v>
      </c>
      <c r="B245" s="35" t="s">
        <v>217</v>
      </c>
      <c r="C245" s="53" t="s">
        <v>1744</v>
      </c>
      <c r="D245" s="45" t="str">
        <f t="shared" si="36"/>
        <v>N/A</v>
      </c>
      <c r="E245" s="53" t="s">
        <v>1744</v>
      </c>
      <c r="F245" s="45" t="str">
        <f t="shared" si="37"/>
        <v>N/A</v>
      </c>
      <c r="G245" s="53" t="s">
        <v>1744</v>
      </c>
      <c r="H245" s="45" t="str">
        <f t="shared" si="38"/>
        <v>N/A</v>
      </c>
      <c r="I245" s="12" t="s">
        <v>1744</v>
      </c>
      <c r="J245" s="12" t="s">
        <v>1744</v>
      </c>
      <c r="K245" s="46" t="s">
        <v>732</v>
      </c>
      <c r="L245" s="9" t="str">
        <f t="shared" si="39"/>
        <v>N/A</v>
      </c>
    </row>
    <row r="246" spans="1:12" ht="25.5" x14ac:dyDescent="0.2">
      <c r="A246" s="54" t="s">
        <v>1583</v>
      </c>
      <c r="B246" s="35" t="s">
        <v>217</v>
      </c>
      <c r="C246" s="53" t="s">
        <v>1744</v>
      </c>
      <c r="D246" s="45" t="str">
        <f t="shared" si="36"/>
        <v>N/A</v>
      </c>
      <c r="E246" s="53" t="s">
        <v>1744</v>
      </c>
      <c r="F246" s="45" t="str">
        <f t="shared" si="37"/>
        <v>N/A</v>
      </c>
      <c r="G246" s="53" t="s">
        <v>1744</v>
      </c>
      <c r="H246" s="45" t="str">
        <f t="shared" si="38"/>
        <v>N/A</v>
      </c>
      <c r="I246" s="12" t="s">
        <v>1744</v>
      </c>
      <c r="J246" s="12" t="s">
        <v>1744</v>
      </c>
      <c r="K246" s="46" t="s">
        <v>732</v>
      </c>
      <c r="L246" s="9" t="str">
        <f t="shared" si="39"/>
        <v>N/A</v>
      </c>
    </row>
    <row r="247" spans="1:12" ht="25.5" x14ac:dyDescent="0.2">
      <c r="A247" s="54" t="s">
        <v>1584</v>
      </c>
      <c r="B247" s="35" t="s">
        <v>217</v>
      </c>
      <c r="C247" s="53" t="s">
        <v>1744</v>
      </c>
      <c r="D247" s="45" t="str">
        <f t="shared" si="36"/>
        <v>N/A</v>
      </c>
      <c r="E247" s="53" t="s">
        <v>1744</v>
      </c>
      <c r="F247" s="45" t="str">
        <f t="shared" si="37"/>
        <v>N/A</v>
      </c>
      <c r="G247" s="53" t="s">
        <v>1744</v>
      </c>
      <c r="H247" s="45" t="str">
        <f t="shared" si="38"/>
        <v>N/A</v>
      </c>
      <c r="I247" s="12" t="s">
        <v>1744</v>
      </c>
      <c r="J247" s="12" t="s">
        <v>1744</v>
      </c>
      <c r="K247" s="46" t="s">
        <v>732</v>
      </c>
      <c r="L247" s="9" t="str">
        <f t="shared" si="39"/>
        <v>N/A</v>
      </c>
    </row>
    <row r="248" spans="1:12" ht="25.5" x14ac:dyDescent="0.2">
      <c r="A248" s="54" t="s">
        <v>1585</v>
      </c>
      <c r="B248" s="35" t="s">
        <v>217</v>
      </c>
      <c r="C248" s="53" t="s">
        <v>1744</v>
      </c>
      <c r="D248" s="45" t="str">
        <f t="shared" si="36"/>
        <v>N/A</v>
      </c>
      <c r="E248" s="53" t="s">
        <v>1744</v>
      </c>
      <c r="F248" s="45" t="str">
        <f t="shared" si="37"/>
        <v>N/A</v>
      </c>
      <c r="G248" s="53" t="s">
        <v>1744</v>
      </c>
      <c r="H248" s="45" t="str">
        <f t="shared" si="38"/>
        <v>N/A</v>
      </c>
      <c r="I248" s="12" t="s">
        <v>1744</v>
      </c>
      <c r="J248" s="12" t="s">
        <v>1744</v>
      </c>
      <c r="K248" s="46" t="s">
        <v>732</v>
      </c>
      <c r="L248" s="9" t="str">
        <f t="shared" si="39"/>
        <v>N/A</v>
      </c>
    </row>
    <row r="249" spans="1:12" ht="25.5" x14ac:dyDescent="0.2">
      <c r="A249" s="47" t="s">
        <v>1586</v>
      </c>
      <c r="B249" s="35" t="s">
        <v>217</v>
      </c>
      <c r="C249" s="45">
        <v>0</v>
      </c>
      <c r="D249" s="45" t="str">
        <f t="shared" si="36"/>
        <v>N/A</v>
      </c>
      <c r="E249" s="45">
        <v>0</v>
      </c>
      <c r="F249" s="45" t="str">
        <f t="shared" si="37"/>
        <v>N/A</v>
      </c>
      <c r="G249" s="45">
        <v>0</v>
      </c>
      <c r="H249" s="45" t="str">
        <f t="shared" si="38"/>
        <v>N/A</v>
      </c>
      <c r="I249" s="12" t="s">
        <v>1744</v>
      </c>
      <c r="J249" s="12" t="s">
        <v>1744</v>
      </c>
      <c r="K249" s="46" t="s">
        <v>732</v>
      </c>
      <c r="L249" s="9" t="str">
        <f t="shared" si="39"/>
        <v>N/A</v>
      </c>
    </row>
    <row r="250" spans="1:12" ht="25.5" x14ac:dyDescent="0.2">
      <c r="A250" s="52" t="s">
        <v>1587</v>
      </c>
      <c r="B250" s="35" t="s">
        <v>217</v>
      </c>
      <c r="C250" s="45">
        <v>0</v>
      </c>
      <c r="D250" s="45" t="str">
        <f t="shared" si="36"/>
        <v>N/A</v>
      </c>
      <c r="E250" s="45">
        <v>0</v>
      </c>
      <c r="F250" s="45" t="str">
        <f t="shared" si="37"/>
        <v>N/A</v>
      </c>
      <c r="G250" s="45">
        <v>0</v>
      </c>
      <c r="H250" s="45" t="str">
        <f t="shared" si="38"/>
        <v>N/A</v>
      </c>
      <c r="I250" s="12" t="s">
        <v>1744</v>
      </c>
      <c r="J250" s="12" t="s">
        <v>1744</v>
      </c>
      <c r="K250" s="46" t="s">
        <v>732</v>
      </c>
      <c r="L250" s="9" t="str">
        <f t="shared" si="39"/>
        <v>N/A</v>
      </c>
    </row>
    <row r="251" spans="1:12" ht="25.5" x14ac:dyDescent="0.2">
      <c r="A251" s="52" t="s">
        <v>1588</v>
      </c>
      <c r="B251" s="35" t="s">
        <v>217</v>
      </c>
      <c r="C251" s="45">
        <v>0</v>
      </c>
      <c r="D251" s="45" t="str">
        <f t="shared" si="36"/>
        <v>N/A</v>
      </c>
      <c r="E251" s="45">
        <v>0</v>
      </c>
      <c r="F251" s="45" t="str">
        <f t="shared" si="37"/>
        <v>N/A</v>
      </c>
      <c r="G251" s="45">
        <v>0</v>
      </c>
      <c r="H251" s="45" t="str">
        <f t="shared" si="38"/>
        <v>N/A</v>
      </c>
      <c r="I251" s="12" t="s">
        <v>1744</v>
      </c>
      <c r="J251" s="12" t="s">
        <v>1744</v>
      </c>
      <c r="K251" s="46" t="s">
        <v>732</v>
      </c>
      <c r="L251" s="9" t="str">
        <f t="shared" si="39"/>
        <v>N/A</v>
      </c>
    </row>
    <row r="252" spans="1:12" ht="25.5" x14ac:dyDescent="0.2">
      <c r="A252" s="52" t="s">
        <v>1589</v>
      </c>
      <c r="B252" s="35" t="s">
        <v>217</v>
      </c>
      <c r="C252" s="45">
        <v>0</v>
      </c>
      <c r="D252" s="45" t="str">
        <f t="shared" si="36"/>
        <v>N/A</v>
      </c>
      <c r="E252" s="45">
        <v>0</v>
      </c>
      <c r="F252" s="45" t="str">
        <f t="shared" si="37"/>
        <v>N/A</v>
      </c>
      <c r="G252" s="45">
        <v>0</v>
      </c>
      <c r="H252" s="45" t="str">
        <f t="shared" si="38"/>
        <v>N/A</v>
      </c>
      <c r="I252" s="12" t="s">
        <v>1744</v>
      </c>
      <c r="J252" s="12" t="s">
        <v>1744</v>
      </c>
      <c r="K252" s="46" t="s">
        <v>732</v>
      </c>
      <c r="L252" s="9" t="str">
        <f t="shared" si="39"/>
        <v>N/A</v>
      </c>
    </row>
    <row r="253" spans="1:12" ht="25.5" x14ac:dyDescent="0.2">
      <c r="A253" s="52" t="s">
        <v>1590</v>
      </c>
      <c r="B253" s="35" t="s">
        <v>217</v>
      </c>
      <c r="C253" s="45">
        <v>0</v>
      </c>
      <c r="D253" s="45" t="str">
        <f t="shared" si="36"/>
        <v>N/A</v>
      </c>
      <c r="E253" s="45">
        <v>0</v>
      </c>
      <c r="F253" s="45" t="str">
        <f t="shared" si="37"/>
        <v>N/A</v>
      </c>
      <c r="G253" s="45">
        <v>0</v>
      </c>
      <c r="H253" s="45" t="str">
        <f t="shared" si="38"/>
        <v>N/A</v>
      </c>
      <c r="I253" s="12" t="s">
        <v>1744</v>
      </c>
      <c r="J253" s="12" t="s">
        <v>1744</v>
      </c>
      <c r="K253" s="46" t="s">
        <v>732</v>
      </c>
      <c r="L253" s="9" t="str">
        <f t="shared" si="39"/>
        <v>N/A</v>
      </c>
    </row>
    <row r="254" spans="1:12" x14ac:dyDescent="0.2">
      <c r="A254" s="177" t="s">
        <v>1650</v>
      </c>
      <c r="B254" s="178"/>
      <c r="C254" s="178"/>
      <c r="D254" s="178"/>
      <c r="E254" s="178"/>
      <c r="F254" s="178"/>
      <c r="G254" s="178"/>
      <c r="H254" s="178"/>
      <c r="I254" s="178"/>
      <c r="J254" s="178"/>
      <c r="K254" s="178"/>
      <c r="L254" s="179"/>
    </row>
    <row r="255" spans="1:12" x14ac:dyDescent="0.2">
      <c r="A255" s="171" t="s">
        <v>1648</v>
      </c>
      <c r="B255" s="172"/>
      <c r="C255" s="172"/>
      <c r="D255" s="172"/>
      <c r="E255" s="172"/>
      <c r="F255" s="172"/>
      <c r="G255" s="172"/>
      <c r="H255" s="172"/>
      <c r="I255" s="172"/>
      <c r="J255" s="172"/>
      <c r="K255" s="172"/>
      <c r="L255" s="173"/>
    </row>
    <row r="256" spans="1:12" x14ac:dyDescent="0.2">
      <c r="A256" s="57"/>
    </row>
    <row r="257" spans="1:1" x14ac:dyDescent="0.2">
      <c r="A257" s="55"/>
    </row>
    <row r="258" spans="1:1" x14ac:dyDescent="0.2">
      <c r="A258" s="2"/>
    </row>
    <row r="259" spans="1:1" x14ac:dyDescent="0.2">
      <c r="A259" s="2"/>
    </row>
    <row r="260" spans="1:1" x14ac:dyDescent="0.2">
      <c r="A260" s="55"/>
    </row>
    <row r="261" spans="1:1" x14ac:dyDescent="0.2">
      <c r="A261" s="55"/>
    </row>
    <row r="262" spans="1:1" x14ac:dyDescent="0.2">
      <c r="A262" s="55"/>
    </row>
    <row r="263" spans="1:1" x14ac:dyDescent="0.2">
      <c r="A263" s="55"/>
    </row>
    <row r="264" spans="1:1" x14ac:dyDescent="0.2">
      <c r="A264" s="55"/>
    </row>
    <row r="265" spans="1:1" x14ac:dyDescent="0.2">
      <c r="A265" s="55"/>
    </row>
    <row r="266" spans="1:1" x14ac:dyDescent="0.2">
      <c r="A266" s="55"/>
    </row>
    <row r="267" spans="1:1" x14ac:dyDescent="0.2">
      <c r="A267" s="55"/>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22" sqref="A22:XFD22"/>
    </sheetView>
  </sheetViews>
  <sheetFormatPr defaultRowHeight="12.75" x14ac:dyDescent="0.2"/>
  <cols>
    <col min="1" max="1" width="77.28515625" style="39"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1679</v>
      </c>
      <c r="B1" s="163"/>
      <c r="C1" s="163"/>
      <c r="D1" s="163"/>
      <c r="E1" s="163"/>
      <c r="F1" s="163"/>
      <c r="G1" s="163"/>
      <c r="H1" s="163"/>
      <c r="I1" s="163"/>
      <c r="J1" s="163"/>
      <c r="K1" s="164"/>
    </row>
    <row r="2" spans="1:11" x14ac:dyDescent="0.2">
      <c r="A2" s="168" t="s">
        <v>1593</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s="28" customFormat="1" x14ac:dyDescent="0.2">
      <c r="A6" s="26" t="s">
        <v>345</v>
      </c>
      <c r="B6" s="137" t="s">
        <v>217</v>
      </c>
      <c r="C6" s="145"/>
      <c r="D6" s="137" t="s">
        <v>217</v>
      </c>
      <c r="E6" s="145"/>
      <c r="F6" s="137" t="s">
        <v>217</v>
      </c>
      <c r="G6" s="145"/>
      <c r="H6" s="137" t="s">
        <v>217</v>
      </c>
      <c r="I6" s="146" t="s">
        <v>217</v>
      </c>
      <c r="J6" s="146" t="s">
        <v>217</v>
      </c>
      <c r="K6" s="137" t="s">
        <v>217</v>
      </c>
    </row>
    <row r="7" spans="1:11" s="28" customFormat="1" x14ac:dyDescent="0.2">
      <c r="A7" s="29" t="s">
        <v>305</v>
      </c>
      <c r="B7" s="147" t="s">
        <v>217</v>
      </c>
      <c r="C7" s="148"/>
      <c r="D7" s="149" t="str">
        <f>IF($B7="N/A","N/A",IF(C7&gt;15,"No",IF(C7&lt;-15,"No","Yes")))</f>
        <v>N/A</v>
      </c>
      <c r="E7" s="148"/>
      <c r="F7" s="149" t="str">
        <f>IF($B7="N/A","N/A",IF(E7&gt;15,"No",IF(E7&lt;-15,"No","Yes")))</f>
        <v>N/A</v>
      </c>
      <c r="G7" s="148"/>
      <c r="H7" s="149" t="str">
        <f>IF($B7="N/A","N/A",IF(G7&gt;15,"No",IF(G7&lt;-15,"No","Yes")))</f>
        <v>N/A</v>
      </c>
      <c r="I7" s="150"/>
      <c r="J7" s="150"/>
      <c r="K7" s="149" t="str">
        <f t="shared" ref="K7:K24" si="0">IF(J7="Div by 0", "N/A", IF(J7="N/A","N/A", IF(J7&gt;30, "No", IF(J7&lt;-30, "No", "Yes"))))</f>
        <v>Yes</v>
      </c>
    </row>
    <row r="8" spans="1:11" x14ac:dyDescent="0.2">
      <c r="A8" s="26" t="s">
        <v>365</v>
      </c>
      <c r="B8" s="147" t="s">
        <v>217</v>
      </c>
      <c r="C8" s="148"/>
      <c r="D8" s="149" t="str">
        <f>IF($B8="N/A","N/A",IF(C8&gt;15,"No",IF(C8&lt;-15,"No","Yes")))</f>
        <v>N/A</v>
      </c>
      <c r="E8" s="148"/>
      <c r="F8" s="149" t="str">
        <f>IF($B8="N/A","N/A",IF(E8&gt;15,"No",IF(E8&lt;-15,"No","Yes")))</f>
        <v>N/A</v>
      </c>
      <c r="G8" s="151"/>
      <c r="H8" s="149" t="str">
        <f>IF($B8="N/A","N/A",IF(G8&gt;15,"No",IF(G8&lt;-15,"No","Yes")))</f>
        <v>N/A</v>
      </c>
      <c r="I8" s="150"/>
      <c r="J8" s="150"/>
      <c r="K8" s="149" t="str">
        <f t="shared" si="0"/>
        <v>Yes</v>
      </c>
    </row>
    <row r="9" spans="1:11" x14ac:dyDescent="0.2">
      <c r="A9" s="26" t="s">
        <v>306</v>
      </c>
      <c r="B9" s="139" t="s">
        <v>217</v>
      </c>
      <c r="C9" s="137"/>
      <c r="D9" s="137" t="str">
        <f>IF($B9="N/A","N/A",IF(C9&gt;15,"No",IF(C9&lt;-15,"No","Yes")))</f>
        <v>N/A</v>
      </c>
      <c r="E9" s="137"/>
      <c r="F9" s="137" t="str">
        <f>IF($B9="N/A","N/A",IF(E9&gt;15,"No",IF(E9&lt;-15,"No","Yes")))</f>
        <v>N/A</v>
      </c>
      <c r="G9" s="137"/>
      <c r="H9" s="137" t="str">
        <f>IF($B9="N/A","N/A",IF(G9&gt;15,"No",IF(G9&lt;-15,"No","Yes")))</f>
        <v>N/A</v>
      </c>
      <c r="I9" s="146"/>
      <c r="J9" s="146"/>
      <c r="K9" s="137" t="str">
        <f t="shared" si="0"/>
        <v>Yes</v>
      </c>
    </row>
    <row r="10" spans="1:11" x14ac:dyDescent="0.2">
      <c r="A10" s="26" t="s">
        <v>307</v>
      </c>
      <c r="B10" s="139" t="s">
        <v>217</v>
      </c>
      <c r="C10" s="137"/>
      <c r="D10" s="137" t="str">
        <f>IF($B10="N/A","N/A",IF(C10&gt;15,"No",IF(C10&lt;-15,"No","Yes")))</f>
        <v>N/A</v>
      </c>
      <c r="E10" s="137"/>
      <c r="F10" s="137" t="str">
        <f>IF($B10="N/A","N/A",IF(E10&gt;15,"No",IF(E10&lt;-15,"No","Yes")))</f>
        <v>N/A</v>
      </c>
      <c r="G10" s="137"/>
      <c r="H10" s="137" t="str">
        <f>IF($B10="N/A","N/A",IF(G10&gt;15,"No",IF(G10&lt;-15,"No","Yes")))</f>
        <v>N/A</v>
      </c>
      <c r="I10" s="146"/>
      <c r="J10" s="146"/>
      <c r="K10" s="137" t="str">
        <f t="shared" si="0"/>
        <v>Yes</v>
      </c>
    </row>
    <row r="11" spans="1:11" x14ac:dyDescent="0.2">
      <c r="A11" s="26" t="s">
        <v>811</v>
      </c>
      <c r="B11" s="139" t="s">
        <v>218</v>
      </c>
      <c r="C11" s="137"/>
      <c r="D11" s="137" t="str">
        <f>IF(OR($B11="N/A",$C11="N/A"),"N/A",IF(C11&gt;100,"No",IF(C11&lt;95,"No","Yes")))</f>
        <v>No</v>
      </c>
      <c r="E11" s="137"/>
      <c r="F11" s="137" t="str">
        <f>IF(OR($B11="N/A",$E11="N/A"),"N/A",IF(E11&gt;100,"No",IF(E11&lt;95,"No","Yes")))</f>
        <v>No</v>
      </c>
      <c r="G11" s="137"/>
      <c r="H11" s="137" t="str">
        <f>IF($B11="N/A","N/A",IF(G11&gt;100,"No",IF(G11&lt;95,"No","Yes")))</f>
        <v>No</v>
      </c>
      <c r="I11" s="146"/>
      <c r="J11" s="146"/>
      <c r="K11" s="137" t="str">
        <f t="shared" si="0"/>
        <v>Yes</v>
      </c>
    </row>
    <row r="12" spans="1:11" x14ac:dyDescent="0.2">
      <c r="A12" s="26" t="s">
        <v>308</v>
      </c>
      <c r="B12" s="139" t="s">
        <v>217</v>
      </c>
      <c r="C12" s="137"/>
      <c r="D12" s="137" t="str">
        <f t="shared" ref="D12:D13" si="1">IF(OR($B12="N/A",$C12="N/A"),"N/A",IF(C12&gt;100,"No",IF(C12&lt;95,"No","Yes")))</f>
        <v>N/A</v>
      </c>
      <c r="E12" s="137"/>
      <c r="F12" s="137" t="str">
        <f t="shared" ref="F12:F13" si="2">IF(OR($B12="N/A",$E12="N/A"),"N/A",IF(E12&gt;100,"No",IF(E12&lt;95,"No","Yes")))</f>
        <v>N/A</v>
      </c>
      <c r="G12" s="137"/>
      <c r="H12" s="137" t="str">
        <f t="shared" ref="H12:H13" si="3">IF($B12="N/A","N/A",IF(G12&gt;100,"No",IF(G12&lt;95,"No","Yes")))</f>
        <v>N/A</v>
      </c>
      <c r="I12" s="146"/>
      <c r="J12" s="146"/>
      <c r="K12" s="137" t="str">
        <f t="shared" si="0"/>
        <v>Yes</v>
      </c>
    </row>
    <row r="13" spans="1:11" x14ac:dyDescent="0.2">
      <c r="A13" s="26" t="s">
        <v>812</v>
      </c>
      <c r="B13" s="139" t="s">
        <v>218</v>
      </c>
      <c r="C13" s="137"/>
      <c r="D13" s="137" t="str">
        <f t="shared" si="1"/>
        <v>No</v>
      </c>
      <c r="E13" s="137"/>
      <c r="F13" s="137" t="str">
        <f t="shared" si="2"/>
        <v>No</v>
      </c>
      <c r="G13" s="137"/>
      <c r="H13" s="137" t="str">
        <f t="shared" si="3"/>
        <v>No</v>
      </c>
      <c r="I13" s="146"/>
      <c r="J13" s="146"/>
      <c r="K13" s="137" t="str">
        <f t="shared" si="0"/>
        <v>Yes</v>
      </c>
    </row>
    <row r="14" spans="1:11" x14ac:dyDescent="0.2">
      <c r="A14" s="29" t="s">
        <v>309</v>
      </c>
      <c r="B14" s="139" t="s">
        <v>217</v>
      </c>
      <c r="C14" s="152"/>
      <c r="D14" s="137" t="str">
        <f>IF($B14="N/A","N/A",IF(C14&gt;15,"No",IF(C14&lt;-15,"No","Yes")))</f>
        <v>N/A</v>
      </c>
      <c r="E14" s="152"/>
      <c r="F14" s="137" t="str">
        <f>IF($B14="N/A","N/A",IF(E14&gt;15,"No",IF(E14&lt;-15,"No","Yes")))</f>
        <v>N/A</v>
      </c>
      <c r="G14" s="152"/>
      <c r="H14" s="137" t="str">
        <f>IF($B14="N/A","N/A",IF(G14&gt;15,"No",IF(G14&lt;-15,"No","Yes")))</f>
        <v>N/A</v>
      </c>
      <c r="I14" s="146"/>
      <c r="J14" s="146"/>
      <c r="K14" s="137" t="str">
        <f t="shared" si="0"/>
        <v>Yes</v>
      </c>
    </row>
    <row r="15" spans="1:11" x14ac:dyDescent="0.2">
      <c r="A15" s="26" t="s">
        <v>435</v>
      </c>
      <c r="B15" s="139" t="s">
        <v>219</v>
      </c>
      <c r="C15" s="137"/>
      <c r="D15" s="137" t="str">
        <f>IF($B15="N/A","N/A",IF(C15&gt;20,"No",IF(C15&lt;5,"No","Yes")))</f>
        <v>No</v>
      </c>
      <c r="E15" s="137"/>
      <c r="F15" s="137" t="str">
        <f>IF($B15="N/A","N/A",IF(E15&gt;20,"No",IF(E15&lt;5,"No","Yes")))</f>
        <v>No</v>
      </c>
      <c r="G15" s="137"/>
      <c r="H15" s="137" t="str">
        <f>IF($B15="N/A","N/A",IF(G15&gt;20,"No",IF(G15&lt;5,"No","Yes")))</f>
        <v>No</v>
      </c>
      <c r="I15" s="146"/>
      <c r="J15" s="146"/>
      <c r="K15" s="137" t="str">
        <f t="shared" si="0"/>
        <v>Yes</v>
      </c>
    </row>
    <row r="16" spans="1:11" x14ac:dyDescent="0.2">
      <c r="A16" s="26" t="s">
        <v>436</v>
      </c>
      <c r="B16" s="139" t="s">
        <v>217</v>
      </c>
      <c r="C16" s="137"/>
      <c r="D16" s="137" t="str">
        <f>IF($B16="N/A","N/A",IF(C16&gt;15,"No",IF(C16&lt;-15,"No","Yes")))</f>
        <v>N/A</v>
      </c>
      <c r="E16" s="137"/>
      <c r="F16" s="137" t="str">
        <f>IF($B16="N/A","N/A",IF(E16&gt;15,"No",IF(E16&lt;-15,"No","Yes")))</f>
        <v>N/A</v>
      </c>
      <c r="G16" s="137"/>
      <c r="H16" s="137" t="str">
        <f>IF($B16="N/A","N/A",IF(G16&gt;15,"No",IF(G16&lt;-15,"No","Yes")))</f>
        <v>N/A</v>
      </c>
      <c r="I16" s="146"/>
      <c r="J16" s="146"/>
      <c r="K16" s="137" t="str">
        <f t="shared" si="0"/>
        <v>Yes</v>
      </c>
    </row>
    <row r="17" spans="1:11" x14ac:dyDescent="0.2">
      <c r="A17" s="26" t="s">
        <v>437</v>
      </c>
      <c r="B17" s="139" t="s">
        <v>217</v>
      </c>
      <c r="C17" s="137"/>
      <c r="D17" s="137" t="str">
        <f>IF($B17="N/A","N/A",IF(C17&gt;15,"No",IF(C17&lt;-15,"No","Yes")))</f>
        <v>N/A</v>
      </c>
      <c r="E17" s="137"/>
      <c r="F17" s="137" t="str">
        <f>IF($B17="N/A","N/A",IF(E17&gt;15,"No",IF(E17&lt;-15,"No","Yes")))</f>
        <v>N/A</v>
      </c>
      <c r="G17" s="137"/>
      <c r="H17" s="137" t="str">
        <f>IF($B17="N/A","N/A",IF(G17&gt;15,"No",IF(G17&lt;-15,"No","Yes")))</f>
        <v>N/A</v>
      </c>
      <c r="I17" s="146"/>
      <c r="J17" s="146"/>
      <c r="K17" s="137" t="str">
        <f t="shared" si="0"/>
        <v>Yes</v>
      </c>
    </row>
    <row r="18" spans="1:11" x14ac:dyDescent="0.2">
      <c r="A18" s="26" t="s">
        <v>813</v>
      </c>
      <c r="B18" s="139" t="s">
        <v>217</v>
      </c>
      <c r="C18" s="153"/>
      <c r="D18" s="137" t="str">
        <f>IF($B18="N/A","N/A",IF(C18&gt;15,"No",IF(C18&lt;-15,"No","Yes")))</f>
        <v>N/A</v>
      </c>
      <c r="E18" s="153"/>
      <c r="F18" s="137" t="str">
        <f>IF($B18="N/A","N/A",IF(E18&gt;15,"No",IF(E18&lt;-15,"No","Yes")))</f>
        <v>N/A</v>
      </c>
      <c r="G18" s="153"/>
      <c r="H18" s="137" t="str">
        <f>IF($B18="N/A","N/A",IF(G18&gt;15,"No",IF(G18&lt;-15,"No","Yes")))</f>
        <v>N/A</v>
      </c>
      <c r="I18" s="146"/>
      <c r="J18" s="146"/>
      <c r="K18" s="137" t="str">
        <f t="shared" si="0"/>
        <v>Yes</v>
      </c>
    </row>
    <row r="19" spans="1:11" x14ac:dyDescent="0.2">
      <c r="A19" s="3" t="s">
        <v>310</v>
      </c>
      <c r="B19" s="139" t="s">
        <v>217</v>
      </c>
      <c r="C19" s="152"/>
      <c r="D19" s="139" t="s">
        <v>217</v>
      </c>
      <c r="E19" s="152"/>
      <c r="F19" s="139" t="s">
        <v>217</v>
      </c>
      <c r="G19" s="152"/>
      <c r="H19" s="137" t="str">
        <f>IF($B19="N/A","N/A",IF(G19&gt;15,"No",IF(G19&lt;-15,"No","Yes")))</f>
        <v>N/A</v>
      </c>
      <c r="I19" s="146"/>
      <c r="J19" s="146"/>
      <c r="K19" s="137" t="str">
        <f t="shared" si="0"/>
        <v>Yes</v>
      </c>
    </row>
    <row r="20" spans="1:11" x14ac:dyDescent="0.2">
      <c r="A20" s="3" t="s">
        <v>350</v>
      </c>
      <c r="B20" s="139" t="s">
        <v>217</v>
      </c>
      <c r="C20" s="152"/>
      <c r="D20" s="139" t="s">
        <v>217</v>
      </c>
      <c r="E20" s="152"/>
      <c r="F20" s="139" t="s">
        <v>217</v>
      </c>
      <c r="G20" s="154"/>
      <c r="H20" s="137" t="str">
        <f>IF($B20="N/A","N/A",IF(G20&gt;15,"No",IF(G20&lt;-15,"No","Yes")))</f>
        <v>N/A</v>
      </c>
      <c r="I20" s="146"/>
      <c r="J20" s="146"/>
      <c r="K20" s="137" t="str">
        <f t="shared" si="0"/>
        <v>Yes</v>
      </c>
    </row>
    <row r="21" spans="1:11" ht="25.5" x14ac:dyDescent="0.2">
      <c r="A21" s="3" t="s">
        <v>814</v>
      </c>
      <c r="B21" s="139" t="s">
        <v>217</v>
      </c>
      <c r="C21" s="155"/>
      <c r="D21" s="137" t="str">
        <f>IF($B21="N/A","N/A",IF(C21&gt;60,"No",IF(C21&lt;15,"No","Yes")))</f>
        <v>N/A</v>
      </c>
      <c r="E21" s="155"/>
      <c r="F21" s="137" t="str">
        <f>IF($B21="N/A","N/A",IF(E21&gt;60,"No",IF(E21&lt;15,"No","Yes")))</f>
        <v>N/A</v>
      </c>
      <c r="G21" s="155"/>
      <c r="H21" s="137" t="str">
        <f>IF($B21="N/A","N/A",IF(G21&gt;60,"No",IF(G21&lt;15,"No","Yes")))</f>
        <v>N/A</v>
      </c>
      <c r="I21" s="146"/>
      <c r="J21" s="146"/>
      <c r="K21" s="137" t="str">
        <f t="shared" si="0"/>
        <v>Yes</v>
      </c>
    </row>
    <row r="22" spans="1:11" x14ac:dyDescent="0.2">
      <c r="A22" s="3" t="s">
        <v>815</v>
      </c>
      <c r="B22" s="139" t="s">
        <v>221</v>
      </c>
      <c r="C22" s="152"/>
      <c r="D22" s="137" t="str">
        <f>IF($B22="N/A","N/A",IF(C22="N/A","N/A",IF(C22=0,"Yes","No")))</f>
        <v>Yes</v>
      </c>
      <c r="E22" s="152"/>
      <c r="F22" s="137" t="str">
        <f>IF($B22="N/A","N/A",IF(E22="N/A","N/A",IF(E22=0,"Yes","No")))</f>
        <v>Yes</v>
      </c>
      <c r="G22" s="152"/>
      <c r="H22" s="137" t="str">
        <f>IF($B22="N/A","N/A",IF(G22=0,"Yes","No"))</f>
        <v>Yes</v>
      </c>
      <c r="I22" s="146"/>
      <c r="J22" s="146"/>
      <c r="K22" s="137" t="str">
        <f t="shared" si="0"/>
        <v>Yes</v>
      </c>
    </row>
    <row r="23" spans="1:11" x14ac:dyDescent="0.2">
      <c r="A23" s="3" t="s">
        <v>816</v>
      </c>
      <c r="B23" s="139" t="s">
        <v>221</v>
      </c>
      <c r="C23" s="137"/>
      <c r="D23" s="137" t="str">
        <f>IF($B23="N/A","N/A",IF(C23="N/A","N/A",IF(C23=0,"Yes","No")))</f>
        <v>Yes</v>
      </c>
      <c r="E23" s="137"/>
      <c r="F23" s="137" t="str">
        <f t="shared" ref="F23:F24" si="4">IF($B23="N/A","N/A",IF(E23="N/A","N/A",IF(E23=0,"Yes","No")))</f>
        <v>Yes</v>
      </c>
      <c r="G23" s="137"/>
      <c r="H23" s="137" t="str">
        <f t="shared" ref="H23:H24" si="5">IF($B23="N/A","N/A",IF(G23=0,"Yes","No"))</f>
        <v>Yes</v>
      </c>
      <c r="I23" s="146"/>
      <c r="J23" s="146"/>
      <c r="K23" s="137" t="str">
        <f t="shared" si="0"/>
        <v>Yes</v>
      </c>
    </row>
    <row r="24" spans="1:11" x14ac:dyDescent="0.2">
      <c r="A24" s="3" t="s">
        <v>817</v>
      </c>
      <c r="B24" s="139" t="s">
        <v>221</v>
      </c>
      <c r="C24" s="153"/>
      <c r="D24" s="137" t="str">
        <f>IF($B24="N/A","N/A",IF(C24="N/A","N/A",IF(C24=0,"Yes","No")))</f>
        <v>Yes</v>
      </c>
      <c r="E24" s="153"/>
      <c r="F24" s="137" t="str">
        <f t="shared" si="4"/>
        <v>Yes</v>
      </c>
      <c r="G24" s="153"/>
      <c r="H24" s="137" t="str">
        <f t="shared" si="5"/>
        <v>Yes</v>
      </c>
      <c r="I24" s="146"/>
      <c r="J24" s="146"/>
      <c r="K24" s="137" t="str">
        <f t="shared" si="0"/>
        <v>Yes</v>
      </c>
    </row>
    <row r="25" spans="1:11" s="118" customFormat="1" x14ac:dyDescent="0.2">
      <c r="A25" s="113" t="s">
        <v>1650</v>
      </c>
      <c r="B25" s="114"/>
      <c r="C25" s="115"/>
      <c r="D25" s="116"/>
      <c r="E25" s="115"/>
      <c r="F25" s="116"/>
      <c r="G25" s="115"/>
      <c r="H25" s="116"/>
      <c r="I25" s="117"/>
      <c r="J25" s="117"/>
      <c r="K25" s="116"/>
    </row>
    <row r="26" spans="1:11" ht="12.75" customHeight="1" x14ac:dyDescent="0.2">
      <c r="A26" s="171" t="s">
        <v>1648</v>
      </c>
      <c r="B26" s="172"/>
      <c r="C26" s="172"/>
      <c r="D26" s="172"/>
      <c r="E26" s="172"/>
      <c r="F26" s="172"/>
      <c r="G26" s="172"/>
      <c r="H26" s="172"/>
      <c r="I26" s="172"/>
      <c r="J26" s="172"/>
      <c r="K26" s="173"/>
    </row>
    <row r="27" spans="1:11" x14ac:dyDescent="0.2">
      <c r="B27" s="35"/>
      <c r="C27" s="8"/>
      <c r="D27" s="9"/>
      <c r="E27" s="8"/>
      <c r="F27" s="9"/>
      <c r="G27" s="8"/>
      <c r="H27" s="9"/>
      <c r="I27" s="10"/>
      <c r="J27" s="10"/>
      <c r="K27" s="9"/>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22" sqref="A22"/>
    </sheetView>
  </sheetViews>
  <sheetFormatPr defaultRowHeight="12.75" x14ac:dyDescent="0.2"/>
  <cols>
    <col min="1" max="1" width="77.28515625" style="39"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1679</v>
      </c>
      <c r="B1" s="163"/>
      <c r="C1" s="163"/>
      <c r="D1" s="163"/>
      <c r="E1" s="163"/>
      <c r="F1" s="163"/>
      <c r="G1" s="163"/>
      <c r="H1" s="163"/>
      <c r="I1" s="163"/>
      <c r="J1" s="163"/>
      <c r="K1" s="164"/>
    </row>
    <row r="2" spans="1:11" x14ac:dyDescent="0.2">
      <c r="A2" s="168" t="s">
        <v>1594</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x14ac:dyDescent="0.2">
      <c r="A6" s="105" t="s">
        <v>305</v>
      </c>
      <c r="B6" s="35" t="s">
        <v>217</v>
      </c>
      <c r="C6" s="36"/>
      <c r="D6" s="9" t="str">
        <f>IF($B6="N/A","N/A",IF(C6&gt;15,"No",IF(C6&lt;-15,"No","Yes")))</f>
        <v>N/A</v>
      </c>
      <c r="E6" s="36"/>
      <c r="F6" s="9" t="str">
        <f>IF($B6="N/A","N/A",IF(E6&gt;15,"No",IF(E6&lt;-15,"No","Yes")))</f>
        <v>N/A</v>
      </c>
      <c r="G6" s="36"/>
      <c r="H6" s="9" t="str">
        <f>IF($B6="N/A","N/A",IF(G6&gt;15,"No",IF(G6&lt;-15,"No","Yes")))</f>
        <v>N/A</v>
      </c>
      <c r="I6" s="10"/>
      <c r="J6" s="10"/>
      <c r="K6" s="9" t="str">
        <f t="shared" ref="K6:K36" si="0">IF(J6="Div by 0", "N/A", IF(J6="N/A","N/A", IF(J6&gt;30, "No", IF(J6&lt;-30, "No", "Yes"))))</f>
        <v>Yes</v>
      </c>
    </row>
    <row r="7" spans="1:11" x14ac:dyDescent="0.2">
      <c r="A7" s="105" t="s">
        <v>311</v>
      </c>
      <c r="B7" s="35" t="s">
        <v>218</v>
      </c>
      <c r="C7" s="106"/>
      <c r="D7" s="9" t="str">
        <f>IF($B7="N/A","N/A",IF(C7&gt;100,"No",IF(C7&lt;95,"No","Yes")))</f>
        <v>No</v>
      </c>
      <c r="E7" s="106"/>
      <c r="F7" s="9" t="str">
        <f>IF($B7="N/A","N/A",IF(E7&gt;100,"No",IF(E7&lt;95,"No","Yes")))</f>
        <v>No</v>
      </c>
      <c r="G7" s="9"/>
      <c r="H7" s="9" t="str">
        <f>IF($B7="N/A","N/A",IF(G7&gt;100,"No",IF(G7&lt;95,"No","Yes")))</f>
        <v>No</v>
      </c>
      <c r="I7" s="10"/>
      <c r="J7" s="10"/>
      <c r="K7" s="9" t="str">
        <f t="shared" si="0"/>
        <v>Yes</v>
      </c>
    </row>
    <row r="8" spans="1:11" x14ac:dyDescent="0.2">
      <c r="A8" s="105" t="s">
        <v>312</v>
      </c>
      <c r="B8" s="35" t="s">
        <v>221</v>
      </c>
      <c r="C8" s="106"/>
      <c r="D8" s="9" t="str">
        <f>IF($B8="N/A","N/A",IF(C8=0,"Yes","No"))</f>
        <v>Yes</v>
      </c>
      <c r="E8" s="106"/>
      <c r="F8" s="9" t="str">
        <f>IF($B8="N/A","N/A",IF(E8=0,"Yes","No"))</f>
        <v>Yes</v>
      </c>
      <c r="G8" s="106"/>
      <c r="H8" s="9" t="str">
        <f>IF($B8="N/A","N/A",IF(G8=0,"Yes","No"))</f>
        <v>Yes</v>
      </c>
      <c r="I8" s="10"/>
      <c r="J8" s="10"/>
      <c r="K8" s="9" t="str">
        <f t="shared" si="0"/>
        <v>Yes</v>
      </c>
    </row>
    <row r="9" spans="1:11" x14ac:dyDescent="0.2">
      <c r="A9" s="105" t="s">
        <v>818</v>
      </c>
      <c r="B9" s="35" t="s">
        <v>222</v>
      </c>
      <c r="C9" s="37"/>
      <c r="D9" s="9" t="str">
        <f>IF($B9="N/A","N/A",IF(C9&gt;7000,"No",IF(C9&lt;2000,"No","Yes")))</f>
        <v>No</v>
      </c>
      <c r="E9" s="37"/>
      <c r="F9" s="9" t="str">
        <f>IF($B9="N/A","N/A",IF(E9&gt;7000,"No",IF(E9&lt;2000,"No","Yes")))</f>
        <v>No</v>
      </c>
      <c r="G9" s="37"/>
      <c r="H9" s="9" t="str">
        <f>IF($B9="N/A","N/A",IF(G9&gt;7000,"No",IF(G9&lt;2000,"No","Yes")))</f>
        <v>No</v>
      </c>
      <c r="I9" s="10"/>
      <c r="J9" s="10"/>
      <c r="K9" s="9" t="str">
        <f t="shared" si="0"/>
        <v>Yes</v>
      </c>
    </row>
    <row r="10" spans="1:11" x14ac:dyDescent="0.2">
      <c r="A10" s="105" t="s">
        <v>819</v>
      </c>
      <c r="B10" s="35" t="s">
        <v>217</v>
      </c>
      <c r="C10" s="37"/>
      <c r="D10" s="9" t="str">
        <f>IF($B10="N/A","N/A",IF(C10&gt;15,"No",IF(C10&lt;-15,"No","Yes")))</f>
        <v>N/A</v>
      </c>
      <c r="E10" s="37"/>
      <c r="F10" s="9" t="str">
        <f>IF($B10="N/A","N/A",IF(E10&gt;15,"No",IF(E10&lt;-15,"No","Yes")))</f>
        <v>N/A</v>
      </c>
      <c r="G10" s="37"/>
      <c r="H10" s="9" t="str">
        <f>IF($B10="N/A","N/A",IF(G10&gt;15,"No",IF(G10&lt;-15,"No","Yes")))</f>
        <v>N/A</v>
      </c>
      <c r="I10" s="10"/>
      <c r="J10" s="10"/>
      <c r="K10" s="9" t="str">
        <f t="shared" si="0"/>
        <v>Yes</v>
      </c>
    </row>
    <row r="11" spans="1:11" x14ac:dyDescent="0.2">
      <c r="A11" s="105" t="s">
        <v>313</v>
      </c>
      <c r="B11" s="35" t="s">
        <v>223</v>
      </c>
      <c r="C11" s="9"/>
      <c r="D11" s="9" t="str">
        <f>IF($B11="N/A","N/A",IF(C11&gt;10,"No",IF(C11&lt;=0,"No","Yes")))</f>
        <v>No</v>
      </c>
      <c r="E11" s="9"/>
      <c r="F11" s="9" t="str">
        <f>IF($B11="N/A","N/A",IF(E11&gt;10,"No",IF(E11&lt;=0,"No","Yes")))</f>
        <v>No</v>
      </c>
      <c r="G11" s="9"/>
      <c r="H11" s="9" t="str">
        <f>IF($B11="N/A","N/A",IF(G11&gt;10,"No",IF(G11&lt;=0,"No","Yes")))</f>
        <v>No</v>
      </c>
      <c r="I11" s="10"/>
      <c r="J11" s="10"/>
      <c r="K11" s="9" t="str">
        <f t="shared" si="0"/>
        <v>Yes</v>
      </c>
    </row>
    <row r="12" spans="1:11" x14ac:dyDescent="0.2">
      <c r="A12" s="105" t="s">
        <v>820</v>
      </c>
      <c r="B12" s="35" t="s">
        <v>217</v>
      </c>
      <c r="C12" s="37"/>
      <c r="D12" s="9" t="str">
        <f>IF($B12="N/A","N/A",IF(C12&gt;15,"No",IF(C12&lt;-15,"No","Yes")))</f>
        <v>N/A</v>
      </c>
      <c r="E12" s="37"/>
      <c r="F12" s="9" t="str">
        <f>IF($B12="N/A","N/A",IF(E12&gt;15,"No",IF(E12&lt;-15,"No","Yes")))</f>
        <v>N/A</v>
      </c>
      <c r="G12" s="37"/>
      <c r="H12" s="9" t="str">
        <f>IF($B12="N/A","N/A",IF(G12&gt;15,"No",IF(G12&lt;-15,"No","Yes")))</f>
        <v>N/A</v>
      </c>
      <c r="I12" s="10"/>
      <c r="J12" s="10"/>
      <c r="K12" s="9" t="str">
        <f t="shared" si="0"/>
        <v>Yes</v>
      </c>
    </row>
    <row r="13" spans="1:11" x14ac:dyDescent="0.2">
      <c r="A13" s="105" t="s">
        <v>314</v>
      </c>
      <c r="B13" s="35" t="s">
        <v>218</v>
      </c>
      <c r="C13" s="8"/>
      <c r="D13" s="9" t="str">
        <f>IF($B13="N/A","N/A",IF(C13&gt;100,"No",IF(C13&lt;95,"No","Yes")))</f>
        <v>No</v>
      </c>
      <c r="E13" s="8"/>
      <c r="F13" s="9" t="str">
        <f>IF($B13="N/A","N/A",IF(E13&gt;100,"No",IF(E13&lt;95,"No","Yes")))</f>
        <v>No</v>
      </c>
      <c r="G13" s="8"/>
      <c r="H13" s="9" t="str">
        <f>IF($B13="N/A","N/A",IF(G13&gt;100,"No",IF(G13&lt;95,"No","Yes")))</f>
        <v>No</v>
      </c>
      <c r="I13" s="10"/>
      <c r="J13" s="10"/>
      <c r="K13" s="9" t="str">
        <f t="shared" si="0"/>
        <v>Yes</v>
      </c>
    </row>
    <row r="14" spans="1:11" x14ac:dyDescent="0.2">
      <c r="A14" s="105" t="s">
        <v>821</v>
      </c>
      <c r="B14" s="35" t="s">
        <v>224</v>
      </c>
      <c r="C14" s="8"/>
      <c r="D14" s="9" t="str">
        <f>IF($B14="N/A","N/A",IF(C14&gt;1,"Yes","No"))</f>
        <v>No</v>
      </c>
      <c r="E14" s="8"/>
      <c r="F14" s="9" t="str">
        <f>IF($B14="N/A","N/A",IF(E14&gt;1,"Yes","No"))</f>
        <v>No</v>
      </c>
      <c r="G14" s="8"/>
      <c r="H14" s="9" t="str">
        <f>IF($B14="N/A","N/A",IF(G14&gt;1,"Yes","No"))</f>
        <v>No</v>
      </c>
      <c r="I14" s="10"/>
      <c r="J14" s="10"/>
      <c r="K14" s="9" t="str">
        <f t="shared" si="0"/>
        <v>Yes</v>
      </c>
    </row>
    <row r="15" spans="1:11" x14ac:dyDescent="0.2">
      <c r="A15" s="105" t="s">
        <v>315</v>
      </c>
      <c r="B15" s="35" t="s">
        <v>218</v>
      </c>
      <c r="C15" s="8"/>
      <c r="D15" s="9" t="str">
        <f>IF($B15="N/A","N/A",IF(C15&gt;100,"No",IF(C15&lt;95,"No","Yes")))</f>
        <v>No</v>
      </c>
      <c r="E15" s="8"/>
      <c r="F15" s="9" t="str">
        <f>IF($B15="N/A","N/A",IF(E15&gt;100,"No",IF(E15&lt;95,"No","Yes")))</f>
        <v>No</v>
      </c>
      <c r="G15" s="8"/>
      <c r="H15" s="9" t="str">
        <f>IF($B15="N/A","N/A",IF(G15&gt;100,"No",IF(G15&lt;95,"No","Yes")))</f>
        <v>No</v>
      </c>
      <c r="I15" s="10"/>
      <c r="J15" s="10"/>
      <c r="K15" s="9" t="str">
        <f t="shared" si="0"/>
        <v>Yes</v>
      </c>
    </row>
    <row r="16" spans="1:11" x14ac:dyDescent="0.2">
      <c r="A16" s="105" t="s">
        <v>822</v>
      </c>
      <c r="B16" s="35" t="s">
        <v>225</v>
      </c>
      <c r="C16" s="8"/>
      <c r="D16" s="9" t="str">
        <f>IF($B16="N/A","N/A",IF(C16&gt;3,"Yes","No"))</f>
        <v>No</v>
      </c>
      <c r="E16" s="8"/>
      <c r="F16" s="9" t="str">
        <f>IF($B16="N/A","N/A",IF(E16&gt;3,"Yes","No"))</f>
        <v>No</v>
      </c>
      <c r="G16" s="8"/>
      <c r="H16" s="9" t="str">
        <f>IF($B16="N/A","N/A",IF(G16&gt;3,"Yes","No"))</f>
        <v>No</v>
      </c>
      <c r="I16" s="10"/>
      <c r="J16" s="10"/>
      <c r="K16" s="9" t="str">
        <f t="shared" si="0"/>
        <v>Yes</v>
      </c>
    </row>
    <row r="17" spans="1:11" x14ac:dyDescent="0.2">
      <c r="A17" s="105" t="s">
        <v>823</v>
      </c>
      <c r="B17" s="35" t="s">
        <v>226</v>
      </c>
      <c r="C17" s="8"/>
      <c r="D17" s="9" t="str">
        <f>IF($B17="N/A","N/A",IF(C17&gt;=8,"No",IF(C17&lt;2,"No","Yes")))</f>
        <v>No</v>
      </c>
      <c r="E17" s="8"/>
      <c r="F17" s="9" t="str">
        <f>IF($B17="N/A","N/A",IF(E17&gt;=8,"No",IF(E17&lt;2,"No","Yes")))</f>
        <v>No</v>
      </c>
      <c r="G17" s="8"/>
      <c r="H17" s="9" t="str">
        <f>IF($B17="N/A","N/A",IF(G17&gt;=8,"No",IF(G17&lt;2,"No","Yes")))</f>
        <v>No</v>
      </c>
      <c r="I17" s="10"/>
      <c r="J17" s="10"/>
      <c r="K17" s="9" t="str">
        <f t="shared" si="0"/>
        <v>Yes</v>
      </c>
    </row>
    <row r="18" spans="1:11" x14ac:dyDescent="0.2">
      <c r="A18" s="105" t="s">
        <v>824</v>
      </c>
      <c r="B18" s="35" t="s">
        <v>226</v>
      </c>
      <c r="C18" s="8"/>
      <c r="D18" s="9" t="str">
        <f>IF($B18="N/A","N/A",IF(C18&gt;=8,"No",IF(C18&lt;2,"No","Yes")))</f>
        <v>No</v>
      </c>
      <c r="E18" s="8"/>
      <c r="F18" s="9" t="str">
        <f>IF($B18="N/A","N/A",IF(E18&gt;=8,"No",IF(E18&lt;2,"No","Yes")))</f>
        <v>No</v>
      </c>
      <c r="G18" s="8"/>
      <c r="H18" s="9" t="str">
        <f>IF($B18="N/A","N/A",IF(G18&gt;=8,"No",IF(G18&lt;2,"No","Yes")))</f>
        <v>No</v>
      </c>
      <c r="I18" s="10"/>
      <c r="J18" s="10"/>
      <c r="K18" s="9" t="str">
        <f t="shared" si="0"/>
        <v>Yes</v>
      </c>
    </row>
    <row r="19" spans="1:11" x14ac:dyDescent="0.2">
      <c r="A19" s="105" t="s">
        <v>316</v>
      </c>
      <c r="B19" s="35" t="s">
        <v>227</v>
      </c>
      <c r="C19" s="8"/>
      <c r="D19" s="9" t="str">
        <f>IF(OR($B19="N/A",$C19="N/A"),"N/A",IF(C19&gt;100,"No",IF(C19&lt;98,"No","Yes")))</f>
        <v>No</v>
      </c>
      <c r="E19" s="8"/>
      <c r="F19" s="9" t="str">
        <f>IF(OR($B19="N/A",$E19="N/A"),"N/A",IF(E19&gt;100,"No",IF(E19&lt;98,"No","Yes")))</f>
        <v>No</v>
      </c>
      <c r="G19" s="8"/>
      <c r="H19" s="9" t="str">
        <f>IF($B19="N/A","N/A",IF(G19&gt;100,"No",IF(G19&lt;98,"No","Yes")))</f>
        <v>No</v>
      </c>
      <c r="I19" s="10"/>
      <c r="J19" s="10"/>
      <c r="K19" s="9" t="str">
        <f t="shared" si="0"/>
        <v>Yes</v>
      </c>
    </row>
    <row r="20" spans="1:11" x14ac:dyDescent="0.2">
      <c r="A20" s="105" t="s">
        <v>31</v>
      </c>
      <c r="B20" s="61" t="s">
        <v>218</v>
      </c>
      <c r="C20" s="8"/>
      <c r="D20" s="9" t="str">
        <f>IF($B20="N/A","N/A",IF(C20&gt;100,"No",IF(C20&lt;95,"No","Yes")))</f>
        <v>No</v>
      </c>
      <c r="E20" s="8"/>
      <c r="F20" s="9" t="str">
        <f>IF($B20="N/A","N/A",IF(E20&gt;100,"No",IF(E20&lt;95,"No","Yes")))</f>
        <v>No</v>
      </c>
      <c r="G20" s="8"/>
      <c r="H20" s="9" t="str">
        <f>IF($B20="N/A","N/A",IF(G20&gt;100,"No",IF(G20&lt;95,"No","Yes")))</f>
        <v>No</v>
      </c>
      <c r="I20" s="10"/>
      <c r="J20" s="10"/>
      <c r="K20" s="9" t="str">
        <f t="shared" si="0"/>
        <v>Yes</v>
      </c>
    </row>
    <row r="21" spans="1:11" x14ac:dyDescent="0.2">
      <c r="A21" s="105" t="s">
        <v>317</v>
      </c>
      <c r="B21" s="35" t="s">
        <v>218</v>
      </c>
      <c r="C21" s="8"/>
      <c r="D21" s="9" t="str">
        <f>IF($B21="N/A","N/A",IF(C21&gt;100,"No",IF(C21&lt;95,"No","Yes")))</f>
        <v>No</v>
      </c>
      <c r="E21" s="8"/>
      <c r="F21" s="9" t="str">
        <f>IF($B21="N/A","N/A",IF(E21&gt;100,"No",IF(E21&lt;95,"No","Yes")))</f>
        <v>No</v>
      </c>
      <c r="G21" s="8"/>
      <c r="H21" s="9" t="str">
        <f>IF($B21="N/A","N/A",IF(G21&gt;100,"No",IF(G21&lt;95,"No","Yes")))</f>
        <v>No</v>
      </c>
      <c r="I21" s="10"/>
      <c r="J21" s="10"/>
      <c r="K21" s="9" t="str">
        <f t="shared" si="0"/>
        <v>Yes</v>
      </c>
    </row>
    <row r="22" spans="1:11" x14ac:dyDescent="0.2">
      <c r="A22" s="105" t="s">
        <v>1720</v>
      </c>
      <c r="B22" s="35" t="s">
        <v>228</v>
      </c>
      <c r="C22" s="8"/>
      <c r="D22" s="9" t="str">
        <f>IF($B22="N/A","N/A",IF(C22&gt;5,"No",IF(C22&lt;=0,"No","Yes")))</f>
        <v>No</v>
      </c>
      <c r="E22" s="8"/>
      <c r="F22" s="9" t="str">
        <f>IF($B22="N/A","N/A",IF(E22&gt;5,"No",IF(E22&lt;=0,"No","Yes")))</f>
        <v>No</v>
      </c>
      <c r="G22" s="8"/>
      <c r="H22" s="9" t="str">
        <f>IF($B22="N/A","N/A",IF(G22&gt;5,"No",IF(G22&lt;=0,"No","Yes")))</f>
        <v>No</v>
      </c>
      <c r="I22" s="10"/>
      <c r="J22" s="10"/>
      <c r="K22" s="9" t="str">
        <f t="shared" si="0"/>
        <v>Yes</v>
      </c>
    </row>
    <row r="23" spans="1:11" x14ac:dyDescent="0.2">
      <c r="A23" s="105" t="s">
        <v>318</v>
      </c>
      <c r="B23" s="35" t="s">
        <v>227</v>
      </c>
      <c r="C23" s="8"/>
      <c r="D23" s="9" t="str">
        <f>IF($B23="N/A","N/A",IF(C23&gt;100,"No",IF(C23&lt;98,"No","Yes")))</f>
        <v>No</v>
      </c>
      <c r="E23" s="8"/>
      <c r="F23" s="9" t="str">
        <f>IF($B23="N/A","N/A",IF(E23&gt;100,"No",IF(E23&lt;98,"No","Yes")))</f>
        <v>No</v>
      </c>
      <c r="G23" s="8"/>
      <c r="H23" s="9" t="str">
        <f>IF($B23="N/A","N/A",IF(G23&gt;100,"No",IF(G23&lt;98,"No","Yes")))</f>
        <v>No</v>
      </c>
      <c r="I23" s="10"/>
      <c r="J23" s="10"/>
      <c r="K23" s="9" t="str">
        <f t="shared" si="0"/>
        <v>Yes</v>
      </c>
    </row>
    <row r="24" spans="1:11" x14ac:dyDescent="0.2">
      <c r="A24" s="105" t="s">
        <v>825</v>
      </c>
      <c r="B24" s="35" t="s">
        <v>229</v>
      </c>
      <c r="C24" s="8"/>
      <c r="D24" s="9" t="str">
        <f>IF($B24="N/A","N/A",IF(C24&gt;=2,"Yes","No"))</f>
        <v>No</v>
      </c>
      <c r="E24" s="8"/>
      <c r="F24" s="9" t="str">
        <f>IF($B24="N/A","N/A",IF(E24&gt;=2,"Yes","No"))</f>
        <v>No</v>
      </c>
      <c r="G24" s="8"/>
      <c r="H24" s="9" t="str">
        <f>IF($B24="N/A","N/A",IF(G24&gt;=2,"Yes","No"))</f>
        <v>No</v>
      </c>
      <c r="I24" s="10"/>
      <c r="J24" s="10"/>
      <c r="K24" s="9" t="str">
        <f t="shared" si="0"/>
        <v>Yes</v>
      </c>
    </row>
    <row r="25" spans="1:11" x14ac:dyDescent="0.2">
      <c r="A25" s="105" t="s">
        <v>826</v>
      </c>
      <c r="B25" s="35" t="s">
        <v>230</v>
      </c>
      <c r="C25" s="8"/>
      <c r="D25" s="9" t="str">
        <f>IF($B25="N/A","N/A",IF(C25&gt;30,"No",IF(C25&lt;5,"No","Yes")))</f>
        <v>No</v>
      </c>
      <c r="E25" s="8"/>
      <c r="F25" s="9" t="str">
        <f>IF($B25="N/A","N/A",IF(E25&gt;30,"No",IF(E25&lt;5,"No","Yes")))</f>
        <v>No</v>
      </c>
      <c r="G25" s="8"/>
      <c r="H25" s="9" t="str">
        <f>IF($B25="N/A","N/A",IF(G25&gt;30,"No",IF(G25&lt;5,"No","Yes")))</f>
        <v>No</v>
      </c>
      <c r="I25" s="10"/>
      <c r="J25" s="10"/>
      <c r="K25" s="9" t="str">
        <f t="shared" si="0"/>
        <v>Yes</v>
      </c>
    </row>
    <row r="26" spans="1:11" x14ac:dyDescent="0.2">
      <c r="A26" s="105" t="s">
        <v>827</v>
      </c>
      <c r="B26" s="35" t="s">
        <v>231</v>
      </c>
      <c r="C26" s="8"/>
      <c r="D26" s="9" t="str">
        <f>IF($B26="N/A","N/A",IF(C26&gt;75,"No",IF(C26&lt;15,"No","Yes")))</f>
        <v>No</v>
      </c>
      <c r="E26" s="8"/>
      <c r="F26" s="9" t="str">
        <f>IF($B26="N/A","N/A",IF(E26&gt;75,"No",IF(E26&lt;15,"No","Yes")))</f>
        <v>No</v>
      </c>
      <c r="G26" s="8"/>
      <c r="H26" s="9" t="str">
        <f>IF($B26="N/A","N/A",IF(G26&gt;75,"No",IF(G26&lt;15,"No","Yes")))</f>
        <v>No</v>
      </c>
      <c r="I26" s="10"/>
      <c r="J26" s="10"/>
      <c r="K26" s="9" t="str">
        <f t="shared" si="0"/>
        <v>Yes</v>
      </c>
    </row>
    <row r="27" spans="1:11" x14ac:dyDescent="0.2">
      <c r="A27" s="105" t="s">
        <v>828</v>
      </c>
      <c r="B27" s="35" t="s">
        <v>232</v>
      </c>
      <c r="C27" s="8"/>
      <c r="D27" s="9" t="str">
        <f>IF($B27="N/A","N/A",IF(C27&gt;70,"No",IF(C27&lt;25,"No","Yes")))</f>
        <v>No</v>
      </c>
      <c r="E27" s="8"/>
      <c r="F27" s="9" t="str">
        <f>IF($B27="N/A","N/A",IF(E27&gt;70,"No",IF(E27&lt;25,"No","Yes")))</f>
        <v>No</v>
      </c>
      <c r="G27" s="8"/>
      <c r="H27" s="9" t="str">
        <f>IF($B27="N/A","N/A",IF(G27&gt;70,"No",IF(G27&lt;25,"No","Yes")))</f>
        <v>No</v>
      </c>
      <c r="I27" s="10"/>
      <c r="J27" s="10"/>
      <c r="K27" s="9" t="str">
        <f t="shared" si="0"/>
        <v>Yes</v>
      </c>
    </row>
    <row r="28" spans="1:11" x14ac:dyDescent="0.2">
      <c r="A28" s="105" t="s">
        <v>322</v>
      </c>
      <c r="B28" s="35" t="s">
        <v>233</v>
      </c>
      <c r="C28" s="8"/>
      <c r="D28" s="9" t="str">
        <f>IF($B28="N/A","N/A",IF(C28&gt;70,"No",IF(C28&lt;35,"No","Yes")))</f>
        <v>No</v>
      </c>
      <c r="E28" s="8"/>
      <c r="F28" s="9" t="str">
        <f>IF($B28="N/A","N/A",IF(E28&gt;70,"No",IF(E28&lt;35,"No","Yes")))</f>
        <v>No</v>
      </c>
      <c r="G28" s="8"/>
      <c r="H28" s="9" t="str">
        <f>IF($B28="N/A","N/A",IF(G28&gt;70,"No",IF(G28&lt;35,"No","Yes")))</f>
        <v>No</v>
      </c>
      <c r="I28" s="10"/>
      <c r="J28" s="10"/>
      <c r="K28" s="9" t="str">
        <f t="shared" si="0"/>
        <v>Yes</v>
      </c>
    </row>
    <row r="29" spans="1:11" x14ac:dyDescent="0.2">
      <c r="A29" s="105" t="s">
        <v>829</v>
      </c>
      <c r="B29" s="35" t="s">
        <v>224</v>
      </c>
      <c r="C29" s="8"/>
      <c r="D29" s="9" t="str">
        <f>IF($B29="N/A","N/A",IF(C29&gt;1,"Yes","No"))</f>
        <v>No</v>
      </c>
      <c r="E29" s="8"/>
      <c r="F29" s="9" t="str">
        <f>IF($B29="N/A","N/A",IF(E29&gt;1,"Yes","No"))</f>
        <v>No</v>
      </c>
      <c r="G29" s="8"/>
      <c r="H29" s="9" t="str">
        <f>IF($B29="N/A","N/A",IF(G29&gt;1,"Yes","No"))</f>
        <v>No</v>
      </c>
      <c r="I29" s="10"/>
      <c r="J29" s="10"/>
      <c r="K29" s="9" t="str">
        <f t="shared" si="0"/>
        <v>Yes</v>
      </c>
    </row>
    <row r="30" spans="1:11" x14ac:dyDescent="0.2">
      <c r="A30" s="105" t="s">
        <v>323</v>
      </c>
      <c r="B30" s="35" t="s">
        <v>217</v>
      </c>
      <c r="C30" s="8"/>
      <c r="D30" s="9" t="str">
        <f>IF($B30="N/A","N/A",IF(C30&gt;15,"No",IF(C30&lt;-15,"No","Yes")))</f>
        <v>N/A</v>
      </c>
      <c r="E30" s="8"/>
      <c r="F30" s="9" t="str">
        <f>IF($B30="N/A","N/A",IF(E30&gt;15,"No",IF(E30&lt;-15,"No","Yes")))</f>
        <v>N/A</v>
      </c>
      <c r="G30" s="8"/>
      <c r="H30" s="9" t="str">
        <f>IF($B30="N/A","N/A",IF(G30&gt;15,"No",IF(G30&lt;-15,"No","Yes")))</f>
        <v>N/A</v>
      </c>
      <c r="I30" s="10"/>
      <c r="J30" s="10"/>
      <c r="K30" s="9" t="str">
        <f t="shared" si="0"/>
        <v>Yes</v>
      </c>
    </row>
    <row r="31" spans="1:11" x14ac:dyDescent="0.2">
      <c r="A31" s="105" t="s">
        <v>830</v>
      </c>
      <c r="B31" s="35" t="s">
        <v>217</v>
      </c>
      <c r="C31" s="8"/>
      <c r="D31" s="9" t="str">
        <f>IF($B31="N/A","N/A",IF(C31&gt;15,"No",IF(C31&lt;-15,"No","Yes")))</f>
        <v>N/A</v>
      </c>
      <c r="E31" s="8"/>
      <c r="F31" s="9" t="str">
        <f>IF($B31="N/A","N/A",IF(E31&gt;15,"No",IF(E31&lt;-15,"No","Yes")))</f>
        <v>N/A</v>
      </c>
      <c r="G31" s="8"/>
      <c r="H31" s="9" t="str">
        <f>IF($B31="N/A","N/A",IF(G31&gt;15,"No",IF(G31&lt;-15,"No","Yes")))</f>
        <v>N/A</v>
      </c>
      <c r="I31" s="10"/>
      <c r="J31" s="10"/>
      <c r="K31" s="9" t="str">
        <f t="shared" si="0"/>
        <v>Yes</v>
      </c>
    </row>
    <row r="32" spans="1:11" x14ac:dyDescent="0.2">
      <c r="A32" s="105" t="s">
        <v>324</v>
      </c>
      <c r="B32" s="35" t="s">
        <v>217</v>
      </c>
      <c r="C32" s="8"/>
      <c r="D32" s="9" t="str">
        <f>IF($B32="N/A","N/A",IF(C32&gt;15,"No",IF(C32&lt;-15,"No","Yes")))</f>
        <v>N/A</v>
      </c>
      <c r="E32" s="8"/>
      <c r="F32" s="9" t="str">
        <f>IF($B32="N/A","N/A",IF(E32&gt;15,"No",IF(E32&lt;-15,"No","Yes")))</f>
        <v>N/A</v>
      </c>
      <c r="G32" s="8"/>
      <c r="H32" s="9" t="str">
        <f>IF($B32="N/A","N/A",IF(G32&gt;15,"No",IF(G32&lt;-15,"No","Yes")))</f>
        <v>N/A</v>
      </c>
      <c r="I32" s="10"/>
      <c r="J32" s="10"/>
      <c r="K32" s="9" t="str">
        <f t="shared" si="0"/>
        <v>Yes</v>
      </c>
    </row>
    <row r="33" spans="1:11" x14ac:dyDescent="0.2">
      <c r="A33" s="105" t="s">
        <v>325</v>
      </c>
      <c r="B33" s="35" t="s">
        <v>217</v>
      </c>
      <c r="C33" s="8"/>
      <c r="D33" s="9" t="str">
        <f>IF($B33="N/A","N/A",IF(C33&gt;15,"No",IF(C33&lt;-15,"No","Yes")))</f>
        <v>N/A</v>
      </c>
      <c r="E33" s="8"/>
      <c r="F33" s="9" t="str">
        <f>IF($B33="N/A","N/A",IF(E33&gt;15,"No",IF(E33&lt;-15,"No","Yes")))</f>
        <v>N/A</v>
      </c>
      <c r="G33" s="8"/>
      <c r="H33" s="9" t="str">
        <f>IF($B33="N/A","N/A",IF(G33&gt;15,"No",IF(G33&lt;-15,"No","Yes")))</f>
        <v>N/A</v>
      </c>
      <c r="I33" s="10"/>
      <c r="J33" s="10"/>
      <c r="K33" s="9" t="str">
        <f t="shared" si="0"/>
        <v>Yes</v>
      </c>
    </row>
    <row r="34" spans="1:11" x14ac:dyDescent="0.2">
      <c r="A34" s="105" t="s">
        <v>326</v>
      </c>
      <c r="B34" s="35" t="s">
        <v>234</v>
      </c>
      <c r="C34" s="8"/>
      <c r="D34" s="9" t="str">
        <f>IF($B34="N/A","N/A",IF(C34&gt;=90,"Yes","No"))</f>
        <v>No</v>
      </c>
      <c r="E34" s="8"/>
      <c r="F34" s="9" t="str">
        <f>IF($B34="N/A","N/A",IF(E34&gt;=90,"Yes","No"))</f>
        <v>No</v>
      </c>
      <c r="G34" s="8"/>
      <c r="H34" s="9" t="str">
        <f>IF($B34="N/A","N/A",IF(G34&gt;=90,"Yes","No"))</f>
        <v>No</v>
      </c>
      <c r="I34" s="10"/>
      <c r="J34" s="10"/>
      <c r="K34" s="9" t="str">
        <f t="shared" si="0"/>
        <v>Yes</v>
      </c>
    </row>
    <row r="35" spans="1:11" x14ac:dyDescent="0.2">
      <c r="A35" s="105" t="s">
        <v>327</v>
      </c>
      <c r="B35" s="35" t="s">
        <v>217</v>
      </c>
      <c r="C35" s="8"/>
      <c r="D35" s="9" t="str">
        <f>IF($B35="N/A","N/A",IF(C35&gt;15,"No",IF(C35&lt;-15,"No","Yes")))</f>
        <v>N/A</v>
      </c>
      <c r="E35" s="8"/>
      <c r="F35" s="9" t="str">
        <f>IF($B35="N/A","N/A",IF(E35&gt;15,"No",IF(E35&lt;-15,"No","Yes")))</f>
        <v>N/A</v>
      </c>
      <c r="G35" s="8"/>
      <c r="H35" s="9" t="str">
        <f>IF($B35="N/A","N/A",IF(G35&gt;15,"No",IF(G35&lt;-15,"No","Yes")))</f>
        <v>N/A</v>
      </c>
      <c r="I35" s="10"/>
      <c r="J35" s="10"/>
      <c r="K35" s="9" t="str">
        <f t="shared" si="0"/>
        <v>Yes</v>
      </c>
    </row>
    <row r="36" spans="1:11" ht="25.5" x14ac:dyDescent="0.2">
      <c r="A36" s="105" t="s">
        <v>368</v>
      </c>
      <c r="B36" s="35" t="s">
        <v>217</v>
      </c>
      <c r="C36" s="8"/>
      <c r="D36" s="9" t="str">
        <f>IF($B36="N/A","N/A",IF(C36&gt;15,"No",IF(C36&lt;-15,"No","Yes")))</f>
        <v>N/A</v>
      </c>
      <c r="E36" s="8"/>
      <c r="F36" s="9" t="str">
        <f>IF($B36="N/A","N/A",IF(E36&gt;15,"No",IF(E36&lt;-15,"No","Yes")))</f>
        <v>N/A</v>
      </c>
      <c r="G36" s="8"/>
      <c r="H36" s="9" t="str">
        <f>IF($B36="N/A","N/A",IF(G36&gt;15,"No",IF(G36&lt;-15,"No","Yes")))</f>
        <v>N/A</v>
      </c>
      <c r="I36" s="10"/>
      <c r="J36" s="10"/>
      <c r="K36" s="9" t="str">
        <f t="shared" si="0"/>
        <v>Yes</v>
      </c>
    </row>
    <row r="37" spans="1:11" x14ac:dyDescent="0.2">
      <c r="A37" s="105" t="s">
        <v>373</v>
      </c>
      <c r="B37" s="35" t="s">
        <v>235</v>
      </c>
      <c r="C37" s="8"/>
      <c r="D37" s="9" t="str">
        <f>IF($B37="N/A","N/A",IF(C37&gt;90,"No",IF(C37&lt;75,"No","Yes")))</f>
        <v>No</v>
      </c>
      <c r="E37" s="8"/>
      <c r="F37" s="9" t="str">
        <f>IF($B37="N/A","N/A",IF(E37&gt;90,"No",IF(E37&lt;75,"No","Yes")))</f>
        <v>No</v>
      </c>
      <c r="G37" s="8"/>
      <c r="H37" s="9" t="str">
        <f>IF($B37="N/A","N/A",IF(G37&gt;90,"No",IF(G37&lt;75,"No","Yes")))</f>
        <v>No</v>
      </c>
      <c r="I37" s="10"/>
      <c r="J37" s="10"/>
      <c r="K37" s="9" t="str">
        <f>IF(J37="Div by 0", "N/A", IF(J37="N/A","N/A", IF(J37&gt;30, "No", IF(J37&lt;-30, "No", "Yes"))))</f>
        <v>Yes</v>
      </c>
    </row>
    <row r="38" spans="1:11" x14ac:dyDescent="0.2">
      <c r="A38" s="105" t="s">
        <v>374</v>
      </c>
      <c r="B38" s="35" t="s">
        <v>236</v>
      </c>
      <c r="C38" s="8"/>
      <c r="D38" s="9" t="str">
        <f>IF($B38="N/A","N/A",IF(C38&gt;10,"No",IF(C38&lt;1,"No","Yes")))</f>
        <v>No</v>
      </c>
      <c r="E38" s="8"/>
      <c r="F38" s="9" t="str">
        <f>IF($B38="N/A","N/A",IF(E38&gt;10,"No",IF(E38&lt;1,"No","Yes")))</f>
        <v>No</v>
      </c>
      <c r="G38" s="8"/>
      <c r="H38" s="9" t="str">
        <f>IF($B38="N/A","N/A",IF(G38&gt;10,"No",IF(G38&lt;1,"No","Yes")))</f>
        <v>No</v>
      </c>
      <c r="I38" s="10"/>
      <c r="J38" s="10"/>
      <c r="K38" s="9" t="str">
        <f>IF(J38="Div by 0", "N/A", IF(J38="N/A","N/A", IF(J38&gt;30, "No", IF(J38&lt;-30, "No", "Yes"))))</f>
        <v>Yes</v>
      </c>
    </row>
    <row r="39" spans="1:11" x14ac:dyDescent="0.2">
      <c r="A39" s="105" t="s">
        <v>375</v>
      </c>
      <c r="B39" s="35" t="s">
        <v>237</v>
      </c>
      <c r="C39" s="8"/>
      <c r="D39" s="9" t="str">
        <f>IF($B39="N/A","N/A",IF(C39&gt;2,"No",IF(C39&lt;=0,"No","Yes")))</f>
        <v>No</v>
      </c>
      <c r="E39" s="8"/>
      <c r="F39" s="9" t="str">
        <f>IF($B39="N/A","N/A",IF(E39&gt;2,"No",IF(E39&lt;=0,"No","Yes")))</f>
        <v>No</v>
      </c>
      <c r="G39" s="8"/>
      <c r="H39" s="9" t="str">
        <f>IF($B39="N/A","N/A",IF(G39&gt;2,"No",IF(G39&lt;=0,"No","Yes")))</f>
        <v>No</v>
      </c>
      <c r="I39" s="10"/>
      <c r="J39" s="10"/>
      <c r="K39" s="9" t="str">
        <f>IF(J39="Div by 0", "N/A", IF(J39="N/A","N/A", IF(J39&gt;30, "No", IF(J39&lt;-30, "No", "Yes"))))</f>
        <v>Yes</v>
      </c>
    </row>
    <row r="40" spans="1:11" x14ac:dyDescent="0.2">
      <c r="A40" s="105" t="s">
        <v>376</v>
      </c>
      <c r="B40" s="35" t="s">
        <v>238</v>
      </c>
      <c r="C40" s="8"/>
      <c r="D40" s="9" t="str">
        <f>IF($B40="N/A","N/A",IF(C40&gt;3,"No",IF(C40&lt;=0,"No","Yes")))</f>
        <v>No</v>
      </c>
      <c r="E40" s="8"/>
      <c r="F40" s="9" t="str">
        <f>IF($B40="N/A","N/A",IF(E40&gt;3,"No",IF(E40&lt;=0,"No","Yes")))</f>
        <v>No</v>
      </c>
      <c r="G40" s="8"/>
      <c r="H40" s="9" t="str">
        <f>IF($B40="N/A","N/A",IF(G40&gt;3,"No",IF(G40&lt;=0,"No","Yes")))</f>
        <v>No</v>
      </c>
      <c r="I40" s="10"/>
      <c r="J40" s="10"/>
      <c r="K40" s="9" t="str">
        <f>IF(J40="Div by 0", "N/A", IF(J40="N/A","N/A", IF(J40&gt;30, "No", IF(J40&lt;-30, "No", "Yes"))))</f>
        <v>Yes</v>
      </c>
    </row>
    <row r="41" spans="1:11" s="118" customFormat="1" x14ac:dyDescent="0.2">
      <c r="A41" s="174" t="s">
        <v>1650</v>
      </c>
      <c r="B41" s="175"/>
      <c r="C41" s="175"/>
      <c r="D41" s="175"/>
      <c r="E41" s="175"/>
      <c r="F41" s="175"/>
      <c r="G41" s="175"/>
      <c r="H41" s="175"/>
      <c r="I41" s="175"/>
      <c r="J41" s="175"/>
      <c r="K41" s="176"/>
    </row>
    <row r="42" spans="1:11" ht="16.5" customHeight="1" x14ac:dyDescent="0.2">
      <c r="A42" s="171" t="s">
        <v>1648</v>
      </c>
      <c r="B42" s="172"/>
      <c r="C42" s="172"/>
      <c r="D42" s="172"/>
      <c r="E42" s="172"/>
      <c r="F42" s="172"/>
      <c r="G42" s="172"/>
      <c r="H42" s="172"/>
      <c r="I42" s="172"/>
      <c r="J42" s="172"/>
      <c r="K42" s="173"/>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22" sqref="A22"/>
    </sheetView>
  </sheetViews>
  <sheetFormatPr defaultRowHeight="12.75" x14ac:dyDescent="0.2"/>
  <cols>
    <col min="1" max="1" width="77.28515625" style="39"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1679</v>
      </c>
      <c r="B1" s="163"/>
      <c r="C1" s="163"/>
      <c r="D1" s="163"/>
      <c r="E1" s="163"/>
      <c r="F1" s="163"/>
      <c r="G1" s="163"/>
      <c r="H1" s="163"/>
      <c r="I1" s="163"/>
      <c r="J1" s="163"/>
      <c r="K1" s="164"/>
    </row>
    <row r="2" spans="1:11" x14ac:dyDescent="0.2">
      <c r="A2" s="168" t="s">
        <v>1592</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x14ac:dyDescent="0.2">
      <c r="A6" s="105" t="s">
        <v>305</v>
      </c>
      <c r="B6" s="35" t="s">
        <v>217</v>
      </c>
      <c r="C6" s="36"/>
      <c r="D6" s="9" t="str">
        <f>IF($B6="N/A","N/A",IF(C6&gt;15,"No",IF(C6&lt;-15,"No","Yes")))</f>
        <v>N/A</v>
      </c>
      <c r="E6" s="36"/>
      <c r="F6" s="9" t="str">
        <f>IF($B6="N/A","N/A",IF(E6&gt;15,"No",IF(E6&lt;-15,"No","Yes")))</f>
        <v>N/A</v>
      </c>
      <c r="G6" s="36"/>
      <c r="H6" s="9" t="str">
        <f>IF($B6="N/A","N/A",IF(G6&gt;15,"No",IF(G6&lt;-15,"No","Yes")))</f>
        <v>N/A</v>
      </c>
      <c r="I6" s="10"/>
      <c r="J6" s="10"/>
      <c r="K6" s="9" t="str">
        <f t="shared" ref="K6:K31" si="0">IF(J6="Div by 0", "N/A", IF(J6="N/A","N/A", IF(J6&gt;30, "No", IF(J6&lt;-30, "No", "Yes"))))</f>
        <v>Yes</v>
      </c>
    </row>
    <row r="7" spans="1:11" x14ac:dyDescent="0.2">
      <c r="A7" s="105" t="s">
        <v>311</v>
      </c>
      <c r="B7" s="35" t="s">
        <v>217</v>
      </c>
      <c r="C7" s="8"/>
      <c r="D7" s="9" t="str">
        <f>IF($B7="N/A","N/A",IF(C7&gt;15,"No",IF(C7&lt;-15,"No","Yes")))</f>
        <v>N/A</v>
      </c>
      <c r="E7" s="8"/>
      <c r="F7" s="9" t="str">
        <f>IF($B7="N/A","N/A",IF(E7&gt;15,"No",IF(E7&lt;-15,"No","Yes")))</f>
        <v>N/A</v>
      </c>
      <c r="G7" s="8"/>
      <c r="H7" s="9" t="str">
        <f>IF($B7="N/A","N/A",IF(G7&gt;15,"No",IF(G7&lt;-15,"No","Yes")))</f>
        <v>N/A</v>
      </c>
      <c r="I7" s="10"/>
      <c r="J7" s="10"/>
      <c r="K7" s="9" t="str">
        <f t="shared" si="0"/>
        <v>Yes</v>
      </c>
    </row>
    <row r="8" spans="1:11" x14ac:dyDescent="0.2">
      <c r="A8" s="105" t="s">
        <v>312</v>
      </c>
      <c r="B8" s="35" t="s">
        <v>221</v>
      </c>
      <c r="C8" s="8"/>
      <c r="D8" s="9" t="str">
        <f>IF($B8="N/A","N/A",IF(C8=0,"Yes","No"))</f>
        <v>Yes</v>
      </c>
      <c r="E8" s="8"/>
      <c r="F8" s="9" t="str">
        <f>IF($B8="N/A","N/A",IF(E8=0,"Yes","No"))</f>
        <v>Yes</v>
      </c>
      <c r="G8" s="8"/>
      <c r="H8" s="9" t="str">
        <f>IF($B8="N/A","N/A",IF(G8=0,"Yes","No"))</f>
        <v>Yes</v>
      </c>
      <c r="I8" s="10"/>
      <c r="J8" s="10"/>
      <c r="K8" s="9" t="str">
        <f t="shared" si="0"/>
        <v>Yes</v>
      </c>
    </row>
    <row r="9" spans="1:11" x14ac:dyDescent="0.2">
      <c r="A9" s="105" t="s">
        <v>818</v>
      </c>
      <c r="B9" s="35" t="s">
        <v>217</v>
      </c>
      <c r="C9" s="37"/>
      <c r="D9" s="9" t="str">
        <f>IF($B9="N/A","N/A",IF(C9&gt;15,"No",IF(C9&lt;-15,"No","Yes")))</f>
        <v>N/A</v>
      </c>
      <c r="E9" s="37"/>
      <c r="F9" s="9" t="str">
        <f>IF($B9="N/A","N/A",IF(E9&gt;15,"No",IF(E9&lt;-15,"No","Yes")))</f>
        <v>N/A</v>
      </c>
      <c r="G9" s="37"/>
      <c r="H9" s="9" t="str">
        <f>IF($B9="N/A","N/A",IF(G9&gt;15,"No",IF(G9&lt;-15,"No","Yes")))</f>
        <v>N/A</v>
      </c>
      <c r="I9" s="10"/>
      <c r="J9" s="10"/>
      <c r="K9" s="9" t="str">
        <f t="shared" si="0"/>
        <v>Yes</v>
      </c>
    </row>
    <row r="10" spans="1:11" x14ac:dyDescent="0.2">
      <c r="A10" s="105" t="s">
        <v>313</v>
      </c>
      <c r="B10" s="35" t="s">
        <v>217</v>
      </c>
      <c r="C10" s="8"/>
      <c r="D10" s="9" t="str">
        <f>IF($B10="N/A","N/A",IF(C10&gt;15,"No",IF(C10&lt;-15,"No","Yes")))</f>
        <v>N/A</v>
      </c>
      <c r="E10" s="8"/>
      <c r="F10" s="9" t="str">
        <f>IF($B10="N/A","N/A",IF(E10&gt;15,"No",IF(E10&lt;-15,"No","Yes")))</f>
        <v>N/A</v>
      </c>
      <c r="G10" s="8"/>
      <c r="H10" s="9" t="str">
        <f>IF($B10="N/A","N/A",IF(G10&gt;15,"No",IF(G10&lt;-15,"No","Yes")))</f>
        <v>N/A</v>
      </c>
      <c r="I10" s="10"/>
      <c r="J10" s="10"/>
      <c r="K10" s="9" t="str">
        <f t="shared" si="0"/>
        <v>Yes</v>
      </c>
    </row>
    <row r="11" spans="1:11" x14ac:dyDescent="0.2">
      <c r="A11" s="105" t="s">
        <v>820</v>
      </c>
      <c r="B11" s="35" t="s">
        <v>217</v>
      </c>
      <c r="C11" s="37"/>
      <c r="D11" s="9" t="str">
        <f>IF($B11="N/A","N/A",IF(C11&gt;15,"No",IF(C11&lt;-15,"No","Yes")))</f>
        <v>N/A</v>
      </c>
      <c r="E11" s="37"/>
      <c r="F11" s="9" t="str">
        <f>IF($B11="N/A","N/A",IF(E11&gt;15,"No",IF(E11&lt;-15,"No","Yes")))</f>
        <v>N/A</v>
      </c>
      <c r="G11" s="37"/>
      <c r="H11" s="9" t="str">
        <f>IF($B11="N/A","N/A",IF(G11&gt;15,"No",IF(G11&lt;-15,"No","Yes")))</f>
        <v>N/A</v>
      </c>
      <c r="I11" s="10"/>
      <c r="J11" s="10"/>
      <c r="K11" s="9" t="str">
        <f t="shared" si="0"/>
        <v>Yes</v>
      </c>
    </row>
    <row r="12" spans="1:11" x14ac:dyDescent="0.2">
      <c r="A12" s="105" t="s">
        <v>314</v>
      </c>
      <c r="B12" s="35" t="s">
        <v>218</v>
      </c>
      <c r="C12" s="8"/>
      <c r="D12" s="9" t="str">
        <f>IF($B12="N/A","N/A",IF(C12&gt;100,"No",IF(C12&lt;95,"No","Yes")))</f>
        <v>No</v>
      </c>
      <c r="E12" s="8"/>
      <c r="F12" s="9" t="str">
        <f>IF($B12="N/A","N/A",IF(E12&gt;100,"No",IF(E12&lt;95,"No","Yes")))</f>
        <v>No</v>
      </c>
      <c r="G12" s="8"/>
      <c r="H12" s="9" t="str">
        <f>IF($B12="N/A","N/A",IF(G12&gt;100,"No",IF(G12&lt;95,"No","Yes")))</f>
        <v>No</v>
      </c>
      <c r="I12" s="10"/>
      <c r="J12" s="10"/>
      <c r="K12" s="9" t="str">
        <f t="shared" si="0"/>
        <v>Yes</v>
      </c>
    </row>
    <row r="13" spans="1:11" x14ac:dyDescent="0.2">
      <c r="A13" s="105" t="s">
        <v>821</v>
      </c>
      <c r="B13" s="35" t="s">
        <v>224</v>
      </c>
      <c r="C13" s="8"/>
      <c r="D13" s="9" t="str">
        <f>IF($B13="N/A","N/A",IF(C13&gt;1,"Yes","No"))</f>
        <v>No</v>
      </c>
      <c r="E13" s="8"/>
      <c r="F13" s="9" t="str">
        <f>IF($B13="N/A","N/A",IF(E13&gt;1,"Yes","No"))</f>
        <v>No</v>
      </c>
      <c r="G13" s="8"/>
      <c r="H13" s="9" t="str">
        <f>IF($B13="N/A","N/A",IF(G13&gt;1,"Yes","No"))</f>
        <v>No</v>
      </c>
      <c r="I13" s="10"/>
      <c r="J13" s="10"/>
      <c r="K13" s="9" t="str">
        <f t="shared" si="0"/>
        <v>Yes</v>
      </c>
    </row>
    <row r="14" spans="1:11" x14ac:dyDescent="0.2">
      <c r="A14" s="105" t="s">
        <v>315</v>
      </c>
      <c r="B14" s="35" t="s">
        <v>218</v>
      </c>
      <c r="C14" s="8"/>
      <c r="D14" s="9" t="str">
        <f>IF($B14="N/A","N/A",IF(C14&gt;100,"No",IF(C14&lt;95,"No","Yes")))</f>
        <v>No</v>
      </c>
      <c r="E14" s="8"/>
      <c r="F14" s="9" t="str">
        <f>IF($B14="N/A","N/A",IF(E14&gt;100,"No",IF(E14&lt;95,"No","Yes")))</f>
        <v>No</v>
      </c>
      <c r="G14" s="8"/>
      <c r="H14" s="9" t="str">
        <f>IF($B14="N/A","N/A",IF(G14&gt;100,"No",IF(G14&lt;95,"No","Yes")))</f>
        <v>No</v>
      </c>
      <c r="I14" s="10"/>
      <c r="J14" s="10"/>
      <c r="K14" s="9" t="str">
        <f t="shared" si="0"/>
        <v>Yes</v>
      </c>
    </row>
    <row r="15" spans="1:11" x14ac:dyDescent="0.2">
      <c r="A15" s="105" t="s">
        <v>822</v>
      </c>
      <c r="B15" s="35" t="s">
        <v>225</v>
      </c>
      <c r="C15" s="8"/>
      <c r="D15" s="9" t="str">
        <f>IF($B15="N/A","N/A",IF(C15&gt;3,"Yes","No"))</f>
        <v>No</v>
      </c>
      <c r="E15" s="8"/>
      <c r="F15" s="9" t="str">
        <f>IF($B15="N/A","N/A",IF(E15&gt;3,"Yes","No"))</f>
        <v>No</v>
      </c>
      <c r="G15" s="8"/>
      <c r="H15" s="9" t="str">
        <f>IF($B15="N/A","N/A",IF(G15&gt;3,"Yes","No"))</f>
        <v>No</v>
      </c>
      <c r="I15" s="10"/>
      <c r="J15" s="10"/>
      <c r="K15" s="9" t="str">
        <f t="shared" si="0"/>
        <v>Yes</v>
      </c>
    </row>
    <row r="16" spans="1:11" x14ac:dyDescent="0.2">
      <c r="A16" s="105" t="s">
        <v>823</v>
      </c>
      <c r="B16" s="35" t="s">
        <v>226</v>
      </c>
      <c r="C16" s="8"/>
      <c r="D16" s="9" t="str">
        <f>IF($B16="N/A","N/A",IF(C16&gt;=8,"No",IF(C16&lt;2,"No","Yes")))</f>
        <v>No</v>
      </c>
      <c r="E16" s="8"/>
      <c r="F16" s="9" t="str">
        <f>IF($B16="N/A","N/A",IF(E16&gt;=8,"No",IF(E16&lt;2,"No","Yes")))</f>
        <v>No</v>
      </c>
      <c r="G16" s="8"/>
      <c r="H16" s="9" t="str">
        <f>IF($B16="N/A","N/A",IF(G16&gt;=8,"No",IF(G16&lt;2,"No","Yes")))</f>
        <v>No</v>
      </c>
      <c r="I16" s="10"/>
      <c r="J16" s="10"/>
      <c r="K16" s="9" t="str">
        <f t="shared" si="0"/>
        <v>Yes</v>
      </c>
    </row>
    <row r="17" spans="1:11" x14ac:dyDescent="0.2">
      <c r="A17" s="105" t="s">
        <v>316</v>
      </c>
      <c r="B17" s="35" t="s">
        <v>227</v>
      </c>
      <c r="C17" s="8"/>
      <c r="D17" s="9" t="str">
        <f>IF(OR($B17="N/A",$C17="N/A"),"N/A",IF(C17&gt;100,"No",IF(C17&lt;98,"No","Yes")))</f>
        <v>No</v>
      </c>
      <c r="E17" s="8"/>
      <c r="F17" s="9" t="str">
        <f>IF(OR($B17="N/A",$E17="N/A"),"N/A",IF(E17&gt;100,"No",IF(E17&lt;98,"No","Yes")))</f>
        <v>No</v>
      </c>
      <c r="G17" s="8"/>
      <c r="H17" s="9" t="str">
        <f>IF($B17="N/A","N/A",IF(G17&gt;100,"No",IF(G17&lt;98,"No","Yes")))</f>
        <v>No</v>
      </c>
      <c r="I17" s="10"/>
      <c r="J17" s="10"/>
      <c r="K17" s="9" t="str">
        <f t="shared" si="0"/>
        <v>Yes</v>
      </c>
    </row>
    <row r="18" spans="1:11" x14ac:dyDescent="0.2">
      <c r="A18" s="105" t="s">
        <v>31</v>
      </c>
      <c r="B18" s="35" t="s">
        <v>218</v>
      </c>
      <c r="C18" s="8"/>
      <c r="D18" s="9" t="str">
        <f>IF($B18="N/A","N/A",IF(C18&gt;100,"No",IF(C18&lt;95,"No","Yes")))</f>
        <v>No</v>
      </c>
      <c r="E18" s="8"/>
      <c r="F18" s="9" t="str">
        <f>IF($B18="N/A","N/A",IF(E18&gt;100,"No",IF(E18&lt;95,"No","Yes")))</f>
        <v>No</v>
      </c>
      <c r="G18" s="8"/>
      <c r="H18" s="9" t="str">
        <f>IF($B18="N/A","N/A",IF(G18&gt;100,"No",IF(G18&lt;95,"No","Yes")))</f>
        <v>No</v>
      </c>
      <c r="I18" s="10"/>
      <c r="J18" s="10"/>
      <c r="K18" s="9" t="str">
        <f t="shared" si="0"/>
        <v>Yes</v>
      </c>
    </row>
    <row r="19" spans="1:11" x14ac:dyDescent="0.2">
      <c r="A19" s="105" t="s">
        <v>317</v>
      </c>
      <c r="B19" s="35" t="s">
        <v>218</v>
      </c>
      <c r="C19" s="8"/>
      <c r="D19" s="9" t="str">
        <f>IF($B19="N/A","N/A",IF(C19&gt;100,"No",IF(C19&lt;95,"No","Yes")))</f>
        <v>No</v>
      </c>
      <c r="E19" s="8"/>
      <c r="F19" s="9" t="str">
        <f>IF($B19="N/A","N/A",IF(E19&gt;100,"No",IF(E19&lt;95,"No","Yes")))</f>
        <v>No</v>
      </c>
      <c r="G19" s="8"/>
      <c r="H19" s="9" t="str">
        <f>IF($B19="N/A","N/A",IF(G19&gt;100,"No",IF(G19&lt;95,"No","Yes")))</f>
        <v>No</v>
      </c>
      <c r="I19" s="10"/>
      <c r="J19" s="10"/>
      <c r="K19" s="9" t="str">
        <f t="shared" si="0"/>
        <v>Yes</v>
      </c>
    </row>
    <row r="20" spans="1:11" x14ac:dyDescent="0.2">
      <c r="A20" s="105" t="s">
        <v>318</v>
      </c>
      <c r="B20" s="35" t="s">
        <v>227</v>
      </c>
      <c r="C20" s="8"/>
      <c r="D20" s="9" t="str">
        <f>IF($B20="N/A","N/A",IF(C20&gt;100,"No",IF(C20&lt;98,"No","Yes")))</f>
        <v>No</v>
      </c>
      <c r="E20" s="8"/>
      <c r="F20" s="9" t="str">
        <f>IF($B20="N/A","N/A",IF(E20&gt;100,"No",IF(E20&lt;98,"No","Yes")))</f>
        <v>No</v>
      </c>
      <c r="G20" s="8"/>
      <c r="H20" s="9" t="str">
        <f>IF($B20="N/A","N/A",IF(G20&gt;100,"No",IF(G20&lt;98,"No","Yes")))</f>
        <v>No</v>
      </c>
      <c r="I20" s="10"/>
      <c r="J20" s="10"/>
      <c r="K20" s="9" t="str">
        <f t="shared" si="0"/>
        <v>Yes</v>
      </c>
    </row>
    <row r="21" spans="1:11" x14ac:dyDescent="0.2">
      <c r="A21" s="105" t="s">
        <v>825</v>
      </c>
      <c r="B21" s="35" t="s">
        <v>229</v>
      </c>
      <c r="C21" s="8"/>
      <c r="D21" s="9" t="str">
        <f>IF($B21="N/A","N/A",IF(C21&gt;=2,"Yes","No"))</f>
        <v>No</v>
      </c>
      <c r="E21" s="8"/>
      <c r="F21" s="9" t="str">
        <f>IF($B21="N/A","N/A",IF(E21&gt;=2,"Yes","No"))</f>
        <v>No</v>
      </c>
      <c r="G21" s="8"/>
      <c r="H21" s="9" t="str">
        <f>IF($B21="N/A","N/A",IF(G21&gt;=2,"Yes","No"))</f>
        <v>No</v>
      </c>
      <c r="I21" s="10"/>
      <c r="J21" s="10"/>
      <c r="K21" s="9" t="str">
        <f t="shared" si="0"/>
        <v>Yes</v>
      </c>
    </row>
    <row r="22" spans="1:11" x14ac:dyDescent="0.2">
      <c r="A22" s="105" t="s">
        <v>826</v>
      </c>
      <c r="B22" s="35" t="s">
        <v>230</v>
      </c>
      <c r="C22" s="8"/>
      <c r="D22" s="9" t="str">
        <f>IF($B22="N/A","N/A",IF(C22&gt;30,"No",IF(C22&lt;5,"No","Yes")))</f>
        <v>No</v>
      </c>
      <c r="E22" s="8"/>
      <c r="F22" s="9" t="str">
        <f>IF($B22="N/A","N/A",IF(E22&gt;30,"No",IF(E22&lt;5,"No","Yes")))</f>
        <v>No</v>
      </c>
      <c r="G22" s="8"/>
      <c r="H22" s="9" t="str">
        <f>IF($B22="N/A","N/A",IF(G22&gt;30,"No",IF(G22&lt;5,"No","Yes")))</f>
        <v>No</v>
      </c>
      <c r="I22" s="10"/>
      <c r="J22" s="10"/>
      <c r="K22" s="9" t="str">
        <f t="shared" si="0"/>
        <v>Yes</v>
      </c>
    </row>
    <row r="23" spans="1:11" x14ac:dyDescent="0.2">
      <c r="A23" s="105" t="s">
        <v>827</v>
      </c>
      <c r="B23" s="35" t="s">
        <v>231</v>
      </c>
      <c r="C23" s="8"/>
      <c r="D23" s="9" t="str">
        <f>IF($B23="N/A","N/A",IF(C23&gt;75,"No",IF(C23&lt;15,"No","Yes")))</f>
        <v>No</v>
      </c>
      <c r="E23" s="8"/>
      <c r="F23" s="9" t="str">
        <f>IF($B23="N/A","N/A",IF(E23&gt;75,"No",IF(E23&lt;15,"No","Yes")))</f>
        <v>No</v>
      </c>
      <c r="G23" s="8"/>
      <c r="H23" s="9" t="str">
        <f>IF($B23="N/A","N/A",IF(G23&gt;75,"No",IF(G23&lt;15,"No","Yes")))</f>
        <v>No</v>
      </c>
      <c r="I23" s="10"/>
      <c r="J23" s="10"/>
      <c r="K23" s="9" t="str">
        <f t="shared" si="0"/>
        <v>Yes</v>
      </c>
    </row>
    <row r="24" spans="1:11" x14ac:dyDescent="0.2">
      <c r="A24" s="105" t="s">
        <v>828</v>
      </c>
      <c r="B24" s="35" t="s">
        <v>232</v>
      </c>
      <c r="C24" s="8"/>
      <c r="D24" s="9" t="str">
        <f>IF($B24="N/A","N/A",IF(C24&gt;70,"No",IF(C24&lt;25,"No","Yes")))</f>
        <v>No</v>
      </c>
      <c r="E24" s="8"/>
      <c r="F24" s="9" t="str">
        <f>IF($B24="N/A","N/A",IF(E24&gt;70,"No",IF(E24&lt;25,"No","Yes")))</f>
        <v>No</v>
      </c>
      <c r="G24" s="8"/>
      <c r="H24" s="9" t="str">
        <f>IF($B24="N/A","N/A",IF(G24&gt;70,"No",IF(G24&lt;25,"No","Yes")))</f>
        <v>No</v>
      </c>
      <c r="I24" s="10"/>
      <c r="J24" s="10"/>
      <c r="K24" s="9" t="str">
        <f t="shared" si="0"/>
        <v>Yes</v>
      </c>
    </row>
    <row r="25" spans="1:11" x14ac:dyDescent="0.2">
      <c r="A25" s="105" t="s">
        <v>322</v>
      </c>
      <c r="B25" s="35" t="s">
        <v>233</v>
      </c>
      <c r="C25" s="8"/>
      <c r="D25" s="9" t="str">
        <f>IF($B25="N/A","N/A",IF(C25&gt;70,"No",IF(C25&lt;35,"No","Yes")))</f>
        <v>No</v>
      </c>
      <c r="E25" s="8"/>
      <c r="F25" s="9" t="str">
        <f>IF($B25="N/A","N/A",IF(E25&gt;70,"No",IF(E25&lt;35,"No","Yes")))</f>
        <v>No</v>
      </c>
      <c r="G25" s="8"/>
      <c r="H25" s="9" t="str">
        <f>IF($B25="N/A","N/A",IF(G25&gt;70,"No",IF(G25&lt;35,"No","Yes")))</f>
        <v>No</v>
      </c>
      <c r="I25" s="10"/>
      <c r="J25" s="10"/>
      <c r="K25" s="9" t="str">
        <f t="shared" si="0"/>
        <v>Yes</v>
      </c>
    </row>
    <row r="26" spans="1:11" x14ac:dyDescent="0.2">
      <c r="A26" s="105" t="s">
        <v>829</v>
      </c>
      <c r="B26" s="35" t="s">
        <v>224</v>
      </c>
      <c r="C26" s="8"/>
      <c r="D26" s="9" t="str">
        <f>IF($B26="N/A","N/A",IF(C26&gt;1,"Yes","No"))</f>
        <v>No</v>
      </c>
      <c r="E26" s="8"/>
      <c r="F26" s="9" t="str">
        <f>IF($B26="N/A","N/A",IF(E26&gt;1,"Yes","No"))</f>
        <v>No</v>
      </c>
      <c r="G26" s="8"/>
      <c r="H26" s="9" t="str">
        <f>IF($B26="N/A","N/A",IF(G26&gt;1,"Yes","No"))</f>
        <v>No</v>
      </c>
      <c r="I26" s="10"/>
      <c r="J26" s="10"/>
      <c r="K26" s="9" t="str">
        <f t="shared" si="0"/>
        <v>Yes</v>
      </c>
    </row>
    <row r="27" spans="1:11" x14ac:dyDescent="0.2">
      <c r="A27" s="105" t="s">
        <v>323</v>
      </c>
      <c r="B27" s="35" t="s">
        <v>217</v>
      </c>
      <c r="C27" s="8"/>
      <c r="D27" s="9" t="str">
        <f>IF($B27="N/A","N/A",IF(C27&gt;15,"No",IF(C27&lt;-15,"No","Yes")))</f>
        <v>N/A</v>
      </c>
      <c r="E27" s="8"/>
      <c r="F27" s="9" t="str">
        <f>IF($B27="N/A","N/A",IF(E27&gt;15,"No",IF(E27&lt;-15,"No","Yes")))</f>
        <v>N/A</v>
      </c>
      <c r="G27" s="8"/>
      <c r="H27" s="9" t="str">
        <f>IF($B27="N/A","N/A",IF(G27&gt;15,"No",IF(G27&lt;-15,"No","Yes")))</f>
        <v>N/A</v>
      </c>
      <c r="I27" s="10"/>
      <c r="J27" s="10"/>
      <c r="K27" s="9" t="str">
        <f t="shared" si="0"/>
        <v>Yes</v>
      </c>
    </row>
    <row r="28" spans="1:11" x14ac:dyDescent="0.2">
      <c r="A28" s="105" t="s">
        <v>830</v>
      </c>
      <c r="B28" s="35" t="s">
        <v>217</v>
      </c>
      <c r="C28" s="8"/>
      <c r="D28" s="9" t="str">
        <f>IF($B28="N/A","N/A",IF(C28&gt;15,"No",IF(C28&lt;-15,"No","Yes")))</f>
        <v>N/A</v>
      </c>
      <c r="E28" s="8"/>
      <c r="F28" s="9" t="str">
        <f>IF($B28="N/A","N/A",IF(E28&gt;15,"No",IF(E28&lt;-15,"No","Yes")))</f>
        <v>N/A</v>
      </c>
      <c r="G28" s="8"/>
      <c r="H28" s="9" t="str">
        <f>IF($B28="N/A","N/A",IF(G28&gt;15,"No",IF(G28&lt;-15,"No","Yes")))</f>
        <v>N/A</v>
      </c>
      <c r="I28" s="10"/>
      <c r="J28" s="10"/>
      <c r="K28" s="9" t="str">
        <f t="shared" si="0"/>
        <v>Yes</v>
      </c>
    </row>
    <row r="29" spans="1:11" x14ac:dyDescent="0.2">
      <c r="A29" s="105" t="s">
        <v>324</v>
      </c>
      <c r="B29" s="35" t="s">
        <v>217</v>
      </c>
      <c r="C29" s="8"/>
      <c r="D29" s="9" t="str">
        <f>IF($B29="N/A","N/A",IF(C29&gt;15,"No",IF(C29&lt;-15,"No","Yes")))</f>
        <v>N/A</v>
      </c>
      <c r="E29" s="8"/>
      <c r="F29" s="9" t="str">
        <f>IF($B29="N/A","N/A",IF(E29&gt;15,"No",IF(E29&lt;-15,"No","Yes")))</f>
        <v>N/A</v>
      </c>
      <c r="G29" s="8"/>
      <c r="H29" s="9" t="str">
        <f>IF($B29="N/A","N/A",IF(G29&gt;15,"No",IF(G29&lt;-15,"No","Yes")))</f>
        <v>N/A</v>
      </c>
      <c r="I29" s="10"/>
      <c r="J29" s="10"/>
      <c r="K29" s="9" t="str">
        <f t="shared" si="0"/>
        <v>Yes</v>
      </c>
    </row>
    <row r="30" spans="1:11" x14ac:dyDescent="0.2">
      <c r="A30" s="105" t="s">
        <v>325</v>
      </c>
      <c r="B30" s="35" t="s">
        <v>217</v>
      </c>
      <c r="C30" s="8"/>
      <c r="D30" s="9" t="str">
        <f>IF($B30="N/A","N/A",IF(C30&gt;15,"No",IF(C30&lt;-15,"No","Yes")))</f>
        <v>N/A</v>
      </c>
      <c r="E30" s="8"/>
      <c r="F30" s="9" t="str">
        <f>IF($B30="N/A","N/A",IF(E30&gt;15,"No",IF(E30&lt;-15,"No","Yes")))</f>
        <v>N/A</v>
      </c>
      <c r="G30" s="8"/>
      <c r="H30" s="9" t="str">
        <f>IF($B30="N/A","N/A",IF(G30&gt;15,"No",IF(G30&lt;-15,"No","Yes")))</f>
        <v>N/A</v>
      </c>
      <c r="I30" s="10"/>
      <c r="J30" s="10"/>
      <c r="K30" s="9" t="str">
        <f t="shared" si="0"/>
        <v>Yes</v>
      </c>
    </row>
    <row r="31" spans="1:11" x14ac:dyDescent="0.2">
      <c r="A31" s="105" t="s">
        <v>326</v>
      </c>
      <c r="B31" s="35" t="s">
        <v>234</v>
      </c>
      <c r="C31" s="8"/>
      <c r="D31" s="9" t="str">
        <f>IF($B31="N/A","N/A",IF(C31&gt;=90,"Yes","No"))</f>
        <v>No</v>
      </c>
      <c r="E31" s="8"/>
      <c r="F31" s="9" t="str">
        <f>IF($B31="N/A","N/A",IF(E31&gt;=90,"Yes","No"))</f>
        <v>No</v>
      </c>
      <c r="G31" s="8"/>
      <c r="H31" s="9" t="str">
        <f>IF($B31="N/A","N/A",IF(G31&gt;=90,"Yes","No"))</f>
        <v>No</v>
      </c>
      <c r="I31" s="10"/>
      <c r="J31" s="10"/>
      <c r="K31" s="9" t="str">
        <f t="shared" si="0"/>
        <v>Yes</v>
      </c>
    </row>
    <row r="32" spans="1:11" x14ac:dyDescent="0.2">
      <c r="A32" s="174" t="s">
        <v>1650</v>
      </c>
      <c r="B32" s="175"/>
      <c r="C32" s="175"/>
      <c r="D32" s="175"/>
      <c r="E32" s="175"/>
      <c r="F32" s="175"/>
      <c r="G32" s="175"/>
      <c r="H32" s="175"/>
      <c r="I32" s="175"/>
      <c r="J32" s="175"/>
      <c r="K32" s="176"/>
    </row>
    <row r="33" spans="1:11" x14ac:dyDescent="0.2">
      <c r="A33" s="171" t="s">
        <v>1648</v>
      </c>
      <c r="B33" s="172"/>
      <c r="C33" s="172"/>
      <c r="D33" s="172"/>
      <c r="E33" s="172"/>
      <c r="F33" s="172"/>
      <c r="G33" s="172"/>
      <c r="H33" s="172"/>
      <c r="I33" s="172"/>
      <c r="J33" s="172"/>
      <c r="K33" s="173"/>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22" sqref="A22"/>
    </sheetView>
  </sheetViews>
  <sheetFormatPr defaultRowHeight="12.75" x14ac:dyDescent="0.2"/>
  <cols>
    <col min="1" max="1" width="77.28515625" style="39"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1679</v>
      </c>
      <c r="B1" s="163"/>
      <c r="C1" s="163"/>
      <c r="D1" s="163"/>
      <c r="E1" s="163"/>
      <c r="F1" s="163"/>
      <c r="G1" s="163"/>
      <c r="H1" s="163"/>
      <c r="I1" s="163"/>
      <c r="J1" s="163"/>
      <c r="K1" s="164"/>
    </row>
    <row r="2" spans="1:11" x14ac:dyDescent="0.2">
      <c r="A2" s="168" t="s">
        <v>1595</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x14ac:dyDescent="0.2">
      <c r="A6" s="104" t="s">
        <v>305</v>
      </c>
      <c r="B6" s="99" t="s">
        <v>217</v>
      </c>
      <c r="C6" s="36"/>
      <c r="D6" s="9" t="str">
        <f>IF(OR($B6="N/A",$C6="N/A"),"N/A",IF(C6&lt;0,"No","Yes"))</f>
        <v>N/A</v>
      </c>
      <c r="E6" s="36"/>
      <c r="F6" s="9" t="str">
        <f>IF($B6="N/A","N/A",IF(E6&lt;0,"No","Yes"))</f>
        <v>N/A</v>
      </c>
      <c r="G6" s="36"/>
      <c r="H6" s="9" t="str">
        <f>IF($B6="N/A","N/A",IF(G6&lt;0,"No","Yes"))</f>
        <v>N/A</v>
      </c>
      <c r="I6" s="10"/>
      <c r="J6" s="10"/>
      <c r="K6" s="9" t="str">
        <f t="shared" ref="K6:K35" si="0">IF(J6="Div by 0", "N/A", IF(J6="N/A","N/A", IF(J6&gt;30, "No", IF(J6&lt;-30, "No", "Yes"))))</f>
        <v>Yes</v>
      </c>
    </row>
    <row r="7" spans="1:11" x14ac:dyDescent="0.2">
      <c r="A7" s="105" t="s">
        <v>438</v>
      </c>
      <c r="B7" s="99" t="s">
        <v>217</v>
      </c>
      <c r="C7" s="9"/>
      <c r="D7" s="9" t="str">
        <f t="shared" ref="D7:D17" si="1">IF(OR($B7="N/A",$C7="N/A"),"N/A",IF(C7&lt;0,"No","Yes"))</f>
        <v>N/A</v>
      </c>
      <c r="E7" s="9"/>
      <c r="F7" s="9" t="str">
        <f t="shared" ref="F7:F17" si="2">IF($B7="N/A","N/A",IF(E7&lt;0,"No","Yes"))</f>
        <v>N/A</v>
      </c>
      <c r="G7" s="9"/>
      <c r="H7" s="9" t="str">
        <f t="shared" ref="H7:H17" si="3">IF($B7="N/A","N/A",IF(G7&lt;0,"No","Yes"))</f>
        <v>N/A</v>
      </c>
      <c r="I7" s="10"/>
      <c r="J7" s="10"/>
      <c r="K7" s="9" t="str">
        <f t="shared" si="0"/>
        <v>Yes</v>
      </c>
    </row>
    <row r="8" spans="1:11" x14ac:dyDescent="0.2">
      <c r="A8" s="105" t="s">
        <v>439</v>
      </c>
      <c r="B8" s="99" t="s">
        <v>217</v>
      </c>
      <c r="C8" s="9"/>
      <c r="D8" s="9" t="str">
        <f t="shared" si="1"/>
        <v>N/A</v>
      </c>
      <c r="E8" s="9"/>
      <c r="F8" s="9" t="str">
        <f t="shared" si="2"/>
        <v>N/A</v>
      </c>
      <c r="G8" s="9"/>
      <c r="H8" s="9" t="str">
        <f t="shared" si="3"/>
        <v>N/A</v>
      </c>
      <c r="I8" s="10"/>
      <c r="J8" s="10"/>
      <c r="K8" s="9" t="str">
        <f t="shared" si="0"/>
        <v>Yes</v>
      </c>
    </row>
    <row r="9" spans="1:11" x14ac:dyDescent="0.2">
      <c r="A9" s="105" t="s">
        <v>440</v>
      </c>
      <c r="B9" s="99" t="s">
        <v>217</v>
      </c>
      <c r="C9" s="9"/>
      <c r="D9" s="9" t="str">
        <f t="shared" si="1"/>
        <v>N/A</v>
      </c>
      <c r="E9" s="9"/>
      <c r="F9" s="9" t="str">
        <f t="shared" si="2"/>
        <v>N/A</v>
      </c>
      <c r="G9" s="9"/>
      <c r="H9" s="9" t="str">
        <f t="shared" si="3"/>
        <v>N/A</v>
      </c>
      <c r="I9" s="10"/>
      <c r="J9" s="10"/>
      <c r="K9" s="9" t="str">
        <f t="shared" si="0"/>
        <v>Yes</v>
      </c>
    </row>
    <row r="10" spans="1:11" x14ac:dyDescent="0.2">
      <c r="A10" s="105" t="s">
        <v>441</v>
      </c>
      <c r="B10" s="99" t="s">
        <v>217</v>
      </c>
      <c r="C10" s="9"/>
      <c r="D10" s="9" t="str">
        <f t="shared" si="1"/>
        <v>N/A</v>
      </c>
      <c r="E10" s="9"/>
      <c r="F10" s="9" t="str">
        <f t="shared" si="2"/>
        <v>N/A</v>
      </c>
      <c r="G10" s="9"/>
      <c r="H10" s="9" t="str">
        <f t="shared" si="3"/>
        <v>N/A</v>
      </c>
      <c r="I10" s="10"/>
      <c r="J10" s="10"/>
      <c r="K10" s="9" t="str">
        <f t="shared" si="0"/>
        <v>Yes</v>
      </c>
    </row>
    <row r="11" spans="1:11" x14ac:dyDescent="0.2">
      <c r="A11" s="26" t="s">
        <v>328</v>
      </c>
      <c r="B11" s="99" t="s">
        <v>217</v>
      </c>
      <c r="C11" s="9"/>
      <c r="D11" s="9" t="str">
        <f t="shared" si="1"/>
        <v>N/A</v>
      </c>
      <c r="E11" s="9"/>
      <c r="F11" s="9" t="str">
        <f t="shared" si="2"/>
        <v>N/A</v>
      </c>
      <c r="G11" s="9"/>
      <c r="H11" s="9" t="str">
        <f t="shared" si="3"/>
        <v>N/A</v>
      </c>
      <c r="I11" s="10"/>
      <c r="J11" s="10"/>
      <c r="K11" s="9" t="str">
        <f t="shared" si="0"/>
        <v>Yes</v>
      </c>
    </row>
    <row r="12" spans="1:11" x14ac:dyDescent="0.2">
      <c r="A12" s="26" t="s">
        <v>314</v>
      </c>
      <c r="B12" s="99" t="s">
        <v>217</v>
      </c>
      <c r="C12" s="9"/>
      <c r="D12" s="9" t="str">
        <f t="shared" si="1"/>
        <v>N/A</v>
      </c>
      <c r="E12" s="9"/>
      <c r="F12" s="9" t="str">
        <f t="shared" si="2"/>
        <v>N/A</v>
      </c>
      <c r="G12" s="9"/>
      <c r="H12" s="9" t="str">
        <f t="shared" si="3"/>
        <v>N/A</v>
      </c>
      <c r="I12" s="10"/>
      <c r="J12" s="10"/>
      <c r="K12" s="9" t="str">
        <f t="shared" si="0"/>
        <v>Yes</v>
      </c>
    </row>
    <row r="13" spans="1:11" x14ac:dyDescent="0.2">
      <c r="A13" s="26" t="s">
        <v>821</v>
      </c>
      <c r="B13" s="99" t="s">
        <v>217</v>
      </c>
      <c r="C13" s="9"/>
      <c r="D13" s="9" t="str">
        <f t="shared" si="1"/>
        <v>N/A</v>
      </c>
      <c r="E13" s="9"/>
      <c r="F13" s="9" t="str">
        <f t="shared" si="2"/>
        <v>N/A</v>
      </c>
      <c r="G13" s="9"/>
      <c r="H13" s="9" t="str">
        <f t="shared" si="3"/>
        <v>N/A</v>
      </c>
      <c r="I13" s="10"/>
      <c r="J13" s="10"/>
      <c r="K13" s="9" t="str">
        <f t="shared" si="0"/>
        <v>Yes</v>
      </c>
    </row>
    <row r="14" spans="1:11" x14ac:dyDescent="0.2">
      <c r="A14" s="26" t="s">
        <v>315</v>
      </c>
      <c r="B14" s="99" t="s">
        <v>217</v>
      </c>
      <c r="C14" s="9"/>
      <c r="D14" s="9" t="str">
        <f t="shared" si="1"/>
        <v>N/A</v>
      </c>
      <c r="E14" s="9"/>
      <c r="F14" s="9" t="str">
        <f t="shared" si="2"/>
        <v>N/A</v>
      </c>
      <c r="G14" s="9"/>
      <c r="H14" s="9" t="str">
        <f t="shared" si="3"/>
        <v>N/A</v>
      </c>
      <c r="I14" s="10"/>
      <c r="J14" s="10"/>
      <c r="K14" s="9" t="str">
        <f t="shared" si="0"/>
        <v>Yes</v>
      </c>
    </row>
    <row r="15" spans="1:11" x14ac:dyDescent="0.2">
      <c r="A15" s="26" t="s">
        <v>822</v>
      </c>
      <c r="B15" s="99" t="s">
        <v>217</v>
      </c>
      <c r="C15" s="9"/>
      <c r="D15" s="9" t="str">
        <f t="shared" si="1"/>
        <v>N/A</v>
      </c>
      <c r="E15" s="9"/>
      <c r="F15" s="9" t="str">
        <f t="shared" si="2"/>
        <v>N/A</v>
      </c>
      <c r="G15" s="9"/>
      <c r="H15" s="9" t="str">
        <f t="shared" si="3"/>
        <v>N/A</v>
      </c>
      <c r="I15" s="10"/>
      <c r="J15" s="10"/>
      <c r="K15" s="9" t="str">
        <f t="shared" si="0"/>
        <v>Yes</v>
      </c>
    </row>
    <row r="16" spans="1:11" x14ac:dyDescent="0.2">
      <c r="A16" s="26" t="s">
        <v>831</v>
      </c>
      <c r="B16" s="99" t="s">
        <v>217</v>
      </c>
      <c r="C16" s="9"/>
      <c r="D16" s="9" t="str">
        <f t="shared" si="1"/>
        <v>N/A</v>
      </c>
      <c r="E16" s="9"/>
      <c r="F16" s="9" t="str">
        <f t="shared" si="2"/>
        <v>N/A</v>
      </c>
      <c r="G16" s="9"/>
      <c r="H16" s="9" t="str">
        <f t="shared" si="3"/>
        <v>N/A</v>
      </c>
      <c r="I16" s="10"/>
      <c r="J16" s="10"/>
      <c r="K16" s="9" t="str">
        <f t="shared" si="0"/>
        <v>Yes</v>
      </c>
    </row>
    <row r="17" spans="1:11" x14ac:dyDescent="0.2">
      <c r="A17" s="26" t="s">
        <v>824</v>
      </c>
      <c r="B17" s="99" t="s">
        <v>217</v>
      </c>
      <c r="C17" s="9"/>
      <c r="D17" s="9" t="str">
        <f t="shared" si="1"/>
        <v>N/A</v>
      </c>
      <c r="E17" s="9"/>
      <c r="F17" s="9" t="str">
        <f t="shared" si="2"/>
        <v>N/A</v>
      </c>
      <c r="G17" s="9"/>
      <c r="H17" s="9" t="str">
        <f t="shared" si="3"/>
        <v>N/A</v>
      </c>
      <c r="I17" s="10"/>
      <c r="J17" s="10"/>
      <c r="K17" s="9" t="str">
        <f t="shared" si="0"/>
        <v>Yes</v>
      </c>
    </row>
    <row r="18" spans="1:11" x14ac:dyDescent="0.2">
      <c r="A18" s="105" t="s">
        <v>316</v>
      </c>
      <c r="B18" s="35" t="s">
        <v>227</v>
      </c>
      <c r="C18" s="9"/>
      <c r="D18" s="9" t="str">
        <f>IF(OR($B18="N/A",$C18="N/A"),"N/A",IF(C18&gt;100,"No",IF(C18&lt;98,"No","Yes")))</f>
        <v>No</v>
      </c>
      <c r="E18" s="9"/>
      <c r="F18" s="9" t="str">
        <f>IF(OR($B18="N/A",$E18="N/A"),"N/A",IF(E18&gt;100,"No",IF(E18&lt;98,"No","Yes")))</f>
        <v>No</v>
      </c>
      <c r="G18" s="9"/>
      <c r="H18" s="9" t="str">
        <f>IF($B18="N/A","N/A",IF(G18&gt;100,"No",IF(G18&lt;98,"No","Yes")))</f>
        <v>No</v>
      </c>
      <c r="I18" s="10"/>
      <c r="J18" s="10"/>
      <c r="K18" s="9" t="str">
        <f t="shared" si="0"/>
        <v>Yes</v>
      </c>
    </row>
    <row r="19" spans="1:11" x14ac:dyDescent="0.2">
      <c r="A19" s="105" t="s">
        <v>31</v>
      </c>
      <c r="B19" s="35" t="s">
        <v>218</v>
      </c>
      <c r="C19" s="9"/>
      <c r="D19" s="9" t="str">
        <f>IF(OR($B19="N/A",$C19="N/A"),"N/A",IF(C19&gt;100,"No",IF(C19&lt;95,"No","Yes")))</f>
        <v>No</v>
      </c>
      <c r="E19" s="9"/>
      <c r="F19" s="9" t="str">
        <f>IF(OR($B19="N/A",$E19="N/A"),"N/A",IF(E19&gt;100,"No",IF(E19&lt;98,"No","Yes")))</f>
        <v>No</v>
      </c>
      <c r="G19" s="9"/>
      <c r="H19" s="9" t="str">
        <f>IF($B19="N/A","N/A",IF(G19&gt;100,"No",IF(G19&lt;95,"No","Yes")))</f>
        <v>No</v>
      </c>
      <c r="I19" s="10"/>
      <c r="J19" s="10"/>
      <c r="K19" s="9" t="str">
        <f t="shared" si="0"/>
        <v>Yes</v>
      </c>
    </row>
    <row r="20" spans="1:11" x14ac:dyDescent="0.2">
      <c r="A20" s="26" t="s">
        <v>317</v>
      </c>
      <c r="B20" s="99" t="s">
        <v>217</v>
      </c>
      <c r="C20" s="9"/>
      <c r="D20" s="9" t="str">
        <f t="shared" ref="D20:D35" si="4">IF(OR($B20="N/A",$C20="N/A"),"N/A",IF(C20&lt;0,"No","Yes"))</f>
        <v>N/A</v>
      </c>
      <c r="E20" s="9"/>
      <c r="F20" s="9" t="str">
        <f t="shared" ref="F20:F34" si="5">IF($B20="N/A","N/A",IF(E20&lt;0,"No","Yes"))</f>
        <v>N/A</v>
      </c>
      <c r="G20" s="9"/>
      <c r="H20" s="9" t="str">
        <f t="shared" ref="H20:H35" si="6">IF($B20="N/A","N/A",IF(G20&lt;0,"No","Yes"))</f>
        <v>N/A</v>
      </c>
      <c r="I20" s="10"/>
      <c r="J20" s="10"/>
      <c r="K20" s="9" t="str">
        <f t="shared" si="0"/>
        <v>Yes</v>
      </c>
    </row>
    <row r="21" spans="1:11" x14ac:dyDescent="0.2">
      <c r="A21" s="26" t="s">
        <v>832</v>
      </c>
      <c r="B21" s="99" t="s">
        <v>217</v>
      </c>
      <c r="C21" s="9"/>
      <c r="D21" s="9" t="str">
        <f t="shared" si="4"/>
        <v>N/A</v>
      </c>
      <c r="E21" s="9"/>
      <c r="F21" s="9" t="str">
        <f t="shared" si="5"/>
        <v>N/A</v>
      </c>
      <c r="G21" s="9"/>
      <c r="H21" s="9" t="str">
        <f t="shared" si="6"/>
        <v>N/A</v>
      </c>
      <c r="I21" s="10"/>
      <c r="J21" s="10"/>
      <c r="K21" s="9" t="str">
        <f t="shared" si="0"/>
        <v>Yes</v>
      </c>
    </row>
    <row r="22" spans="1:11" x14ac:dyDescent="0.2">
      <c r="A22" s="26" t="s">
        <v>318</v>
      </c>
      <c r="B22" s="99" t="s">
        <v>217</v>
      </c>
      <c r="C22" s="9"/>
      <c r="D22" s="9" t="str">
        <f t="shared" si="4"/>
        <v>N/A</v>
      </c>
      <c r="E22" s="9"/>
      <c r="F22" s="9" t="str">
        <f t="shared" si="5"/>
        <v>N/A</v>
      </c>
      <c r="G22" s="9"/>
      <c r="H22" s="9" t="str">
        <f t="shared" si="6"/>
        <v>N/A</v>
      </c>
      <c r="I22" s="10"/>
      <c r="J22" s="10"/>
      <c r="K22" s="9" t="str">
        <f t="shared" si="0"/>
        <v>Yes</v>
      </c>
    </row>
    <row r="23" spans="1:11" x14ac:dyDescent="0.2">
      <c r="A23" s="26" t="s">
        <v>825</v>
      </c>
      <c r="B23" s="99" t="s">
        <v>217</v>
      </c>
      <c r="C23" s="9"/>
      <c r="D23" s="9" t="str">
        <f t="shared" si="4"/>
        <v>N/A</v>
      </c>
      <c r="E23" s="9"/>
      <c r="F23" s="9" t="str">
        <f t="shared" si="5"/>
        <v>N/A</v>
      </c>
      <c r="G23" s="9"/>
      <c r="H23" s="9" t="str">
        <f t="shared" si="6"/>
        <v>N/A</v>
      </c>
      <c r="I23" s="10"/>
      <c r="J23" s="10"/>
      <c r="K23" s="9" t="str">
        <f t="shared" si="0"/>
        <v>Yes</v>
      </c>
    </row>
    <row r="24" spans="1:11" x14ac:dyDescent="0.2">
      <c r="A24" s="26" t="s">
        <v>319</v>
      </c>
      <c r="B24" s="99" t="s">
        <v>217</v>
      </c>
      <c r="C24" s="9"/>
      <c r="D24" s="9" t="str">
        <f t="shared" si="4"/>
        <v>N/A</v>
      </c>
      <c r="E24" s="9"/>
      <c r="F24" s="9" t="str">
        <f t="shared" si="5"/>
        <v>N/A</v>
      </c>
      <c r="G24" s="9"/>
      <c r="H24" s="9" t="str">
        <f t="shared" si="6"/>
        <v>N/A</v>
      </c>
      <c r="I24" s="10"/>
      <c r="J24" s="10"/>
      <c r="K24" s="9" t="str">
        <f t="shared" si="0"/>
        <v>Yes</v>
      </c>
    </row>
    <row r="25" spans="1:11" x14ac:dyDescent="0.2">
      <c r="A25" s="26" t="s">
        <v>320</v>
      </c>
      <c r="B25" s="99" t="s">
        <v>217</v>
      </c>
      <c r="C25" s="9"/>
      <c r="D25" s="9" t="str">
        <f t="shared" si="4"/>
        <v>N/A</v>
      </c>
      <c r="E25" s="9"/>
      <c r="F25" s="9" t="str">
        <f t="shared" si="5"/>
        <v>N/A</v>
      </c>
      <c r="G25" s="9"/>
      <c r="H25" s="9" t="str">
        <f t="shared" si="6"/>
        <v>N/A</v>
      </c>
      <c r="I25" s="10"/>
      <c r="J25" s="10"/>
      <c r="K25" s="9" t="str">
        <f t="shared" si="0"/>
        <v>Yes</v>
      </c>
    </row>
    <row r="26" spans="1:11" x14ac:dyDescent="0.2">
      <c r="A26" s="26" t="s">
        <v>321</v>
      </c>
      <c r="B26" s="99" t="s">
        <v>217</v>
      </c>
      <c r="C26" s="9"/>
      <c r="D26" s="9" t="str">
        <f t="shared" si="4"/>
        <v>N/A</v>
      </c>
      <c r="E26" s="9"/>
      <c r="F26" s="9" t="str">
        <f t="shared" si="5"/>
        <v>N/A</v>
      </c>
      <c r="G26" s="9"/>
      <c r="H26" s="9" t="str">
        <f t="shared" si="6"/>
        <v>N/A</v>
      </c>
      <c r="I26" s="10"/>
      <c r="J26" s="10"/>
      <c r="K26" s="9" t="str">
        <f t="shared" si="0"/>
        <v>Yes</v>
      </c>
    </row>
    <row r="27" spans="1:11" x14ac:dyDescent="0.2">
      <c r="A27" s="26" t="s">
        <v>322</v>
      </c>
      <c r="B27" s="99" t="s">
        <v>217</v>
      </c>
      <c r="C27" s="9"/>
      <c r="D27" s="9" t="str">
        <f t="shared" si="4"/>
        <v>N/A</v>
      </c>
      <c r="E27" s="9"/>
      <c r="F27" s="9" t="str">
        <f t="shared" si="5"/>
        <v>N/A</v>
      </c>
      <c r="G27" s="9"/>
      <c r="H27" s="9" t="str">
        <f t="shared" si="6"/>
        <v>N/A</v>
      </c>
      <c r="I27" s="10"/>
      <c r="J27" s="10"/>
      <c r="K27" s="9" t="str">
        <f t="shared" si="0"/>
        <v>Yes</v>
      </c>
    </row>
    <row r="28" spans="1:11" x14ac:dyDescent="0.2">
      <c r="A28" s="26" t="s">
        <v>829</v>
      </c>
      <c r="B28" s="99" t="s">
        <v>217</v>
      </c>
      <c r="C28" s="9"/>
      <c r="D28" s="9" t="str">
        <f t="shared" si="4"/>
        <v>N/A</v>
      </c>
      <c r="E28" s="9"/>
      <c r="F28" s="9" t="str">
        <f t="shared" si="5"/>
        <v>N/A</v>
      </c>
      <c r="G28" s="9"/>
      <c r="H28" s="9" t="str">
        <f t="shared" si="6"/>
        <v>N/A</v>
      </c>
      <c r="I28" s="10"/>
      <c r="J28" s="10"/>
      <c r="K28" s="9" t="str">
        <f t="shared" si="0"/>
        <v>Yes</v>
      </c>
    </row>
    <row r="29" spans="1:11" x14ac:dyDescent="0.2">
      <c r="A29" s="26" t="s">
        <v>323</v>
      </c>
      <c r="B29" s="99" t="s">
        <v>217</v>
      </c>
      <c r="C29" s="9"/>
      <c r="D29" s="9" t="str">
        <f t="shared" si="4"/>
        <v>N/A</v>
      </c>
      <c r="E29" s="9"/>
      <c r="F29" s="9" t="str">
        <f t="shared" si="5"/>
        <v>N/A</v>
      </c>
      <c r="G29" s="9"/>
      <c r="H29" s="9" t="str">
        <f t="shared" si="6"/>
        <v>N/A</v>
      </c>
      <c r="I29" s="10"/>
      <c r="J29" s="10"/>
      <c r="K29" s="9" t="str">
        <f t="shared" si="0"/>
        <v>Yes</v>
      </c>
    </row>
    <row r="30" spans="1:11" x14ac:dyDescent="0.2">
      <c r="A30" s="26" t="s">
        <v>830</v>
      </c>
      <c r="B30" s="99" t="s">
        <v>217</v>
      </c>
      <c r="C30" s="9"/>
      <c r="D30" s="9" t="str">
        <f t="shared" si="4"/>
        <v>N/A</v>
      </c>
      <c r="E30" s="9"/>
      <c r="F30" s="9" t="str">
        <f t="shared" si="5"/>
        <v>N/A</v>
      </c>
      <c r="G30" s="9"/>
      <c r="H30" s="9" t="str">
        <f t="shared" si="6"/>
        <v>N/A</v>
      </c>
      <c r="I30" s="10"/>
      <c r="J30" s="10"/>
      <c r="K30" s="9" t="str">
        <f t="shared" si="0"/>
        <v>Yes</v>
      </c>
    </row>
    <row r="31" spans="1:11" x14ac:dyDescent="0.2">
      <c r="A31" s="105" t="s">
        <v>324</v>
      </c>
      <c r="B31" s="35" t="s">
        <v>217</v>
      </c>
      <c r="C31" s="9"/>
      <c r="D31" s="9" t="str">
        <f t="shared" si="4"/>
        <v>N/A</v>
      </c>
      <c r="E31" s="9"/>
      <c r="F31" s="9" t="str">
        <f t="shared" si="5"/>
        <v>N/A</v>
      </c>
      <c r="G31" s="9"/>
      <c r="H31" s="9" t="str">
        <f t="shared" si="6"/>
        <v>N/A</v>
      </c>
      <c r="I31" s="10"/>
      <c r="J31" s="10"/>
      <c r="K31" s="9" t="str">
        <f t="shared" si="0"/>
        <v>Yes</v>
      </c>
    </row>
    <row r="32" spans="1:11" x14ac:dyDescent="0.2">
      <c r="A32" s="105" t="s">
        <v>325</v>
      </c>
      <c r="B32" s="35" t="s">
        <v>217</v>
      </c>
      <c r="C32" s="9"/>
      <c r="D32" s="9" t="str">
        <f t="shared" si="4"/>
        <v>N/A</v>
      </c>
      <c r="E32" s="9"/>
      <c r="F32" s="9" t="str">
        <f t="shared" si="5"/>
        <v>N/A</v>
      </c>
      <c r="G32" s="9"/>
      <c r="H32" s="9" t="str">
        <f t="shared" si="6"/>
        <v>N/A</v>
      </c>
      <c r="I32" s="10"/>
      <c r="J32" s="10"/>
      <c r="K32" s="9" t="str">
        <f t="shared" si="0"/>
        <v>Yes</v>
      </c>
    </row>
    <row r="33" spans="1:11" x14ac:dyDescent="0.2">
      <c r="A33" s="26" t="s">
        <v>326</v>
      </c>
      <c r="B33" s="99" t="s">
        <v>217</v>
      </c>
      <c r="C33" s="9"/>
      <c r="D33" s="9" t="str">
        <f t="shared" si="4"/>
        <v>N/A</v>
      </c>
      <c r="E33" s="9"/>
      <c r="F33" s="9" t="str">
        <f t="shared" si="5"/>
        <v>N/A</v>
      </c>
      <c r="G33" s="9"/>
      <c r="H33" s="9" t="str">
        <f t="shared" si="6"/>
        <v>N/A</v>
      </c>
      <c r="I33" s="10"/>
      <c r="J33" s="10"/>
      <c r="K33" s="9" t="str">
        <f t="shared" si="0"/>
        <v>Yes</v>
      </c>
    </row>
    <row r="34" spans="1:11" x14ac:dyDescent="0.2">
      <c r="A34" s="26" t="s">
        <v>327</v>
      </c>
      <c r="B34" s="99" t="s">
        <v>217</v>
      </c>
      <c r="C34" s="9"/>
      <c r="D34" s="9" t="str">
        <f t="shared" si="4"/>
        <v>N/A</v>
      </c>
      <c r="E34" s="9"/>
      <c r="F34" s="9" t="str">
        <f t="shared" si="5"/>
        <v>N/A</v>
      </c>
      <c r="G34" s="9"/>
      <c r="H34" s="9" t="str">
        <f t="shared" si="6"/>
        <v>N/A</v>
      </c>
      <c r="I34" s="10"/>
      <c r="J34" s="10"/>
      <c r="K34" s="9" t="str">
        <f t="shared" si="0"/>
        <v>Yes</v>
      </c>
    </row>
    <row r="35" spans="1:11" ht="25.5" x14ac:dyDescent="0.2">
      <c r="A35" s="26" t="s">
        <v>369</v>
      </c>
      <c r="B35" s="99" t="s">
        <v>217</v>
      </c>
      <c r="C35" s="9"/>
      <c r="D35" s="9" t="str">
        <f t="shared" si="4"/>
        <v>N/A</v>
      </c>
      <c r="E35" s="9"/>
      <c r="F35" s="9" t="str">
        <f>IF($B35="N/A","N/A",IF(E35&lt;0,"No","Yes"))</f>
        <v>N/A</v>
      </c>
      <c r="G35" s="9"/>
      <c r="H35" s="9" t="str">
        <f t="shared" si="6"/>
        <v>N/A</v>
      </c>
      <c r="I35" s="10"/>
      <c r="J35" s="10"/>
      <c r="K35" s="9" t="str">
        <f t="shared" si="0"/>
        <v>Yes</v>
      </c>
    </row>
    <row r="36" spans="1:11" x14ac:dyDescent="0.2">
      <c r="A36" s="29" t="s">
        <v>373</v>
      </c>
      <c r="B36" s="1" t="s">
        <v>217</v>
      </c>
      <c r="C36" s="8"/>
      <c r="D36" s="9" t="str">
        <f t="shared" ref="D36:D39" si="7">IF($B36="N/A","N/A",IF(C36&lt;0,"No","Yes"))</f>
        <v>N/A</v>
      </c>
      <c r="E36" s="8"/>
      <c r="F36" s="9" t="str">
        <f t="shared" ref="F36:F39" si="8">IF($B36="N/A","N/A",IF(E36&lt;0,"No","Yes"))</f>
        <v>N/A</v>
      </c>
      <c r="G36" s="8"/>
      <c r="H36" s="9" t="str">
        <f t="shared" ref="H36:H39" si="9">IF($B36="N/A","N/A",IF(G36&lt;0,"No","Yes"))</f>
        <v>N/A</v>
      </c>
      <c r="I36" s="10"/>
      <c r="J36" s="10"/>
      <c r="K36" s="9" t="str">
        <f>IF(J36="Div by 0", "N/A", IF(J36="N/A","N/A", IF(J36&gt;30, "No", IF(J36&lt;-30, "No", "Yes"))))</f>
        <v>Yes</v>
      </c>
    </row>
    <row r="37" spans="1:11" x14ac:dyDescent="0.2">
      <c r="A37" s="29" t="s">
        <v>374</v>
      </c>
      <c r="B37" s="1" t="s">
        <v>217</v>
      </c>
      <c r="C37" s="8"/>
      <c r="D37" s="9" t="str">
        <f t="shared" si="7"/>
        <v>N/A</v>
      </c>
      <c r="E37" s="8"/>
      <c r="F37" s="9" t="str">
        <f t="shared" si="8"/>
        <v>N/A</v>
      </c>
      <c r="G37" s="8"/>
      <c r="H37" s="9" t="str">
        <f t="shared" si="9"/>
        <v>N/A</v>
      </c>
      <c r="I37" s="10"/>
      <c r="J37" s="10"/>
      <c r="K37" s="9" t="str">
        <f>IF(J37="Div by 0", "N/A", IF(J37="N/A","N/A", IF(J37&gt;30, "No", IF(J37&lt;-30, "No", "Yes"))))</f>
        <v>Yes</v>
      </c>
    </row>
    <row r="38" spans="1:11" x14ac:dyDescent="0.2">
      <c r="A38" s="29" t="s">
        <v>375</v>
      </c>
      <c r="B38" s="1" t="s">
        <v>217</v>
      </c>
      <c r="C38" s="8"/>
      <c r="D38" s="9" t="str">
        <f t="shared" si="7"/>
        <v>N/A</v>
      </c>
      <c r="E38" s="8"/>
      <c r="F38" s="9" t="str">
        <f t="shared" si="8"/>
        <v>N/A</v>
      </c>
      <c r="G38" s="8"/>
      <c r="H38" s="9" t="str">
        <f t="shared" si="9"/>
        <v>N/A</v>
      </c>
      <c r="I38" s="10"/>
      <c r="J38" s="10"/>
      <c r="K38" s="9" t="str">
        <f>IF(J38="Div by 0", "N/A", IF(J38="N/A","N/A", IF(J38&gt;30, "No", IF(J38&lt;-30, "No", "Yes"))))</f>
        <v>Yes</v>
      </c>
    </row>
    <row r="39" spans="1:11" x14ac:dyDescent="0.2">
      <c r="A39" s="29" t="s">
        <v>376</v>
      </c>
      <c r="B39" s="1" t="s">
        <v>217</v>
      </c>
      <c r="C39" s="8"/>
      <c r="D39" s="9" t="str">
        <f t="shared" si="7"/>
        <v>N/A</v>
      </c>
      <c r="E39" s="8"/>
      <c r="F39" s="9" t="str">
        <f t="shared" si="8"/>
        <v>N/A</v>
      </c>
      <c r="G39" s="8"/>
      <c r="H39" s="9" t="str">
        <f t="shared" si="9"/>
        <v>N/A</v>
      </c>
      <c r="I39" s="10"/>
      <c r="J39" s="10"/>
      <c r="K39" s="9" t="str">
        <f>IF(J39="Div by 0", "N/A", IF(J39="N/A","N/A", IF(J39&gt;30, "No", IF(J39&lt;-30, "No", "Yes"))))</f>
        <v>Yes</v>
      </c>
    </row>
    <row r="40" spans="1:11" x14ac:dyDescent="0.2">
      <c r="A40" s="174" t="s">
        <v>1650</v>
      </c>
      <c r="B40" s="175"/>
      <c r="C40" s="175"/>
      <c r="D40" s="175"/>
      <c r="E40" s="175"/>
      <c r="F40" s="175"/>
      <c r="G40" s="175"/>
      <c r="H40" s="175"/>
      <c r="I40" s="175"/>
      <c r="J40" s="175"/>
      <c r="K40" s="176"/>
    </row>
    <row r="41" spans="1:11" x14ac:dyDescent="0.2">
      <c r="A41" s="171" t="s">
        <v>1648</v>
      </c>
      <c r="B41" s="172"/>
      <c r="C41" s="172"/>
      <c r="D41" s="172"/>
      <c r="E41" s="172"/>
      <c r="F41" s="172"/>
      <c r="G41" s="172"/>
      <c r="H41" s="172"/>
      <c r="I41" s="172"/>
      <c r="J41" s="172"/>
      <c r="K41" s="173"/>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22" sqref="A22"/>
    </sheetView>
  </sheetViews>
  <sheetFormatPr defaultRowHeight="12.75" x14ac:dyDescent="0.2"/>
  <cols>
    <col min="1" max="1" width="77.28515625" style="100"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1680</v>
      </c>
      <c r="B1" s="163"/>
      <c r="C1" s="163"/>
      <c r="D1" s="163"/>
      <c r="E1" s="163"/>
      <c r="F1" s="163"/>
      <c r="G1" s="163"/>
      <c r="H1" s="163"/>
      <c r="I1" s="163"/>
      <c r="J1" s="163"/>
      <c r="K1" s="164"/>
    </row>
    <row r="2" spans="1:11" x14ac:dyDescent="0.2">
      <c r="A2" s="168" t="s">
        <v>1596</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s="28" customFormat="1" x14ac:dyDescent="0.2">
      <c r="A6" s="101" t="s">
        <v>346</v>
      </c>
      <c r="B6" s="9" t="s">
        <v>217</v>
      </c>
      <c r="C6" s="5"/>
      <c r="D6" s="9" t="s">
        <v>217</v>
      </c>
      <c r="E6" s="5"/>
      <c r="F6" s="9" t="s">
        <v>217</v>
      </c>
      <c r="G6" s="5"/>
      <c r="H6" s="9" t="s">
        <v>217</v>
      </c>
      <c r="I6" s="10" t="s">
        <v>217</v>
      </c>
      <c r="J6" s="10" t="s">
        <v>217</v>
      </c>
      <c r="K6" s="9" t="s">
        <v>217</v>
      </c>
    </row>
    <row r="7" spans="1:11" s="28" customFormat="1" x14ac:dyDescent="0.2">
      <c r="A7" s="101" t="s">
        <v>12</v>
      </c>
      <c r="B7" s="30" t="s">
        <v>217</v>
      </c>
      <c r="C7" s="31"/>
      <c r="D7" s="32" t="str">
        <f>IF($B7="N/A","N/A",IF(C7&gt;15,"No",IF(C7&lt;-15,"No","Yes")))</f>
        <v>N/A</v>
      </c>
      <c r="E7" s="31"/>
      <c r="F7" s="32" t="str">
        <f>IF($B7="N/A","N/A",IF(E7&gt;15,"No",IF(E7&lt;-15,"No","Yes")))</f>
        <v>N/A</v>
      </c>
      <c r="G7" s="31"/>
      <c r="H7" s="32" t="str">
        <f>IF($B7="N/A","N/A",IF(G7&gt;15,"No",IF(G7&lt;-15,"No","Yes")))</f>
        <v>N/A</v>
      </c>
      <c r="I7" s="33"/>
      <c r="J7" s="33"/>
      <c r="K7" s="32" t="str">
        <f t="shared" ref="K7:K24" si="0">IF(J7="Div by 0", "N/A", IF(J7="N/A","N/A", IF(J7&gt;30, "No", IF(J7&lt;-30, "No", "Yes"))))</f>
        <v>Yes</v>
      </c>
    </row>
    <row r="8" spans="1:11" x14ac:dyDescent="0.2">
      <c r="A8" s="101" t="s">
        <v>366</v>
      </c>
      <c r="B8" s="30" t="s">
        <v>217</v>
      </c>
      <c r="C8" s="31"/>
      <c r="D8" s="32" t="str">
        <f>IF($B8="N/A","N/A",IF(C8&gt;15,"No",IF(C8&lt;-15,"No","Yes")))</f>
        <v>N/A</v>
      </c>
      <c r="E8" s="31"/>
      <c r="F8" s="32" t="str">
        <f>IF($B8="N/A","N/A",IF(E8&gt;15,"No",IF(E8&lt;-15,"No","Yes")))</f>
        <v>N/A</v>
      </c>
      <c r="G8" s="34"/>
      <c r="H8" s="32" t="str">
        <f>IF($B8="N/A","N/A",IF(G8&gt;15,"No",IF(G8&lt;-15,"No","Yes")))</f>
        <v>N/A</v>
      </c>
      <c r="I8" s="33"/>
      <c r="J8" s="33"/>
      <c r="K8" s="32" t="str">
        <f t="shared" si="0"/>
        <v>Yes</v>
      </c>
    </row>
    <row r="9" spans="1:11" x14ac:dyDescent="0.2">
      <c r="A9" s="101" t="s">
        <v>119</v>
      </c>
      <c r="B9" s="35" t="s">
        <v>217</v>
      </c>
      <c r="C9" s="8"/>
      <c r="D9" s="9" t="str">
        <f>IF($B9="N/A","N/A",IF(C9&gt;15,"No",IF(C9&lt;-15,"No","Yes")))</f>
        <v>N/A</v>
      </c>
      <c r="E9" s="8"/>
      <c r="F9" s="9" t="str">
        <f>IF($B9="N/A","N/A",IF(E9&gt;15,"No",IF(E9&lt;-15,"No","Yes")))</f>
        <v>N/A</v>
      </c>
      <c r="G9" s="8"/>
      <c r="H9" s="9" t="str">
        <f>IF($B9="N/A","N/A",IF(G9&gt;15,"No",IF(G9&lt;-15,"No","Yes")))</f>
        <v>N/A</v>
      </c>
      <c r="I9" s="10"/>
      <c r="J9" s="10"/>
      <c r="K9" s="9" t="str">
        <f t="shared" si="0"/>
        <v>Yes</v>
      </c>
    </row>
    <row r="10" spans="1:11" x14ac:dyDescent="0.2">
      <c r="A10" s="101" t="s">
        <v>120</v>
      </c>
      <c r="B10" s="35" t="s">
        <v>217</v>
      </c>
      <c r="C10" s="8"/>
      <c r="D10" s="9" t="str">
        <f>IF($B10="N/A","N/A",IF(C10&gt;15,"No",IF(C10&lt;-15,"No","Yes")))</f>
        <v>N/A</v>
      </c>
      <c r="E10" s="8"/>
      <c r="F10" s="9" t="str">
        <f>IF($B10="N/A","N/A",IF(E10&gt;15,"No",IF(E10&lt;-15,"No","Yes")))</f>
        <v>N/A</v>
      </c>
      <c r="G10" s="8"/>
      <c r="H10" s="9" t="str">
        <f>IF($B10="N/A","N/A",IF(G10&gt;15,"No",IF(G10&lt;-15,"No","Yes")))</f>
        <v>N/A</v>
      </c>
      <c r="I10" s="10"/>
      <c r="J10" s="10"/>
      <c r="K10" s="9" t="str">
        <f t="shared" si="0"/>
        <v>Yes</v>
      </c>
    </row>
    <row r="11" spans="1:11" x14ac:dyDescent="0.2">
      <c r="A11" s="101" t="s">
        <v>833</v>
      </c>
      <c r="B11" s="35" t="s">
        <v>218</v>
      </c>
      <c r="C11" s="8"/>
      <c r="D11" s="9" t="str">
        <f>IF(OR($B11="N/A",$C11="N/A"),"N/A",IF(C11&gt;100,"No",IF(C11&lt;95,"No","Yes")))</f>
        <v>No</v>
      </c>
      <c r="E11" s="8"/>
      <c r="F11" s="9" t="str">
        <f>IF(OR($B11="N/A",$E11="N/A"),"N/A",IF(E11&gt;100,"No",IF(E11&lt;95,"No","Yes")))</f>
        <v>No</v>
      </c>
      <c r="G11" s="8"/>
      <c r="H11" s="9" t="str">
        <f>IF($B11="N/A","N/A",IF(G11&gt;100,"No",IF(G11&lt;95,"No","Yes")))</f>
        <v>No</v>
      </c>
      <c r="I11" s="10"/>
      <c r="J11" s="10"/>
      <c r="K11" s="9" t="str">
        <f t="shared" si="0"/>
        <v>Yes</v>
      </c>
    </row>
    <row r="12" spans="1:11" x14ac:dyDescent="0.2">
      <c r="A12" s="101" t="s">
        <v>352</v>
      </c>
      <c r="B12" s="35" t="s">
        <v>217</v>
      </c>
      <c r="C12" s="8"/>
      <c r="D12" s="9" t="str">
        <f t="shared" ref="D12:D13" si="1">IF(OR($B12="N/A",$C12="N/A"),"N/A",IF(C12&gt;100,"No",IF(C12&lt;95,"No","Yes")))</f>
        <v>N/A</v>
      </c>
      <c r="E12" s="8"/>
      <c r="F12" s="9" t="str">
        <f t="shared" ref="F12:F13" si="2">IF(OR($B12="N/A",$E12="N/A"),"N/A",IF(E12&gt;100,"No",IF(E12&lt;95,"No","Yes")))</f>
        <v>N/A</v>
      </c>
      <c r="G12" s="8"/>
      <c r="H12" s="9" t="str">
        <f t="shared" ref="H12:H13" si="3">IF($B12="N/A","N/A",IF(G12&gt;100,"No",IF(G12&lt;95,"No","Yes")))</f>
        <v>N/A</v>
      </c>
      <c r="I12" s="10"/>
      <c r="J12" s="10"/>
      <c r="K12" s="9" t="str">
        <f t="shared" si="0"/>
        <v>Yes</v>
      </c>
    </row>
    <row r="13" spans="1:11" x14ac:dyDescent="0.2">
      <c r="A13" s="101" t="s">
        <v>834</v>
      </c>
      <c r="B13" s="35" t="s">
        <v>218</v>
      </c>
      <c r="C13" s="8"/>
      <c r="D13" s="9" t="str">
        <f t="shared" si="1"/>
        <v>No</v>
      </c>
      <c r="E13" s="8"/>
      <c r="F13" s="9" t="str">
        <f t="shared" si="2"/>
        <v>No</v>
      </c>
      <c r="G13" s="8"/>
      <c r="H13" s="9" t="str">
        <f t="shared" si="3"/>
        <v>No</v>
      </c>
      <c r="I13" s="10"/>
      <c r="J13" s="10"/>
      <c r="K13" s="9" t="str">
        <f t="shared" si="0"/>
        <v>Yes</v>
      </c>
    </row>
    <row r="14" spans="1:11" x14ac:dyDescent="0.2">
      <c r="A14" s="101" t="s">
        <v>13</v>
      </c>
      <c r="B14" s="35" t="s">
        <v>217</v>
      </c>
      <c r="C14" s="36"/>
      <c r="D14" s="9" t="str">
        <f>IF($B14="N/A","N/A",IF(C14&gt;15,"No",IF(C14&lt;-15,"No","Yes")))</f>
        <v>N/A</v>
      </c>
      <c r="E14" s="36"/>
      <c r="F14" s="9" t="str">
        <f>IF($B14="N/A","N/A",IF(E14&gt;15,"No",IF(E14&lt;-15,"No","Yes")))</f>
        <v>N/A</v>
      </c>
      <c r="G14" s="36"/>
      <c r="H14" s="9" t="str">
        <f>IF($B14="N/A","N/A",IF(G14&gt;15,"No",IF(G14&lt;-15,"No","Yes")))</f>
        <v>N/A</v>
      </c>
      <c r="I14" s="10"/>
      <c r="J14" s="10"/>
      <c r="K14" s="9" t="str">
        <f t="shared" si="0"/>
        <v>Yes</v>
      </c>
    </row>
    <row r="15" spans="1:11" x14ac:dyDescent="0.2">
      <c r="A15" s="101" t="s">
        <v>442</v>
      </c>
      <c r="B15" s="35" t="s">
        <v>219</v>
      </c>
      <c r="C15" s="8"/>
      <c r="D15" s="9" t="str">
        <f>IF($B15="N/A","N/A",IF(C15&gt;20,"No",IF(C15&lt;5,"No","Yes")))</f>
        <v>No</v>
      </c>
      <c r="E15" s="8"/>
      <c r="F15" s="9" t="str">
        <f>IF($B15="N/A","N/A",IF(E15&gt;20,"No",IF(E15&lt;5,"No","Yes")))</f>
        <v>No</v>
      </c>
      <c r="G15" s="8"/>
      <c r="H15" s="9" t="str">
        <f>IF($B15="N/A","N/A",IF(G15&gt;20,"No",IF(G15&lt;5,"No","Yes")))</f>
        <v>No</v>
      </c>
      <c r="I15" s="10"/>
      <c r="J15" s="10"/>
      <c r="K15" s="9" t="str">
        <f t="shared" si="0"/>
        <v>Yes</v>
      </c>
    </row>
    <row r="16" spans="1:11" x14ac:dyDescent="0.2">
      <c r="A16" s="101" t="s">
        <v>443</v>
      </c>
      <c r="B16" s="30" t="s">
        <v>217</v>
      </c>
      <c r="C16" s="8"/>
      <c r="D16" s="9" t="str">
        <f>IF($B16="N/A","N/A",IF(C16&gt;15,"No",IF(C16&lt;-15,"No","Yes")))</f>
        <v>N/A</v>
      </c>
      <c r="E16" s="8"/>
      <c r="F16" s="9" t="str">
        <f>IF($B16="N/A","N/A",IF(E16&gt;15,"No",IF(E16&lt;-15,"No","Yes")))</f>
        <v>N/A</v>
      </c>
      <c r="G16" s="8"/>
      <c r="H16" s="9" t="str">
        <f>IF($B16="N/A","N/A",IF(G16&gt;15,"No",IF(G16&lt;-15,"No","Yes")))</f>
        <v>N/A</v>
      </c>
      <c r="I16" s="10"/>
      <c r="J16" s="10"/>
      <c r="K16" s="9" t="str">
        <f t="shared" si="0"/>
        <v>Yes</v>
      </c>
    </row>
    <row r="17" spans="1:11" x14ac:dyDescent="0.2">
      <c r="A17" s="101" t="s">
        <v>444</v>
      </c>
      <c r="B17" s="35" t="s">
        <v>239</v>
      </c>
      <c r="C17" s="8"/>
      <c r="D17" s="9" t="str">
        <f>IF($B17="N/A","N/A",IF(C17&gt;1,"Yes","No"))</f>
        <v>No</v>
      </c>
      <c r="E17" s="8"/>
      <c r="F17" s="9" t="str">
        <f>IF($B17="N/A","N/A",IF(E17&gt;1,"Yes","No"))</f>
        <v>No</v>
      </c>
      <c r="G17" s="8"/>
      <c r="H17" s="9" t="str">
        <f>IF($B17="N/A","N/A",IF(G17&gt;1,"Yes","No"))</f>
        <v>No</v>
      </c>
      <c r="I17" s="10"/>
      <c r="J17" s="10"/>
      <c r="K17" s="9" t="str">
        <f t="shared" si="0"/>
        <v>Yes</v>
      </c>
    </row>
    <row r="18" spans="1:11" x14ac:dyDescent="0.2">
      <c r="A18" s="101" t="s">
        <v>856</v>
      </c>
      <c r="B18" s="35" t="s">
        <v>217</v>
      </c>
      <c r="C18" s="102"/>
      <c r="D18" s="9" t="str">
        <f>IF($B18="N/A","N/A",IF(C18&gt;15,"No",IF(C18&lt;-15,"No","Yes")))</f>
        <v>N/A</v>
      </c>
      <c r="E18" s="102"/>
      <c r="F18" s="9" t="str">
        <f>IF($B18="N/A","N/A",IF(E18&gt;15,"No",IF(E18&lt;-15,"No","Yes")))</f>
        <v>N/A</v>
      </c>
      <c r="G18" s="102"/>
      <c r="H18" s="9" t="str">
        <f>IF($B18="N/A","N/A",IF(G18&gt;15,"No",IF(G18&lt;-15,"No","Yes")))</f>
        <v>N/A</v>
      </c>
      <c r="I18" s="10"/>
      <c r="J18" s="10"/>
      <c r="K18" s="9" t="str">
        <f t="shared" si="0"/>
        <v>Yes</v>
      </c>
    </row>
    <row r="19" spans="1:11" x14ac:dyDescent="0.2">
      <c r="A19" s="3" t="s">
        <v>131</v>
      </c>
      <c r="B19" s="35" t="s">
        <v>217</v>
      </c>
      <c r="C19" s="36"/>
      <c r="D19" s="35" t="s">
        <v>217</v>
      </c>
      <c r="E19" s="36"/>
      <c r="F19" s="35" t="s">
        <v>217</v>
      </c>
      <c r="G19" s="36"/>
      <c r="H19" s="9" t="str">
        <f>IF($B19="N/A","N/A",IF(G19&gt;15,"No",IF(G19&lt;-15,"No","Yes")))</f>
        <v>N/A</v>
      </c>
      <c r="I19" s="10"/>
      <c r="J19" s="10"/>
      <c r="K19" s="9" t="str">
        <f t="shared" si="0"/>
        <v>Yes</v>
      </c>
    </row>
    <row r="20" spans="1:11" x14ac:dyDescent="0.2">
      <c r="A20" s="3" t="s">
        <v>350</v>
      </c>
      <c r="B20" s="30" t="s">
        <v>217</v>
      </c>
      <c r="C20" s="8"/>
      <c r="D20" s="35" t="s">
        <v>217</v>
      </c>
      <c r="E20" s="8"/>
      <c r="F20" s="35" t="s">
        <v>217</v>
      </c>
      <c r="G20" s="8"/>
      <c r="H20" s="9" t="str">
        <f>IF($B20="N/A","N/A",IF(G20&gt;15,"No",IF(G20&lt;-15,"No","Yes")))</f>
        <v>N/A</v>
      </c>
      <c r="I20" s="10"/>
      <c r="J20" s="10"/>
      <c r="K20" s="9" t="str">
        <f t="shared" si="0"/>
        <v>Yes</v>
      </c>
    </row>
    <row r="21" spans="1:11" ht="25.5" x14ac:dyDescent="0.2">
      <c r="A21" s="3" t="s">
        <v>835</v>
      </c>
      <c r="B21" s="35" t="s">
        <v>217</v>
      </c>
      <c r="C21" s="102"/>
      <c r="D21" s="9" t="str">
        <f>IF($B21="N/A","N/A",IF(C21&gt;60,"No",IF(C21&lt;15,"No","Yes")))</f>
        <v>N/A</v>
      </c>
      <c r="E21" s="102"/>
      <c r="F21" s="9" t="str">
        <f>IF($B21="N/A","N/A",IF(E21&gt;60,"No",IF(E21&lt;15,"No","Yes")))</f>
        <v>N/A</v>
      </c>
      <c r="G21" s="102"/>
      <c r="H21" s="9" t="str">
        <f>IF($B21="N/A","N/A",IF(G21&gt;60,"No",IF(G21&lt;15,"No","Yes")))</f>
        <v>N/A</v>
      </c>
      <c r="I21" s="10"/>
      <c r="J21" s="10"/>
      <c r="K21" s="9" t="str">
        <f t="shared" si="0"/>
        <v>Yes</v>
      </c>
    </row>
    <row r="22" spans="1:11" x14ac:dyDescent="0.2">
      <c r="A22" s="3" t="s">
        <v>27</v>
      </c>
      <c r="B22" s="35" t="s">
        <v>221</v>
      </c>
      <c r="C22" s="36"/>
      <c r="D22" s="9" t="str">
        <f>IF($B22="N/A","N/A",IF(C22="N/A","N/A",IF(C22=0,"Yes","No")))</f>
        <v>Yes</v>
      </c>
      <c r="E22" s="36"/>
      <c r="F22" s="9" t="str">
        <f>IF($B22="N/A","N/A",IF(E22="N/A","N/A",IF(E22=0,"Yes","No")))</f>
        <v>Yes</v>
      </c>
      <c r="G22" s="36"/>
      <c r="H22" s="9" t="str">
        <f>IF($B22="N/A","N/A",IF(G22=0,"Yes","No"))</f>
        <v>Yes</v>
      </c>
      <c r="I22" s="10"/>
      <c r="J22" s="10"/>
      <c r="K22" s="9" t="str">
        <f t="shared" si="0"/>
        <v>Yes</v>
      </c>
    </row>
    <row r="23" spans="1:11" x14ac:dyDescent="0.2">
      <c r="A23" s="3" t="s">
        <v>836</v>
      </c>
      <c r="B23" s="35" t="s">
        <v>221</v>
      </c>
      <c r="C23" s="8"/>
      <c r="D23" s="9" t="str">
        <f t="shared" ref="D23:D24" si="4">IF($B23="N/A","N/A",IF(C23="N/A","N/A",IF(C23=0,"Yes","No")))</f>
        <v>Yes</v>
      </c>
      <c r="E23" s="8"/>
      <c r="F23" s="9" t="str">
        <f t="shared" ref="F23:F24" si="5">IF($B23="N/A","N/A",IF(E23="N/A","N/A",IF(E23=0,"Yes","No")))</f>
        <v>Yes</v>
      </c>
      <c r="G23" s="8"/>
      <c r="H23" s="9" t="str">
        <f t="shared" ref="H23:H24" si="6">IF($B23="N/A","N/A",IF(G23=0,"Yes","No"))</f>
        <v>Yes</v>
      </c>
      <c r="I23" s="10"/>
      <c r="J23" s="10"/>
      <c r="K23" s="9" t="str">
        <f t="shared" si="0"/>
        <v>Yes</v>
      </c>
    </row>
    <row r="24" spans="1:11" x14ac:dyDescent="0.2">
      <c r="A24" s="3" t="s">
        <v>817</v>
      </c>
      <c r="B24" s="35" t="s">
        <v>221</v>
      </c>
      <c r="C24" s="103"/>
      <c r="D24" s="9" t="str">
        <f t="shared" si="4"/>
        <v>Yes</v>
      </c>
      <c r="E24" s="103"/>
      <c r="F24" s="9" t="str">
        <f t="shared" si="5"/>
        <v>Yes</v>
      </c>
      <c r="G24" s="103"/>
      <c r="H24" s="9" t="str">
        <f t="shared" si="6"/>
        <v>Yes</v>
      </c>
      <c r="I24" s="10"/>
      <c r="J24" s="10"/>
      <c r="K24" s="9" t="str">
        <f t="shared" si="0"/>
        <v>Yes</v>
      </c>
    </row>
    <row r="25" spans="1:11" x14ac:dyDescent="0.2">
      <c r="A25" s="174" t="s">
        <v>1650</v>
      </c>
      <c r="B25" s="175"/>
      <c r="C25" s="175"/>
      <c r="D25" s="175"/>
      <c r="E25" s="175"/>
      <c r="F25" s="175"/>
      <c r="G25" s="175"/>
      <c r="H25" s="175"/>
      <c r="I25" s="175"/>
      <c r="J25" s="175"/>
      <c r="K25" s="176"/>
    </row>
    <row r="26" spans="1:11" x14ac:dyDescent="0.2">
      <c r="A26" s="171" t="s">
        <v>1648</v>
      </c>
      <c r="B26" s="172"/>
      <c r="C26" s="172"/>
      <c r="D26" s="172"/>
      <c r="E26" s="172"/>
      <c r="F26" s="172"/>
      <c r="G26" s="172"/>
      <c r="H26" s="172"/>
      <c r="I26" s="172"/>
      <c r="J26" s="172"/>
      <c r="K26" s="173"/>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22" sqref="A22"/>
    </sheetView>
  </sheetViews>
  <sheetFormatPr defaultRowHeight="12.75" x14ac:dyDescent="0.2"/>
  <cols>
    <col min="1" max="1" width="77.28515625" style="100"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1680</v>
      </c>
      <c r="B1" s="163"/>
      <c r="C1" s="163"/>
      <c r="D1" s="163"/>
      <c r="E1" s="163"/>
      <c r="F1" s="163"/>
      <c r="G1" s="163"/>
      <c r="H1" s="163"/>
      <c r="I1" s="163"/>
      <c r="J1" s="163"/>
      <c r="K1" s="164"/>
    </row>
    <row r="2" spans="1:11" x14ac:dyDescent="0.2">
      <c r="A2" s="168" t="s">
        <v>1597</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x14ac:dyDescent="0.2">
      <c r="A6" s="83" t="s">
        <v>12</v>
      </c>
      <c r="B6" s="35" t="s">
        <v>217</v>
      </c>
      <c r="C6" s="36"/>
      <c r="D6" s="9" t="str">
        <f>IF($B6="N/A","N/A",IF(C6&gt;15,"No",IF(C6&lt;-15,"No","Yes")))</f>
        <v>N/A</v>
      </c>
      <c r="E6" s="36"/>
      <c r="F6" s="9" t="str">
        <f>IF($B6="N/A","N/A",IF(E6&gt;15,"No",IF(E6&lt;-15,"No","Yes")))</f>
        <v>N/A</v>
      </c>
      <c r="G6" s="36"/>
      <c r="H6" s="9" t="str">
        <f>IF($B6="N/A","N/A",IF(G6&gt;15,"No",IF(G6&lt;-15,"No","Yes")))</f>
        <v>N/A</v>
      </c>
      <c r="I6" s="10"/>
      <c r="J6" s="10"/>
      <c r="K6" s="9" t="str">
        <f t="shared" ref="K6:K12" si="0">IF(J6="Div by 0", "N/A", IF(J6="N/A","N/A", IF(J6&gt;30, "No", IF(J6&lt;-30, "No", "Yes"))))</f>
        <v>Yes</v>
      </c>
    </row>
    <row r="7" spans="1:11" x14ac:dyDescent="0.2">
      <c r="A7" s="83" t="s">
        <v>30</v>
      </c>
      <c r="B7" s="35" t="s">
        <v>217</v>
      </c>
      <c r="C7" s="8"/>
      <c r="D7" s="9" t="str">
        <f>IF($B7="N/A","N/A",IF(C7&gt;15,"No",IF(C7&lt;-15,"No","Yes")))</f>
        <v>N/A</v>
      </c>
      <c r="E7" s="8"/>
      <c r="F7" s="9" t="str">
        <f>IF($B7="N/A","N/A",IF(E7&gt;15,"No",IF(E7&lt;-15,"No","Yes")))</f>
        <v>N/A</v>
      </c>
      <c r="G7" s="8"/>
      <c r="H7" s="9" t="str">
        <f>IF($B7="N/A","N/A",IF(G7&gt;15,"No",IF(G7&lt;-15,"No","Yes")))</f>
        <v>N/A</v>
      </c>
      <c r="I7" s="10"/>
      <c r="J7" s="10"/>
      <c r="K7" s="9" t="str">
        <f t="shared" si="0"/>
        <v>Yes</v>
      </c>
    </row>
    <row r="8" spans="1:11" x14ac:dyDescent="0.2">
      <c r="A8" s="83" t="s">
        <v>29</v>
      </c>
      <c r="B8" s="35" t="s">
        <v>221</v>
      </c>
      <c r="C8" s="8"/>
      <c r="D8" s="9" t="str">
        <f>IF($B8="N/A","N/A",IF(C8=0,"Yes","No"))</f>
        <v>Yes</v>
      </c>
      <c r="E8" s="8"/>
      <c r="F8" s="9" t="str">
        <f>IF($B8="N/A","N/A",IF(E8=0,"Yes","No"))</f>
        <v>Yes</v>
      </c>
      <c r="G8" s="8"/>
      <c r="H8" s="9" t="str">
        <f>IF($B8="N/A","N/A",IF(G8=0,"Yes","No"))</f>
        <v>Yes</v>
      </c>
      <c r="I8" s="10"/>
      <c r="J8" s="10"/>
      <c r="K8" s="9" t="str">
        <f t="shared" si="0"/>
        <v>Yes</v>
      </c>
    </row>
    <row r="9" spans="1:11" ht="25.5" x14ac:dyDescent="0.2">
      <c r="A9" s="83" t="s">
        <v>837</v>
      </c>
      <c r="B9" s="35" t="s">
        <v>240</v>
      </c>
      <c r="C9" s="38"/>
      <c r="D9" s="9" t="str">
        <f>IF($B9="N/A","N/A",IF(C9&gt;100,"No",IF(C9&lt;50,"No","Yes")))</f>
        <v>No</v>
      </c>
      <c r="E9" s="38"/>
      <c r="F9" s="9" t="str">
        <f>IF($B9="N/A","N/A",IF(E9&gt;100,"No",IF(E9&lt;50,"No","Yes")))</f>
        <v>No</v>
      </c>
      <c r="G9" s="38"/>
      <c r="H9" s="9" t="str">
        <f>IF($B9="N/A","N/A",IF(G9&gt;100,"No",IF(G9&lt;50,"No","Yes")))</f>
        <v>No</v>
      </c>
      <c r="I9" s="10"/>
      <c r="J9" s="10"/>
      <c r="K9" s="9" t="str">
        <f t="shared" si="0"/>
        <v>Yes</v>
      </c>
    </row>
    <row r="10" spans="1:11" ht="25.5" x14ac:dyDescent="0.2">
      <c r="A10" s="83" t="s">
        <v>838</v>
      </c>
      <c r="B10" s="35" t="s">
        <v>217</v>
      </c>
      <c r="C10" s="38"/>
      <c r="D10" s="9" t="str">
        <f>IF($B10="N/A","N/A",IF(C10&gt;15,"No",IF(C10&lt;-15,"No","Yes")))</f>
        <v>N/A</v>
      </c>
      <c r="E10" s="38"/>
      <c r="F10" s="9" t="str">
        <f>IF($B10="N/A","N/A",IF(E10&gt;15,"No",IF(E10&lt;-15,"No","Yes")))</f>
        <v>N/A</v>
      </c>
      <c r="G10" s="38"/>
      <c r="H10" s="9" t="str">
        <f>IF($B10="N/A","N/A",IF(G10&gt;15,"No",IF(G10&lt;-15,"No","Yes")))</f>
        <v>N/A</v>
      </c>
      <c r="I10" s="10"/>
      <c r="J10" s="10"/>
      <c r="K10" s="9" t="str">
        <f t="shared" si="0"/>
        <v>Yes</v>
      </c>
    </row>
    <row r="11" spans="1:11" ht="25.5" x14ac:dyDescent="0.2">
      <c r="A11" s="83" t="s">
        <v>839</v>
      </c>
      <c r="B11" s="35" t="s">
        <v>217</v>
      </c>
      <c r="C11" s="38"/>
      <c r="D11" s="9" t="str">
        <f>IF($B11="N/A","N/A",IF(C11&gt;15,"No",IF(C11&lt;-15,"No","Yes")))</f>
        <v>N/A</v>
      </c>
      <c r="E11" s="38"/>
      <c r="F11" s="9" t="str">
        <f>IF($B11="N/A","N/A",IF(E11&gt;15,"No",IF(E11&lt;-15,"No","Yes")))</f>
        <v>N/A</v>
      </c>
      <c r="G11" s="38"/>
      <c r="H11" s="9" t="str">
        <f>IF($B11="N/A","N/A",IF(G11&gt;15,"No",IF(G11&lt;-15,"No","Yes")))</f>
        <v>N/A</v>
      </c>
      <c r="I11" s="10"/>
      <c r="J11" s="10"/>
      <c r="K11" s="9" t="str">
        <f t="shared" si="0"/>
        <v>Yes</v>
      </c>
    </row>
    <row r="12" spans="1:11" ht="25.5" x14ac:dyDescent="0.2">
      <c r="A12" s="83" t="s">
        <v>840</v>
      </c>
      <c r="B12" s="35" t="s">
        <v>217</v>
      </c>
      <c r="C12" s="38"/>
      <c r="D12" s="9" t="str">
        <f>IF($B12="N/A","N/A",IF(C12&gt;15,"No",IF(C12&lt;-15,"No","Yes")))</f>
        <v>N/A</v>
      </c>
      <c r="E12" s="38"/>
      <c r="F12" s="9" t="str">
        <f>IF($B12="N/A","N/A",IF(E12&gt;15,"No",IF(E12&lt;-15,"No","Yes")))</f>
        <v>N/A</v>
      </c>
      <c r="G12" s="38"/>
      <c r="H12" s="9" t="str">
        <f>IF($B12="N/A","N/A",IF(G12&gt;15,"No",IF(G12&lt;-15,"No","Yes")))</f>
        <v>N/A</v>
      </c>
      <c r="I12" s="10"/>
      <c r="J12" s="10"/>
      <c r="K12" s="9" t="str">
        <f t="shared" si="0"/>
        <v>Yes</v>
      </c>
    </row>
    <row r="13" spans="1:11" x14ac:dyDescent="0.2">
      <c r="A13" s="83" t="s">
        <v>655</v>
      </c>
      <c r="B13" s="35" t="s">
        <v>241</v>
      </c>
      <c r="C13" s="8"/>
      <c r="D13" s="9" t="str">
        <f>IF($B13="N/A","N/A",IF(C13&gt;99,"No",IF(C13&lt;75,"No","Yes")))</f>
        <v>No</v>
      </c>
      <c r="E13" s="8"/>
      <c r="F13" s="9" t="str">
        <f>IF($B13="N/A","N/A",IF(E13&gt;99,"No",IF(E13&lt;75,"No","Yes")))</f>
        <v>No</v>
      </c>
      <c r="G13" s="8"/>
      <c r="H13" s="9" t="str">
        <f>IF($B13="N/A","N/A",IF(G13&gt;99,"No",IF(G13&lt;75,"No","Yes")))</f>
        <v>No</v>
      </c>
      <c r="I13" s="10"/>
      <c r="J13" s="10"/>
      <c r="K13" s="9" t="str">
        <f t="shared" ref="K13:K24" si="1">IF(J13="Div by 0", "N/A", IF(J13="N/A","N/A", IF(J13&gt;30, "No", IF(J13&lt;-30, "No", "Yes"))))</f>
        <v>Yes</v>
      </c>
    </row>
    <row r="14" spans="1:11" x14ac:dyDescent="0.2">
      <c r="A14" s="83" t="s">
        <v>495</v>
      </c>
      <c r="B14" s="35" t="s">
        <v>217</v>
      </c>
      <c r="C14" s="9"/>
      <c r="D14" s="9" t="str">
        <f>IF($B14="N/A","N/A",IF(C14&gt;15,"No",IF(C14&lt;-15,"No","Yes")))</f>
        <v>N/A</v>
      </c>
      <c r="E14" s="9"/>
      <c r="F14" s="9" t="str">
        <f>IF($B14="N/A","N/A",IF(E14&gt;15,"No",IF(E14&lt;-15,"No","Yes")))</f>
        <v>N/A</v>
      </c>
      <c r="G14" s="9"/>
      <c r="H14" s="9" t="str">
        <f>IF($B14="N/A","N/A",IF(G14&gt;15,"No",IF(G14&lt;-15,"No","Yes")))</f>
        <v>N/A</v>
      </c>
      <c r="I14" s="10"/>
      <c r="J14" s="10"/>
      <c r="K14" s="9" t="str">
        <f t="shared" si="1"/>
        <v>Yes</v>
      </c>
    </row>
    <row r="15" spans="1:11" x14ac:dyDescent="0.2">
      <c r="A15" s="83" t="s">
        <v>841</v>
      </c>
      <c r="B15" s="35" t="s">
        <v>217</v>
      </c>
      <c r="C15" s="36"/>
      <c r="D15" s="9" t="str">
        <f>IF($B15="N/A","N/A",IF(C15&gt;15,"No",IF(C15&lt;-15,"No","Yes")))</f>
        <v>N/A</v>
      </c>
      <c r="E15" s="10"/>
      <c r="F15" s="9" t="str">
        <f>IF($B15="N/A","N/A",IF(E15&gt;15,"No",IF(E15&lt;-15,"No","Yes")))</f>
        <v>N/A</v>
      </c>
      <c r="G15" s="10"/>
      <c r="H15" s="9" t="str">
        <f>IF($B15="N/A","N/A",IF(G15&gt;15,"No",IF(G15&lt;-15,"No","Yes")))</f>
        <v>N/A</v>
      </c>
      <c r="I15" s="10"/>
      <c r="J15" s="10"/>
      <c r="K15" s="9" t="str">
        <f t="shared" si="1"/>
        <v>Yes</v>
      </c>
    </row>
    <row r="16" spans="1:11" x14ac:dyDescent="0.2">
      <c r="A16" s="80" t="s">
        <v>656</v>
      </c>
      <c r="B16" s="61" t="s">
        <v>242</v>
      </c>
      <c r="C16" s="9"/>
      <c r="D16" s="9" t="str">
        <f>IF($B16="N/A","N/A",IF(C16&gt;20,"No",IF(C16&lt;=0,"No","Yes")))</f>
        <v>No</v>
      </c>
      <c r="E16" s="9"/>
      <c r="F16" s="9" t="str">
        <f>IF($B16="N/A","N/A",IF(E16&gt;20,"No",IF(E16&lt;=0,"No","Yes")))</f>
        <v>No</v>
      </c>
      <c r="G16" s="9"/>
      <c r="H16" s="9" t="str">
        <f>IF($B16="N/A","N/A",IF(G16&gt;20,"No",IF(G16&lt;=0,"No","Yes")))</f>
        <v>No</v>
      </c>
      <c r="I16" s="10"/>
      <c r="J16" s="10"/>
      <c r="K16" s="9" t="str">
        <f t="shared" si="1"/>
        <v>Yes</v>
      </c>
    </row>
    <row r="17" spans="1:11" x14ac:dyDescent="0.2">
      <c r="A17" s="80" t="s">
        <v>370</v>
      </c>
      <c r="B17" s="35" t="s">
        <v>217</v>
      </c>
      <c r="C17" s="9"/>
      <c r="D17" s="9" t="str">
        <f>IF($B17="N/A","N/A",IF(C17&gt;15,"No",IF(C17&lt;-15,"No","Yes")))</f>
        <v>N/A</v>
      </c>
      <c r="E17" s="9"/>
      <c r="F17" s="9" t="str">
        <f>IF($B17="N/A","N/A",IF(E17&gt;15,"No",IF(E17&lt;-15,"No","Yes")))</f>
        <v>N/A</v>
      </c>
      <c r="G17" s="9"/>
      <c r="H17" s="9" t="str">
        <f>IF($B17="N/A","N/A",IF(G17&gt;15,"No",IF(G17&lt;-15,"No","Yes")))</f>
        <v>N/A</v>
      </c>
      <c r="I17" s="10"/>
      <c r="J17" s="10"/>
      <c r="K17" s="9" t="str">
        <f t="shared" si="1"/>
        <v>Yes</v>
      </c>
    </row>
    <row r="18" spans="1:11" x14ac:dyDescent="0.2">
      <c r="A18" s="80" t="s">
        <v>842</v>
      </c>
      <c r="B18" s="35" t="s">
        <v>217</v>
      </c>
      <c r="C18" s="10"/>
      <c r="D18" s="9" t="str">
        <f>IF($B18="N/A","N/A",IF(C18&gt;15,"No",IF(C18&lt;-15,"No","Yes")))</f>
        <v>N/A</v>
      </c>
      <c r="E18" s="10"/>
      <c r="F18" s="9" t="str">
        <f>IF($B18="N/A","N/A",IF(E18&gt;15,"No",IF(E18&lt;-15,"No","Yes")))</f>
        <v>N/A</v>
      </c>
      <c r="G18" s="10"/>
      <c r="H18" s="9" t="str">
        <f>IF($B18="N/A","N/A",IF(G18&gt;15,"No",IF(G18&lt;-15,"No","Yes")))</f>
        <v>N/A</v>
      </c>
      <c r="I18" s="10"/>
      <c r="J18" s="10"/>
      <c r="K18" s="9" t="str">
        <f t="shared" si="1"/>
        <v>Yes</v>
      </c>
    </row>
    <row r="19" spans="1:11" x14ac:dyDescent="0.2">
      <c r="A19" s="83" t="s">
        <v>657</v>
      </c>
      <c r="B19" s="61" t="s">
        <v>243</v>
      </c>
      <c r="C19" s="9"/>
      <c r="D19" s="9" t="str">
        <f>IF($B19="N/A","N/A",IF(C19&gt;10,"No",IF(C19&lt;=0,"No","Yes")))</f>
        <v>No</v>
      </c>
      <c r="E19" s="9"/>
      <c r="F19" s="9" t="str">
        <f>IF($B19="N/A","N/A",IF(E19&gt;10,"No",IF(E19&lt;=0,"No","Yes")))</f>
        <v>No</v>
      </c>
      <c r="G19" s="9"/>
      <c r="H19" s="9" t="str">
        <f>IF($B19="N/A","N/A",IF(G19&gt;10,"No",IF(G19&lt;=0,"No","Yes")))</f>
        <v>No</v>
      </c>
      <c r="I19" s="10"/>
      <c r="J19" s="10"/>
      <c r="K19" s="9" t="str">
        <f t="shared" si="1"/>
        <v>Yes</v>
      </c>
    </row>
    <row r="20" spans="1:11" x14ac:dyDescent="0.2">
      <c r="A20" s="83" t="s">
        <v>129</v>
      </c>
      <c r="B20" s="35" t="s">
        <v>217</v>
      </c>
      <c r="C20" s="9"/>
      <c r="D20" s="9" t="str">
        <f>IF($B20="N/A","N/A",IF(C20&gt;15,"No",IF(C20&lt;-15,"No","Yes")))</f>
        <v>N/A</v>
      </c>
      <c r="E20" s="9"/>
      <c r="F20" s="9" t="str">
        <f>IF($B20="N/A","N/A",IF(E20&gt;15,"No",IF(E20&lt;-15,"No","Yes")))</f>
        <v>N/A</v>
      </c>
      <c r="G20" s="9"/>
      <c r="H20" s="9" t="str">
        <f>IF($B20="N/A","N/A",IF(G20&gt;15,"No",IF(G20&lt;-15,"No","Yes")))</f>
        <v>N/A</v>
      </c>
      <c r="I20" s="10"/>
      <c r="J20" s="10"/>
      <c r="K20" s="9" t="str">
        <f t="shared" si="1"/>
        <v>Yes</v>
      </c>
    </row>
    <row r="21" spans="1:11" x14ac:dyDescent="0.2">
      <c r="A21" s="83" t="s">
        <v>843</v>
      </c>
      <c r="B21" s="35" t="s">
        <v>217</v>
      </c>
      <c r="C21" s="10"/>
      <c r="D21" s="9" t="str">
        <f>IF($B21="N/A","N/A",IF(C21&gt;15,"No",IF(C21&lt;-15,"No","Yes")))</f>
        <v>N/A</v>
      </c>
      <c r="E21" s="10"/>
      <c r="F21" s="9" t="str">
        <f>IF($B21="N/A","N/A",IF(E21&gt;15,"No",IF(E21&lt;-15,"No","Yes")))</f>
        <v>N/A</v>
      </c>
      <c r="G21" s="10"/>
      <c r="H21" s="9" t="str">
        <f>IF($B21="N/A","N/A",IF(G21&gt;15,"No",IF(G21&lt;-15,"No","Yes")))</f>
        <v>N/A</v>
      </c>
      <c r="I21" s="10"/>
      <c r="J21" s="10"/>
      <c r="K21" s="9" t="str">
        <f t="shared" si="1"/>
        <v>Yes</v>
      </c>
    </row>
    <row r="22" spans="1:11" x14ac:dyDescent="0.2">
      <c r="A22" s="83" t="s">
        <v>1721</v>
      </c>
      <c r="B22" s="61" t="s">
        <v>228</v>
      </c>
      <c r="C22" s="9"/>
      <c r="D22" s="9" t="str">
        <f>IF($B22="N/A","N/A",IF(C22&gt;5,"No",IF(C22&lt;=0,"No","Yes")))</f>
        <v>No</v>
      </c>
      <c r="E22" s="9"/>
      <c r="F22" s="9" t="str">
        <f>IF($B22="N/A","N/A",IF(E22&gt;5,"No",IF(E22&lt;=0,"No","Yes")))</f>
        <v>No</v>
      </c>
      <c r="G22" s="9"/>
      <c r="H22" s="9" t="str">
        <f>IF($B22="N/A","N/A",IF(G22&gt;5,"No",IF(G22&lt;=0,"No","Yes")))</f>
        <v>No</v>
      </c>
      <c r="I22" s="10"/>
      <c r="J22" s="10"/>
      <c r="K22" s="9" t="str">
        <f t="shared" si="1"/>
        <v>Yes</v>
      </c>
    </row>
    <row r="23" spans="1:11" x14ac:dyDescent="0.2">
      <c r="A23" s="83" t="s">
        <v>130</v>
      </c>
      <c r="B23" s="35" t="s">
        <v>217</v>
      </c>
      <c r="C23" s="9"/>
      <c r="D23" s="9" t="str">
        <f>IF($B23="N/A","N/A",IF(C23&gt;15,"No",IF(C23&lt;-15,"No","Yes")))</f>
        <v>N/A</v>
      </c>
      <c r="E23" s="9"/>
      <c r="F23" s="9" t="str">
        <f>IF($B23="N/A","N/A",IF(E23&gt;15,"No",IF(E23&lt;-15,"No","Yes")))</f>
        <v>N/A</v>
      </c>
      <c r="G23" s="9"/>
      <c r="H23" s="9" t="str">
        <f>IF($B23="N/A","N/A",IF(G23&gt;15,"No",IF(G23&lt;-15,"No","Yes")))</f>
        <v>N/A</v>
      </c>
      <c r="I23" s="10"/>
      <c r="J23" s="10"/>
      <c r="K23" s="9" t="str">
        <f t="shared" si="1"/>
        <v>Yes</v>
      </c>
    </row>
    <row r="24" spans="1:11" x14ac:dyDescent="0.2">
      <c r="A24" s="83" t="s">
        <v>844</v>
      </c>
      <c r="B24" s="35" t="s">
        <v>217</v>
      </c>
      <c r="C24" s="10"/>
      <c r="D24" s="9" t="str">
        <f>IF($B24="N/A","N/A",IF(C24&gt;15,"No",IF(C24&lt;-15,"No","Yes")))</f>
        <v>N/A</v>
      </c>
      <c r="E24" s="10"/>
      <c r="F24" s="9" t="str">
        <f>IF($B24="N/A","N/A",IF(E24&gt;15,"No",IF(E24&lt;-15,"No","Yes")))</f>
        <v>N/A</v>
      </c>
      <c r="G24" s="10"/>
      <c r="H24" s="9" t="str">
        <f>IF($B24="N/A","N/A",IF(G24&gt;15,"No",IF(G24&lt;-15,"No","Yes")))</f>
        <v>N/A</v>
      </c>
      <c r="I24" s="10"/>
      <c r="J24" s="10"/>
      <c r="K24" s="9" t="str">
        <f t="shared" si="1"/>
        <v>Yes</v>
      </c>
    </row>
    <row r="25" spans="1:11" x14ac:dyDescent="0.2">
      <c r="A25" s="83" t="s">
        <v>15</v>
      </c>
      <c r="B25" s="35" t="s">
        <v>244</v>
      </c>
      <c r="C25" s="9"/>
      <c r="D25" s="9" t="str">
        <f>IF($B25="N/A","N/A",IF(C25&gt;20,"No",IF(C25&lt;1,"No","Yes")))</f>
        <v>No</v>
      </c>
      <c r="E25" s="9"/>
      <c r="F25" s="9" t="str">
        <f>IF($B25="N/A","N/A",IF(E25&gt;20,"No",IF(E25&lt;1,"No","Yes")))</f>
        <v>No</v>
      </c>
      <c r="G25" s="9"/>
      <c r="H25" s="9" t="str">
        <f>IF($B25="N/A","N/A",IF(G25&gt;20,"No",IF(G25&lt;1,"No","Yes")))</f>
        <v>No</v>
      </c>
      <c r="I25" s="10"/>
      <c r="J25" s="10"/>
      <c r="K25" s="9" t="str">
        <f t="shared" ref="K25:K34" si="2">IF(J25="Div by 0", "N/A", IF(J25="N/A","N/A", IF(J25&gt;30, "No", IF(J25&lt;-30, "No", "Yes"))))</f>
        <v>Yes</v>
      </c>
    </row>
    <row r="26" spans="1:11" x14ac:dyDescent="0.2">
      <c r="A26" s="83" t="s">
        <v>163</v>
      </c>
      <c r="B26" s="35" t="s">
        <v>218</v>
      </c>
      <c r="C26" s="9"/>
      <c r="D26" s="9" t="str">
        <f>IF($B26="N/A","N/A",IF(C26&gt;100,"No",IF(C26&lt;95,"No","Yes")))</f>
        <v>No</v>
      </c>
      <c r="E26" s="9"/>
      <c r="F26" s="9" t="str">
        <f>IF($B26="N/A","N/A",IF(E26&gt;100,"No",IF(E26&lt;95,"No","Yes")))</f>
        <v>No</v>
      </c>
      <c r="G26" s="9"/>
      <c r="H26" s="9" t="str">
        <f>IF($B26="N/A","N/A",IF(G26&gt;100,"No",IF(G26&lt;95,"No","Yes")))</f>
        <v>No</v>
      </c>
      <c r="I26" s="10"/>
      <c r="J26" s="10"/>
      <c r="K26" s="9" t="str">
        <f t="shared" si="2"/>
        <v>Yes</v>
      </c>
    </row>
    <row r="27" spans="1:11" x14ac:dyDescent="0.2">
      <c r="A27" s="83" t="s">
        <v>32</v>
      </c>
      <c r="B27" s="35" t="s">
        <v>218</v>
      </c>
      <c r="C27" s="9"/>
      <c r="D27" s="9" t="str">
        <f>IF($B27="N/A","N/A",IF(C27&gt;100,"No",IF(C27&lt;95,"No","Yes")))</f>
        <v>No</v>
      </c>
      <c r="E27" s="9"/>
      <c r="F27" s="9" t="str">
        <f>IF($B27="N/A","N/A",IF(E27&gt;100,"No",IF(E27&lt;95,"No","Yes")))</f>
        <v>No</v>
      </c>
      <c r="G27" s="9"/>
      <c r="H27" s="9" t="str">
        <f>IF($B27="N/A","N/A",IF(G27&gt;100,"No",IF(G27&lt;95,"No","Yes")))</f>
        <v>No</v>
      </c>
      <c r="I27" s="10"/>
      <c r="J27" s="10"/>
      <c r="K27" s="9" t="str">
        <f t="shared" si="2"/>
        <v>Yes</v>
      </c>
    </row>
    <row r="28" spans="1:11" x14ac:dyDescent="0.2">
      <c r="A28" s="83" t="s">
        <v>845</v>
      </c>
      <c r="B28" s="35" t="s">
        <v>230</v>
      </c>
      <c r="C28" s="9"/>
      <c r="D28" s="9" t="str">
        <f>IF($B28="N/A","N/A",IF(C28&gt;30,"No",IF(C28&lt;5,"No","Yes")))</f>
        <v>No</v>
      </c>
      <c r="E28" s="9"/>
      <c r="F28" s="9" t="str">
        <f>IF($B28="N/A","N/A",IF(E28&gt;30,"No",IF(E28&lt;5,"No","Yes")))</f>
        <v>No</v>
      </c>
      <c r="G28" s="9"/>
      <c r="H28" s="9" t="str">
        <f>IF($B28="N/A","N/A",IF(G28&gt;30,"No",IF(G28&lt;5,"No","Yes")))</f>
        <v>No</v>
      </c>
      <c r="I28" s="10"/>
      <c r="J28" s="10"/>
      <c r="K28" s="9" t="str">
        <f t="shared" si="2"/>
        <v>Yes</v>
      </c>
    </row>
    <row r="29" spans="1:11" x14ac:dyDescent="0.2">
      <c r="A29" s="83" t="s">
        <v>846</v>
      </c>
      <c r="B29" s="35" t="s">
        <v>231</v>
      </c>
      <c r="C29" s="9"/>
      <c r="D29" s="9" t="str">
        <f>IF($B29="N/A","N/A",IF(C29&gt;75,"No",IF(C29&lt;15,"No","Yes")))</f>
        <v>No</v>
      </c>
      <c r="E29" s="9"/>
      <c r="F29" s="9" t="str">
        <f>IF($B29="N/A","N/A",IF(E29&gt;75,"No",IF(E29&lt;15,"No","Yes")))</f>
        <v>No</v>
      </c>
      <c r="G29" s="9"/>
      <c r="H29" s="9" t="str">
        <f>IF($B29="N/A","N/A",IF(G29&gt;75,"No",IF(G29&lt;15,"No","Yes")))</f>
        <v>No</v>
      </c>
      <c r="I29" s="10"/>
      <c r="J29" s="10"/>
      <c r="K29" s="9" t="str">
        <f t="shared" si="2"/>
        <v>Yes</v>
      </c>
    </row>
    <row r="30" spans="1:11" x14ac:dyDescent="0.2">
      <c r="A30" s="83" t="s">
        <v>847</v>
      </c>
      <c r="B30" s="35" t="s">
        <v>232</v>
      </c>
      <c r="C30" s="9"/>
      <c r="D30" s="9" t="str">
        <f>IF($B30="N/A","N/A",IF(C30&gt;70,"No",IF(C30&lt;25,"No","Yes")))</f>
        <v>No</v>
      </c>
      <c r="E30" s="9"/>
      <c r="F30" s="9" t="str">
        <f>IF($B30="N/A","N/A",IF(E30&gt;70,"No",IF(E30&lt;25,"No","Yes")))</f>
        <v>No</v>
      </c>
      <c r="G30" s="9"/>
      <c r="H30" s="9" t="str">
        <f>IF($B30="N/A","N/A",IF(G30&gt;70,"No",IF(G30&lt;25,"No","Yes")))</f>
        <v>No</v>
      </c>
      <c r="I30" s="10"/>
      <c r="J30" s="10"/>
      <c r="K30" s="9" t="str">
        <f t="shared" si="2"/>
        <v>Yes</v>
      </c>
    </row>
    <row r="31" spans="1:11" x14ac:dyDescent="0.2">
      <c r="A31" s="83" t="s">
        <v>164</v>
      </c>
      <c r="B31" s="35" t="s">
        <v>218</v>
      </c>
      <c r="C31" s="9"/>
      <c r="D31" s="9" t="str">
        <f>IF($B31="N/A","N/A",IF(C31&gt;100,"No",IF(C31&lt;95,"No","Yes")))</f>
        <v>No</v>
      </c>
      <c r="E31" s="9"/>
      <c r="F31" s="9" t="str">
        <f>IF($B31="N/A","N/A",IF(E31&gt;100,"No",IF(E31&lt;95,"No","Yes")))</f>
        <v>No</v>
      </c>
      <c r="G31" s="9"/>
      <c r="H31" s="9" t="str">
        <f>IF($B31="N/A","N/A",IF(G31&gt;100,"No",IF(G31&lt;95,"No","Yes")))</f>
        <v>No</v>
      </c>
      <c r="I31" s="10"/>
      <c r="J31" s="10"/>
      <c r="K31" s="9" t="str">
        <f t="shared" si="2"/>
        <v>Yes</v>
      </c>
    </row>
    <row r="32" spans="1:11" x14ac:dyDescent="0.2">
      <c r="A32" s="29" t="s">
        <v>373</v>
      </c>
      <c r="B32" s="35" t="s">
        <v>245</v>
      </c>
      <c r="C32" s="9"/>
      <c r="D32" s="9" t="str">
        <f>IF($B32="N/A","N/A",IF(C32&gt;5,"No",IF(C32&lt;1,"No","Yes")))</f>
        <v>No</v>
      </c>
      <c r="E32" s="9"/>
      <c r="F32" s="9" t="str">
        <f>IF($B32="N/A","N/A",IF(E32&gt;5,"No",IF(E32&lt;1,"No","Yes")))</f>
        <v>No</v>
      </c>
      <c r="G32" s="9"/>
      <c r="H32" s="9" t="str">
        <f>IF($B32="N/A","N/A",IF(G32&gt;5,"No",IF(G32&lt;1,"No","Yes")))</f>
        <v>No</v>
      </c>
      <c r="I32" s="10"/>
      <c r="J32" s="10"/>
      <c r="K32" s="9" t="str">
        <f t="shared" si="2"/>
        <v>Yes</v>
      </c>
    </row>
    <row r="33" spans="1:11" x14ac:dyDescent="0.2">
      <c r="A33" s="29" t="s">
        <v>375</v>
      </c>
      <c r="B33" s="35" t="s">
        <v>246</v>
      </c>
      <c r="C33" s="9"/>
      <c r="D33" s="9" t="str">
        <f>IF($B33="N/A","N/A",IF(C33&gt;98,"No",IF(C33&lt;8,"No","Yes")))</f>
        <v>No</v>
      </c>
      <c r="E33" s="9"/>
      <c r="F33" s="9" t="str">
        <f>IF($B33="N/A","N/A",IF(E33&gt;98,"No",IF(E33&lt;8,"No","Yes")))</f>
        <v>No</v>
      </c>
      <c r="G33" s="9"/>
      <c r="H33" s="9" t="str">
        <f>IF($B33="N/A","N/A",IF(G33&gt;98,"No",IF(G33&lt;8,"No","Yes")))</f>
        <v>No</v>
      </c>
      <c r="I33" s="10"/>
      <c r="J33" s="10"/>
      <c r="K33" s="9" t="str">
        <f t="shared" si="2"/>
        <v>Yes</v>
      </c>
    </row>
    <row r="34" spans="1:11" x14ac:dyDescent="0.2">
      <c r="A34" s="29" t="s">
        <v>376</v>
      </c>
      <c r="B34" s="61" t="s">
        <v>228</v>
      </c>
      <c r="C34" s="9"/>
      <c r="D34" s="9" t="str">
        <f>IF($B34="N/A","N/A",IF(C34&gt;5,"No",IF(C34&lt;=0,"No","Yes")))</f>
        <v>No</v>
      </c>
      <c r="E34" s="9"/>
      <c r="F34" s="9" t="str">
        <f>IF($B34="N/A","N/A",IF(E34&gt;5,"No",IF(E34&lt;=0,"No","Yes")))</f>
        <v>No</v>
      </c>
      <c r="G34" s="9"/>
      <c r="H34" s="9" t="str">
        <f>IF($B34="N/A","N/A",IF(G34&gt;5,"No",IF(G34&lt;=0,"No","Yes")))</f>
        <v>No</v>
      </c>
      <c r="I34" s="10"/>
      <c r="J34" s="10"/>
      <c r="K34" s="9" t="str">
        <f t="shared" si="2"/>
        <v>Yes</v>
      </c>
    </row>
    <row r="35" spans="1:11" ht="12" customHeight="1" x14ac:dyDescent="0.2">
      <c r="A35" s="174" t="s">
        <v>1650</v>
      </c>
      <c r="B35" s="175"/>
      <c r="C35" s="175"/>
      <c r="D35" s="175"/>
      <c r="E35" s="175"/>
      <c r="F35" s="175"/>
      <c r="G35" s="175"/>
      <c r="H35" s="175"/>
      <c r="I35" s="175"/>
      <c r="J35" s="175"/>
      <c r="K35" s="176"/>
    </row>
    <row r="36" spans="1:11" x14ac:dyDescent="0.2">
      <c r="A36" s="171" t="s">
        <v>1648</v>
      </c>
      <c r="B36" s="172"/>
      <c r="C36" s="172"/>
      <c r="D36" s="172"/>
      <c r="E36" s="172"/>
      <c r="F36" s="172"/>
      <c r="G36" s="172"/>
      <c r="H36" s="172"/>
      <c r="I36" s="172"/>
      <c r="J36" s="172"/>
      <c r="K36" s="173"/>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22" sqref="A22"/>
    </sheetView>
  </sheetViews>
  <sheetFormatPr defaultRowHeight="12.75" x14ac:dyDescent="0.2"/>
  <cols>
    <col min="1" max="1" width="77.28515625" style="100"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62" t="s">
        <v>1680</v>
      </c>
      <c r="B1" s="163"/>
      <c r="C1" s="163"/>
      <c r="D1" s="163"/>
      <c r="E1" s="163"/>
      <c r="F1" s="163"/>
      <c r="G1" s="163"/>
      <c r="H1" s="163"/>
      <c r="I1" s="163"/>
      <c r="J1" s="163"/>
      <c r="K1" s="164"/>
    </row>
    <row r="2" spans="1:11" x14ac:dyDescent="0.2">
      <c r="A2" s="168" t="s">
        <v>1598</v>
      </c>
      <c r="B2" s="169"/>
      <c r="C2" s="169"/>
      <c r="D2" s="169"/>
      <c r="E2" s="169"/>
      <c r="F2" s="169"/>
      <c r="G2" s="169"/>
      <c r="H2" s="169"/>
      <c r="I2" s="169"/>
      <c r="J2" s="169"/>
      <c r="K2" s="170"/>
    </row>
    <row r="3" spans="1:11" x14ac:dyDescent="0.2">
      <c r="A3" s="19" t="s">
        <v>1591</v>
      </c>
      <c r="B3" s="20"/>
      <c r="C3" s="20"/>
      <c r="D3" s="20"/>
      <c r="E3" s="20"/>
      <c r="F3" s="20"/>
      <c r="G3" s="20"/>
      <c r="H3" s="20"/>
      <c r="I3" s="20"/>
      <c r="J3" s="20"/>
      <c r="K3" s="21"/>
    </row>
    <row r="4" spans="1:11" x14ac:dyDescent="0.2">
      <c r="A4" s="165" t="s">
        <v>650</v>
      </c>
      <c r="B4" s="166"/>
      <c r="C4" s="166"/>
      <c r="D4" s="166"/>
      <c r="E4" s="166"/>
      <c r="F4" s="166"/>
      <c r="G4" s="166"/>
      <c r="H4" s="166"/>
      <c r="I4" s="166"/>
      <c r="J4" s="166"/>
      <c r="K4" s="167"/>
    </row>
    <row r="5" spans="1:11" s="25" customFormat="1" ht="51" x14ac:dyDescent="0.2">
      <c r="A5" s="22" t="s">
        <v>11</v>
      </c>
      <c r="B5" s="23" t="s">
        <v>216</v>
      </c>
      <c r="C5" s="23" t="s">
        <v>1672</v>
      </c>
      <c r="D5" s="23" t="s">
        <v>1673</v>
      </c>
      <c r="E5" s="23" t="s">
        <v>651</v>
      </c>
      <c r="F5" s="23" t="s">
        <v>1674</v>
      </c>
      <c r="G5" s="23" t="s">
        <v>652</v>
      </c>
      <c r="H5" s="23" t="s">
        <v>1675</v>
      </c>
      <c r="I5" s="24" t="s">
        <v>1676</v>
      </c>
      <c r="J5" s="24" t="s">
        <v>1677</v>
      </c>
      <c r="K5" s="23" t="s">
        <v>653</v>
      </c>
    </row>
    <row r="6" spans="1:11" x14ac:dyDescent="0.2">
      <c r="A6" s="83" t="s">
        <v>12</v>
      </c>
      <c r="B6" s="35" t="s">
        <v>217</v>
      </c>
      <c r="C6" s="36"/>
      <c r="D6" s="9" t="str">
        <f>IF($B6="N/A","N/A",IF(C6&gt;15,"No",IF(C6&lt;-15,"No","Yes")))</f>
        <v>N/A</v>
      </c>
      <c r="E6" s="36"/>
      <c r="F6" s="9" t="str">
        <f>IF($B6="N/A","N/A",IF(E6&gt;15,"No",IF(E6&lt;-15,"No","Yes")))</f>
        <v>N/A</v>
      </c>
      <c r="G6" s="36"/>
      <c r="H6" s="9" t="str">
        <f>IF($B6="N/A","N/A",IF(G6&gt;15,"No",IF(G6&lt;-15,"No","Yes")))</f>
        <v>N/A</v>
      </c>
      <c r="I6" s="10"/>
      <c r="J6" s="10"/>
      <c r="K6" s="9" t="str">
        <f t="shared" ref="K6:K22" si="0">IF(J6="Div by 0", "N/A", IF(J6="N/A","N/A", IF(J6&gt;30, "No", IF(J6&lt;-30, "No", "Yes"))))</f>
        <v>Yes</v>
      </c>
    </row>
    <row r="7" spans="1:11" x14ac:dyDescent="0.2">
      <c r="A7" s="83" t="s">
        <v>30</v>
      </c>
      <c r="B7" s="35" t="s">
        <v>217</v>
      </c>
      <c r="C7" s="8"/>
      <c r="D7" s="9" t="str">
        <f>IF($B7="N/A","N/A",IF(C7&gt;15,"No",IF(C7&lt;-15,"No","Yes")))</f>
        <v>N/A</v>
      </c>
      <c r="E7" s="8"/>
      <c r="F7" s="9" t="str">
        <f>IF($B7="N/A","N/A",IF(E7&gt;15,"No",IF(E7&lt;-15,"No","Yes")))</f>
        <v>N/A</v>
      </c>
      <c r="G7" s="8"/>
      <c r="H7" s="9" t="str">
        <f>IF($B7="N/A","N/A",IF(G7&gt;15,"No",IF(G7&lt;-15,"No","Yes")))</f>
        <v>N/A</v>
      </c>
      <c r="I7" s="10"/>
      <c r="J7" s="10"/>
      <c r="K7" s="9" t="str">
        <f t="shared" si="0"/>
        <v>Yes</v>
      </c>
    </row>
    <row r="8" spans="1:11" x14ac:dyDescent="0.2">
      <c r="A8" s="83" t="s">
        <v>29</v>
      </c>
      <c r="B8" s="35" t="s">
        <v>221</v>
      </c>
      <c r="C8" s="8"/>
      <c r="D8" s="9" t="str">
        <f>IF($B8="N/A","N/A",IF(C8=0,"Yes","No"))</f>
        <v>Yes</v>
      </c>
      <c r="E8" s="8"/>
      <c r="F8" s="9" t="str">
        <f>IF($B8="N/A","N/A",IF(E8=0,"Yes","No"))</f>
        <v>Yes</v>
      </c>
      <c r="G8" s="8"/>
      <c r="H8" s="9" t="str">
        <f>IF($B8="N/A","N/A",IF(G8=0,"Yes","No"))</f>
        <v>Yes</v>
      </c>
      <c r="I8" s="10"/>
      <c r="J8" s="10"/>
      <c r="K8" s="9" t="str">
        <f t="shared" si="0"/>
        <v>Yes</v>
      </c>
    </row>
    <row r="9" spans="1:11" x14ac:dyDescent="0.2">
      <c r="A9" s="83" t="s">
        <v>848</v>
      </c>
      <c r="B9" s="35" t="s">
        <v>217</v>
      </c>
      <c r="C9" s="38"/>
      <c r="D9" s="9" t="str">
        <f>IF($B9="N/A","N/A",IF(C9&gt;15,"No",IF(C9&lt;-15,"No","Yes")))</f>
        <v>N/A</v>
      </c>
      <c r="E9" s="38"/>
      <c r="F9" s="9" t="str">
        <f>IF($B9="N/A","N/A",IF(E9&gt;15,"No",IF(E9&lt;-15,"No","Yes")))</f>
        <v>N/A</v>
      </c>
      <c r="G9" s="38"/>
      <c r="H9" s="9" t="str">
        <f>IF($B9="N/A","N/A",IF(G9&gt;15,"No",IF(G9&lt;-15,"No","Yes")))</f>
        <v>N/A</v>
      </c>
      <c r="I9" s="10"/>
      <c r="J9" s="10"/>
      <c r="K9" s="9" t="str">
        <f t="shared" si="0"/>
        <v>Yes</v>
      </c>
    </row>
    <row r="10" spans="1:11" x14ac:dyDescent="0.2">
      <c r="A10" s="83" t="s">
        <v>655</v>
      </c>
      <c r="B10" s="35" t="s">
        <v>241</v>
      </c>
      <c r="C10" s="8"/>
      <c r="D10" s="9" t="str">
        <f>IF($B10="N/A","N/A",IF(C10&gt;99,"No",IF(C10&lt;75,"No","Yes")))</f>
        <v>No</v>
      </c>
      <c r="E10" s="8"/>
      <c r="F10" s="9" t="str">
        <f>IF($B10="N/A","N/A",IF(E10&gt;99,"No",IF(E10&lt;75,"No","Yes")))</f>
        <v>No</v>
      </c>
      <c r="G10" s="8"/>
      <c r="H10" s="9" t="str">
        <f>IF($B10="N/A","N/A",IF(G10&gt;99,"No",IF(G10&lt;75,"No","Yes")))</f>
        <v>No</v>
      </c>
      <c r="I10" s="10"/>
      <c r="J10" s="10"/>
      <c r="K10" s="9" t="str">
        <f t="shared" si="0"/>
        <v>Yes</v>
      </c>
    </row>
    <row r="11" spans="1:11" x14ac:dyDescent="0.2">
      <c r="A11" s="80" t="s">
        <v>656</v>
      </c>
      <c r="B11" s="61" t="s">
        <v>242</v>
      </c>
      <c r="C11" s="9"/>
      <c r="D11" s="9" t="str">
        <f>IF($B11="N/A","N/A",IF(C11&gt;20,"No",IF(C11&lt;=0,"No","Yes")))</f>
        <v>No</v>
      </c>
      <c r="E11" s="9"/>
      <c r="F11" s="9" t="str">
        <f>IF($B11="N/A","N/A",IF(E11&gt;20,"No",IF(E11&lt;=0,"No","Yes")))</f>
        <v>No</v>
      </c>
      <c r="G11" s="9"/>
      <c r="H11" s="9" t="str">
        <f>IF($B11="N/A","N/A",IF(G11&gt;20,"No",IF(G11&lt;=0,"No","Yes")))</f>
        <v>No</v>
      </c>
      <c r="I11" s="10"/>
      <c r="J11" s="10"/>
      <c r="K11" s="9" t="str">
        <f t="shared" si="0"/>
        <v>Yes</v>
      </c>
    </row>
    <row r="12" spans="1:11" x14ac:dyDescent="0.2">
      <c r="A12" s="83" t="s">
        <v>657</v>
      </c>
      <c r="B12" s="61" t="s">
        <v>243</v>
      </c>
      <c r="C12" s="9"/>
      <c r="D12" s="9" t="str">
        <f>IF($B12="N/A","N/A",IF(C12&gt;10,"No",IF(C12&lt;=0,"No","Yes")))</f>
        <v>No</v>
      </c>
      <c r="E12" s="9"/>
      <c r="F12" s="9" t="str">
        <f>IF($B12="N/A","N/A",IF(E12&gt;10,"No",IF(E12&lt;=0,"No","Yes")))</f>
        <v>No</v>
      </c>
      <c r="G12" s="9"/>
      <c r="H12" s="9" t="str">
        <f>IF($B12="N/A","N/A",IF(G12&gt;10,"No",IF(G12&lt;=0,"No","Yes")))</f>
        <v>No</v>
      </c>
      <c r="I12" s="10"/>
      <c r="J12" s="10"/>
      <c r="K12" s="9" t="str">
        <f t="shared" si="0"/>
        <v>Yes</v>
      </c>
    </row>
    <row r="13" spans="1:11" x14ac:dyDescent="0.2">
      <c r="A13" s="83" t="s">
        <v>658</v>
      </c>
      <c r="B13" s="61" t="s">
        <v>228</v>
      </c>
      <c r="C13" s="9"/>
      <c r="D13" s="9" t="str">
        <f>IF($B13="N/A","N/A",IF(C13&gt;5,"No",IF(C13&lt;=0,"No","Yes")))</f>
        <v>No</v>
      </c>
      <c r="E13" s="9"/>
      <c r="F13" s="9" t="str">
        <f>IF($B13="N/A","N/A",IF(E13&gt;5,"No",IF(E13&lt;=0,"No","Yes")))</f>
        <v>No</v>
      </c>
      <c r="G13" s="9"/>
      <c r="H13" s="9" t="str">
        <f>IF($B13="N/A","N/A",IF(G13&gt;5,"No",IF(G13&lt;=0,"No","Yes")))</f>
        <v>No</v>
      </c>
      <c r="I13" s="10"/>
      <c r="J13" s="10"/>
      <c r="K13" s="9" t="str">
        <f t="shared" si="0"/>
        <v>Yes</v>
      </c>
    </row>
    <row r="14" spans="1:11" x14ac:dyDescent="0.2">
      <c r="A14" s="83" t="s">
        <v>163</v>
      </c>
      <c r="B14" s="35" t="s">
        <v>218</v>
      </c>
      <c r="C14" s="9"/>
      <c r="D14" s="9" t="str">
        <f>IF($B14="N/A","N/A",IF(C14&gt;100,"No",IF(C14&lt;95,"No","Yes")))</f>
        <v>No</v>
      </c>
      <c r="E14" s="9"/>
      <c r="F14" s="9" t="str">
        <f>IF($B14="N/A","N/A",IF(E14&gt;100,"No",IF(E14&lt;95,"No","Yes")))</f>
        <v>No</v>
      </c>
      <c r="G14" s="9"/>
      <c r="H14" s="9" t="str">
        <f>IF($B14="N/A","N/A",IF(G14&gt;100,"No",IF(G14&lt;95,"No","Yes")))</f>
        <v>No</v>
      </c>
      <c r="I14" s="10"/>
      <c r="J14" s="10"/>
      <c r="K14" s="9" t="str">
        <f t="shared" si="0"/>
        <v>Yes</v>
      </c>
    </row>
    <row r="15" spans="1:11" x14ac:dyDescent="0.2">
      <c r="A15" s="83" t="s">
        <v>32</v>
      </c>
      <c r="B15" s="35" t="s">
        <v>218</v>
      </c>
      <c r="C15" s="9"/>
      <c r="D15" s="9" t="str">
        <f>IF($B15="N/A","N/A",IF(C15&gt;100,"No",IF(C15&lt;95,"No","Yes")))</f>
        <v>No</v>
      </c>
      <c r="E15" s="9"/>
      <c r="F15" s="9" t="str">
        <f>IF($B15="N/A","N/A",IF(E15&gt;100,"No",IF(E15&lt;95,"No","Yes")))</f>
        <v>No</v>
      </c>
      <c r="G15" s="9"/>
      <c r="H15" s="9" t="str">
        <f>IF($B15="N/A","N/A",IF(G15&gt;100,"No",IF(G15&lt;95,"No","Yes")))</f>
        <v>No</v>
      </c>
      <c r="I15" s="10"/>
      <c r="J15" s="10"/>
      <c r="K15" s="9" t="str">
        <f t="shared" si="0"/>
        <v>Yes</v>
      </c>
    </row>
    <row r="16" spans="1:11" x14ac:dyDescent="0.2">
      <c r="A16" s="83" t="s">
        <v>845</v>
      </c>
      <c r="B16" s="35" t="s">
        <v>230</v>
      </c>
      <c r="C16" s="9"/>
      <c r="D16" s="9" t="str">
        <f>IF($B16="N/A","N/A",IF(C16&gt;30,"No",IF(C16&lt;5,"No","Yes")))</f>
        <v>No</v>
      </c>
      <c r="E16" s="9"/>
      <c r="F16" s="9" t="str">
        <f>IF($B16="N/A","N/A",IF(E16&gt;30,"No",IF(E16&lt;5,"No","Yes")))</f>
        <v>No</v>
      </c>
      <c r="G16" s="9"/>
      <c r="H16" s="9" t="str">
        <f>IF($B16="N/A","N/A",IF(G16&gt;30,"No",IF(G16&lt;5,"No","Yes")))</f>
        <v>No</v>
      </c>
      <c r="I16" s="10"/>
      <c r="J16" s="10"/>
      <c r="K16" s="9" t="str">
        <f t="shared" si="0"/>
        <v>Yes</v>
      </c>
    </row>
    <row r="17" spans="1:11" x14ac:dyDescent="0.2">
      <c r="A17" s="83" t="s">
        <v>846</v>
      </c>
      <c r="B17" s="35" t="s">
        <v>231</v>
      </c>
      <c r="C17" s="9"/>
      <c r="D17" s="9" t="str">
        <f>IF($B17="N/A","N/A",IF(C17&gt;75,"No",IF(C17&lt;15,"No","Yes")))</f>
        <v>No</v>
      </c>
      <c r="E17" s="9"/>
      <c r="F17" s="9" t="str">
        <f>IF($B17="N/A","N/A",IF(E17&gt;75,"No",IF(E17&lt;15,"No","Yes")))</f>
        <v>No</v>
      </c>
      <c r="G17" s="9"/>
      <c r="H17" s="9" t="str">
        <f>IF($B17="N/A","N/A",IF(G17&gt;75,"No",IF(G17&lt;15,"No","Yes")))</f>
        <v>No</v>
      </c>
      <c r="I17" s="10"/>
      <c r="J17" s="10"/>
      <c r="K17" s="9" t="str">
        <f t="shared" si="0"/>
        <v>Yes</v>
      </c>
    </row>
    <row r="18" spans="1:11" x14ac:dyDescent="0.2">
      <c r="A18" s="83" t="s">
        <v>847</v>
      </c>
      <c r="B18" s="35" t="s">
        <v>232</v>
      </c>
      <c r="C18" s="9"/>
      <c r="D18" s="9" t="str">
        <f>IF($B18="N/A","N/A",IF(C18&gt;70,"No",IF(C18&lt;25,"No","Yes")))</f>
        <v>No</v>
      </c>
      <c r="E18" s="9"/>
      <c r="F18" s="9" t="str">
        <f>IF($B18="N/A","N/A",IF(E18&gt;70,"No",IF(E18&lt;25,"No","Yes")))</f>
        <v>No</v>
      </c>
      <c r="G18" s="9"/>
      <c r="H18" s="9" t="str">
        <f>IF($B18="N/A","N/A",IF(G18&gt;70,"No",IF(G18&lt;25,"No","Yes")))</f>
        <v>No</v>
      </c>
      <c r="I18" s="10"/>
      <c r="J18" s="10"/>
      <c r="K18" s="9" t="str">
        <f t="shared" si="0"/>
        <v>Yes</v>
      </c>
    </row>
    <row r="19" spans="1:11" x14ac:dyDescent="0.2">
      <c r="A19" s="83" t="s">
        <v>164</v>
      </c>
      <c r="B19" s="35" t="s">
        <v>218</v>
      </c>
      <c r="C19" s="9"/>
      <c r="D19" s="9" t="str">
        <f>IF($B19="N/A","N/A",IF(C19&gt;100,"No",IF(C19&lt;95,"No","Yes")))</f>
        <v>No</v>
      </c>
      <c r="E19" s="9"/>
      <c r="F19" s="9" t="str">
        <f>IF($B19="N/A","N/A",IF(E19&gt;100,"No",IF(E19&lt;95,"No","Yes")))</f>
        <v>No</v>
      </c>
      <c r="G19" s="9"/>
      <c r="H19" s="9" t="str">
        <f>IF($B19="N/A","N/A",IF(G19&gt;100,"No",IF(G19&lt;95,"No","Yes")))</f>
        <v>No</v>
      </c>
      <c r="I19" s="10"/>
      <c r="J19" s="10"/>
      <c r="K19" s="9" t="str">
        <f t="shared" si="0"/>
        <v>Yes</v>
      </c>
    </row>
    <row r="20" spans="1:11" x14ac:dyDescent="0.2">
      <c r="A20" s="29" t="s">
        <v>373</v>
      </c>
      <c r="B20" s="35" t="s">
        <v>245</v>
      </c>
      <c r="C20" s="9"/>
      <c r="D20" s="9" t="str">
        <f>IF($B20="N/A","N/A",IF(C20&gt;5,"No",IF(C20&lt;1,"No","Yes")))</f>
        <v>No</v>
      </c>
      <c r="E20" s="9"/>
      <c r="F20" s="9" t="str">
        <f>IF($B20="N/A","N/A",IF(E20&gt;5,"No",IF(E20&lt;1,"No","Yes")))</f>
        <v>No</v>
      </c>
      <c r="G20" s="9"/>
      <c r="H20" s="9" t="str">
        <f>IF($B20="N/A","N/A",IF(G20&gt;5,"No",IF(G20&lt;1,"No","Yes")))</f>
        <v>No</v>
      </c>
      <c r="I20" s="10"/>
      <c r="J20" s="10"/>
      <c r="K20" s="9" t="str">
        <f t="shared" si="0"/>
        <v>Yes</v>
      </c>
    </row>
    <row r="21" spans="1:11" x14ac:dyDescent="0.2">
      <c r="A21" s="29" t="s">
        <v>375</v>
      </c>
      <c r="B21" s="35" t="s">
        <v>246</v>
      </c>
      <c r="C21" s="9"/>
      <c r="D21" s="9" t="str">
        <f>IF($B21="N/A","N/A",IF(C21&gt;98,"No",IF(C21&lt;8,"No","Yes")))</f>
        <v>No</v>
      </c>
      <c r="E21" s="9"/>
      <c r="F21" s="9" t="str">
        <f>IF($B21="N/A","N/A",IF(E21&gt;98,"No",IF(E21&lt;8,"No","Yes")))</f>
        <v>No</v>
      </c>
      <c r="G21" s="9"/>
      <c r="H21" s="9" t="str">
        <f>IF($B21="N/A","N/A",IF(G21&gt;98,"No",IF(G21&lt;8,"No","Yes")))</f>
        <v>No</v>
      </c>
      <c r="I21" s="10"/>
      <c r="J21" s="10"/>
      <c r="K21" s="9" t="str">
        <f t="shared" si="0"/>
        <v>Yes</v>
      </c>
    </row>
    <row r="22" spans="1:11" x14ac:dyDescent="0.2">
      <c r="A22" s="29" t="s">
        <v>376</v>
      </c>
      <c r="B22" s="61" t="s">
        <v>228</v>
      </c>
      <c r="C22" s="9"/>
      <c r="D22" s="9" t="str">
        <f>IF($B22="N/A","N/A",IF(C22&gt;5,"No",IF(C22&lt;=0,"No","Yes")))</f>
        <v>No</v>
      </c>
      <c r="E22" s="9"/>
      <c r="F22" s="9" t="str">
        <f>IF($B22="N/A","N/A",IF(E22&gt;5,"No",IF(E22&lt;=0,"No","Yes")))</f>
        <v>No</v>
      </c>
      <c r="G22" s="9"/>
      <c r="H22" s="9" t="str">
        <f>IF($B22="N/A","N/A",IF(G22&gt;5,"No",IF(G22&lt;=0,"No","Yes")))</f>
        <v>No</v>
      </c>
      <c r="I22" s="10"/>
      <c r="J22" s="10"/>
      <c r="K22" s="9" t="str">
        <f t="shared" si="0"/>
        <v>Yes</v>
      </c>
    </row>
    <row r="23" spans="1:11" ht="12" customHeight="1" x14ac:dyDescent="0.2">
      <c r="A23" s="174" t="s">
        <v>1650</v>
      </c>
      <c r="B23" s="175"/>
      <c r="C23" s="175"/>
      <c r="D23" s="175"/>
      <c r="E23" s="175"/>
      <c r="F23" s="175"/>
      <c r="G23" s="175"/>
      <c r="H23" s="175"/>
      <c r="I23" s="175"/>
      <c r="J23" s="175"/>
      <c r="K23" s="176"/>
    </row>
    <row r="24" spans="1:11" x14ac:dyDescent="0.2">
      <c r="A24" s="171" t="s">
        <v>1648</v>
      </c>
      <c r="B24" s="172"/>
      <c r="C24" s="172"/>
      <c r="D24" s="172"/>
      <c r="E24" s="172"/>
      <c r="F24" s="172"/>
      <c r="G24" s="172"/>
      <c r="H24" s="172"/>
      <c r="I24" s="172"/>
      <c r="J24" s="172"/>
      <c r="K24" s="173"/>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2014-12-04T21:28:43Z</dcterms:modified>
  <dc:language>English</dc:language>
</cp:coreProperties>
</file>